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540" yWindow="270" windowWidth="19095" windowHeight="12525" tabRatio="922"/>
  </bookViews>
  <sheets>
    <sheet name="Faqe 1" sheetId="14" r:id="rId1"/>
    <sheet name="Aktivi" sheetId="1" r:id="rId2"/>
    <sheet name="Pasivi" sheetId="2" r:id="rId3"/>
    <sheet name="PASH" sheetId="3" r:id="rId4"/>
    <sheet name="Pasqyra Cash &amp; Flow" sheetId="4" r:id="rId5"/>
    <sheet name="Pasqyra e ndrysh te kapitaleve" sheetId="5" r:id="rId6"/>
    <sheet name="Faqe fundit" sheetId="6" r:id="rId7"/>
    <sheet name="Deklarata Analitike" sheetId="8" r:id="rId8"/>
    <sheet name="Inventari i mallit" sheetId="13" r:id="rId9"/>
    <sheet name="Inventari i Automjeteve" sheetId="9" r:id="rId10"/>
    <sheet name="Amortizimi i aktiveve" sheetId="10" r:id="rId11"/>
    <sheet name="Pasqyra Nr 1 &amp; 2" sheetId="11" r:id="rId12"/>
    <sheet name="Pasqyra Nr 3" sheetId="12" r:id="rId13"/>
    <sheet name="Deklarate" sheetId="7" r:id="rId14"/>
  </sheets>
  <calcPr calcId="125725"/>
</workbook>
</file>

<file path=xl/calcChain.xml><?xml version="1.0" encoding="utf-8"?>
<calcChain xmlns="http://schemas.openxmlformats.org/spreadsheetml/2006/main">
  <c r="D7" i="8"/>
  <c r="D6"/>
  <c r="D13" i="12"/>
  <c r="F50" i="8"/>
  <c r="L42" i="11"/>
  <c r="L41"/>
  <c r="L38" s="1"/>
  <c r="L28"/>
  <c r="L25"/>
  <c r="L21" s="1"/>
  <c r="M21"/>
  <c r="M17"/>
  <c r="L17"/>
  <c r="M11"/>
  <c r="L11"/>
  <c r="F11"/>
  <c r="F27" s="1"/>
  <c r="E11"/>
  <c r="E27" s="1"/>
  <c r="L43" l="1"/>
  <c r="M43"/>
  <c r="F8" i="8" l="1"/>
  <c r="D14" i="12"/>
  <c r="H534" i="13"/>
  <c r="G532"/>
  <c r="G531"/>
  <c r="G530"/>
  <c r="G529"/>
  <c r="G528"/>
  <c r="G527"/>
  <c r="G526"/>
  <c r="G525"/>
  <c r="G524"/>
  <c r="G523"/>
  <c r="G522"/>
  <c r="G521"/>
  <c r="G520"/>
  <c r="G519"/>
  <c r="G518"/>
  <c r="G517"/>
  <c r="G516"/>
  <c r="G515"/>
  <c r="G514"/>
  <c r="G513"/>
  <c r="G512"/>
  <c r="G511"/>
  <c r="G510"/>
  <c r="G509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4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7"/>
  <c r="G416"/>
  <c r="G415"/>
  <c r="G414"/>
  <c r="G413"/>
  <c r="G412"/>
  <c r="G411"/>
  <c r="G410"/>
  <c r="G409"/>
  <c r="G408"/>
  <c r="G407"/>
  <c r="G406"/>
  <c r="G405"/>
  <c r="G404"/>
  <c r="G403"/>
  <c r="G402"/>
  <c r="G401"/>
  <c r="G400"/>
  <c r="G399"/>
  <c r="G398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4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D54" i="12"/>
  <c r="D44"/>
  <c r="D32"/>
  <c r="D27"/>
  <c r="D18"/>
  <c r="F38" i="10"/>
  <c r="F36"/>
  <c r="D35"/>
  <c r="D36"/>
  <c r="D37"/>
  <c r="D38"/>
  <c r="D39"/>
  <c r="D34"/>
  <c r="F28"/>
  <c r="E28"/>
  <c r="D28"/>
  <c r="G27"/>
  <c r="G26"/>
  <c r="G25"/>
  <c r="G24"/>
  <c r="G23"/>
  <c r="G35" s="1"/>
  <c r="G22"/>
  <c r="G21"/>
  <c r="F16"/>
  <c r="D16"/>
  <c r="G15"/>
  <c r="G14"/>
  <c r="G39" s="1"/>
  <c r="G13"/>
  <c r="G12"/>
  <c r="G37" s="1"/>
  <c r="G11"/>
  <c r="G10"/>
  <c r="G9"/>
  <c r="G34" s="1"/>
  <c r="G8"/>
  <c r="G33" s="1"/>
  <c r="E24" i="9"/>
  <c r="D38" i="8"/>
  <c r="D46" i="12" l="1"/>
  <c r="F42" i="10"/>
  <c r="E42"/>
  <c r="G38"/>
  <c r="G36"/>
  <c r="G42" s="1"/>
  <c r="G28"/>
  <c r="D42"/>
  <c r="G16"/>
  <c r="D45" i="8" l="1"/>
  <c r="F6"/>
  <c r="F49"/>
  <c r="F48"/>
  <c r="F45" l="1"/>
  <c r="D15" i="1"/>
  <c r="D16" i="3"/>
  <c r="D11"/>
  <c r="D17"/>
  <c r="D16" i="1"/>
  <c r="D26" i="3"/>
  <c r="D27"/>
  <c r="D13" i="1"/>
  <c r="E13" i="2"/>
  <c r="E26" i="3"/>
  <c r="E13" i="1"/>
  <c r="D18" i="4"/>
  <c r="D9"/>
  <c r="D37"/>
  <c r="E17" i="3"/>
  <c r="F8" i="5"/>
  <c r="E8"/>
  <c r="B8"/>
  <c r="G20"/>
  <c r="G19"/>
  <c r="G18"/>
  <c r="G17"/>
  <c r="G16"/>
  <c r="E15"/>
  <c r="E21" s="1"/>
  <c r="D15"/>
  <c r="D21" s="1"/>
  <c r="C15"/>
  <c r="C21" s="1"/>
  <c r="G14"/>
  <c r="G13"/>
  <c r="G12"/>
  <c r="G10"/>
  <c r="G9"/>
  <c r="D12" i="3"/>
  <c r="D7" i="1"/>
  <c r="D38" i="4" s="1"/>
  <c r="D16" i="2"/>
  <c r="E42"/>
  <c r="D14" i="1"/>
  <c r="D15" i="2"/>
  <c r="D10" i="4" l="1"/>
  <c r="D28" i="3"/>
  <c r="D17" i="1"/>
  <c r="G8" i="5"/>
  <c r="B15"/>
  <c r="B21" s="1"/>
  <c r="D34" i="1"/>
  <c r="D31"/>
  <c r="D39"/>
  <c r="D41" s="1"/>
  <c r="D35" l="1"/>
  <c r="D50" s="1"/>
  <c r="D23" i="4" s="1"/>
  <c r="D24" i="1"/>
  <c r="D17" i="2"/>
  <c r="D19" s="1"/>
  <c r="D22" s="1"/>
  <c r="D32" s="1"/>
  <c r="D18" i="3"/>
  <c r="D19" s="1"/>
  <c r="E17" i="1"/>
  <c r="D13" i="4" s="1"/>
  <c r="E23" i="3"/>
  <c r="E28" s="1"/>
  <c r="D29" l="1"/>
  <c r="D7" i="4" s="1"/>
  <c r="D14"/>
  <c r="D28" i="1"/>
  <c r="D51" s="1"/>
  <c r="E28"/>
  <c r="E51" s="1"/>
  <c r="E18" i="3"/>
  <c r="E19" s="1"/>
  <c r="F7" i="8" l="1"/>
  <c r="F29" s="1"/>
  <c r="D29"/>
  <c r="D31" i="3"/>
  <c r="E29"/>
  <c r="E30" s="1"/>
  <c r="E19" i="2"/>
  <c r="E22" s="1"/>
  <c r="E32" s="1"/>
  <c r="D43" l="1"/>
  <c r="F11" i="5" s="1"/>
  <c r="D15" i="4"/>
  <c r="D21" s="1"/>
  <c r="D36" s="1"/>
  <c r="D44" i="2" l="1"/>
  <c r="D45" s="1"/>
  <c r="F15" i="5"/>
  <c r="F21" s="1"/>
  <c r="G11"/>
  <c r="G15" s="1"/>
  <c r="G21" s="1"/>
  <c r="E21" i="4"/>
  <c r="E36" s="1"/>
  <c r="E31" i="3"/>
  <c r="E43" i="2" l="1"/>
  <c r="E44" l="1"/>
  <c r="E45" s="1"/>
</calcChain>
</file>

<file path=xl/sharedStrings.xml><?xml version="1.0" encoding="utf-8"?>
<sst xmlns="http://schemas.openxmlformats.org/spreadsheetml/2006/main" count="2008" uniqueCount="1105">
  <si>
    <t>SOFIGAZ sh.p.k</t>
  </si>
  <si>
    <t xml:space="preserve">                    Shumat shprehen ne leke, perndryshe shkruhet</t>
  </si>
  <si>
    <t>A</t>
  </si>
  <si>
    <t>AKTIVET</t>
  </si>
  <si>
    <t>Shenime</t>
  </si>
  <si>
    <t>I</t>
  </si>
  <si>
    <t>Aktivet Afatshkurtera</t>
  </si>
  <si>
    <t>Aktive monetare</t>
  </si>
  <si>
    <t>Derivativë dhe aktive të mbajtura për tregtim</t>
  </si>
  <si>
    <t>i</t>
  </si>
  <si>
    <t xml:space="preserve"> Derivativët</t>
  </si>
  <si>
    <t>ii</t>
  </si>
  <si>
    <t>Aktivet e mbajtura për tregtim</t>
  </si>
  <si>
    <t>Totali  2</t>
  </si>
  <si>
    <t>Aktive të tjera financiare afatshkurtra</t>
  </si>
  <si>
    <t>Llogari/Kerkesa te arketueshme</t>
  </si>
  <si>
    <t>Llogari/Kerkesa te tjera te arketueshme</t>
  </si>
  <si>
    <t>iii</t>
  </si>
  <si>
    <t>iv</t>
  </si>
  <si>
    <t>Totali  3</t>
  </si>
  <si>
    <t>Inventari</t>
  </si>
  <si>
    <t>Lendet e para</t>
  </si>
  <si>
    <t>Prodhim ne proces</t>
  </si>
  <si>
    <t>Produkte te gatshme</t>
  </si>
  <si>
    <t>Mallra per rishitje</t>
  </si>
  <si>
    <t>v</t>
  </si>
  <si>
    <t>Parapagesat per furnizime</t>
  </si>
  <si>
    <t>Totali 4</t>
  </si>
  <si>
    <t>Aktivet biologjike afat-shkurtera</t>
  </si>
  <si>
    <t>Aktivet afatshkurtera te mbajtura per shitje</t>
  </si>
  <si>
    <t>Parapagimet dhe shpenzimet e shtyra</t>
  </si>
  <si>
    <t>Totali i Aktiveve Afatshkurtera  (I)  (1-7)</t>
  </si>
  <si>
    <t>II</t>
  </si>
  <si>
    <t>Aktivet afatgjata</t>
  </si>
  <si>
    <t>Investimet financiare afatgjata</t>
  </si>
  <si>
    <t>Aksione dhe pjesemarrje te tjera ne njesi te kontrolluara</t>
  </si>
  <si>
    <t>Aksione dhe investime te tjera ne pjesemarrje</t>
  </si>
  <si>
    <t>Aksione dhe letra te tjera me vlere</t>
  </si>
  <si>
    <t>Llogari/Kerkesa te arketueshme afatgjata</t>
  </si>
  <si>
    <t>Totali  1</t>
  </si>
  <si>
    <t>Aktivet afatgjata materiale</t>
  </si>
  <si>
    <t>Toka</t>
  </si>
  <si>
    <t>Ndërtesa</t>
  </si>
  <si>
    <t>Makineri dhe pajisje</t>
  </si>
  <si>
    <t>(iv) Aktive të tjera afatgjata materiale (me vl.kontab.)</t>
  </si>
  <si>
    <t>Aktivet biologjike afat-gjata</t>
  </si>
  <si>
    <t>Aktivet afatgjata jomateriale</t>
  </si>
  <si>
    <t>Emri i mire</t>
  </si>
  <si>
    <t>Shpenzimet e zhvillimit</t>
  </si>
  <si>
    <t>Aktive te tjera afatgjata jomateriale</t>
  </si>
  <si>
    <t>Totali  4</t>
  </si>
  <si>
    <t>Kapital aksionar i papaguar</t>
  </si>
  <si>
    <t>Aktive te tjera afatgjata (ne proces)</t>
  </si>
  <si>
    <t>Totali i Aktiveve Afatgjata  (II)  (1-6)</t>
  </si>
  <si>
    <t>TOTALI I AKTIVEVE ( I + II )</t>
  </si>
  <si>
    <t xml:space="preserve">                  Shumat shprehen ne leke, perndryshe shkruhet</t>
  </si>
  <si>
    <t>DETYRIMET DHE KAPITALI</t>
  </si>
  <si>
    <t>Pasivet afatshkurtera</t>
  </si>
  <si>
    <t>Derivative</t>
  </si>
  <si>
    <t>Huamarrjet</t>
  </si>
  <si>
    <t xml:space="preserve"> Huatë dhe obligacionet afatshkurtra</t>
  </si>
  <si>
    <t xml:space="preserve"> Kthimet / ripagesat e huave afatgjata</t>
  </si>
  <si>
    <t xml:space="preserve"> Bono të konvertueshme</t>
  </si>
  <si>
    <t>Huat dhe parapagimet</t>
  </si>
  <si>
    <t>Te pagueshme ndaj furnitoreve</t>
  </si>
  <si>
    <t>Te pagueshme ndaj punonjesve</t>
  </si>
  <si>
    <t>Detyrime tatimore</t>
  </si>
  <si>
    <t>Parapagimet e arketuara</t>
  </si>
  <si>
    <t>Grantet dhe të ardhurat e shtyra</t>
  </si>
  <si>
    <t>Provizionet afatshkurtra</t>
  </si>
  <si>
    <t>Totali i pasiveve afatshkurtera  (I) (1-5)</t>
  </si>
  <si>
    <t>Pasivet afatgjata</t>
  </si>
  <si>
    <t>Huat afatgjata</t>
  </si>
  <si>
    <t>Hua, bono dhe detyrime nga qeraja financiare</t>
  </si>
  <si>
    <t>Bonot e konvertueshme</t>
  </si>
  <si>
    <t>Huamarrje te tjera afatgjata</t>
  </si>
  <si>
    <t>Provizione afatgjata</t>
  </si>
  <si>
    <t>Grantet dhe te ardhurat e shtyra</t>
  </si>
  <si>
    <t>Totali i pasiveve afatgjata  (II)  (1-4)</t>
  </si>
  <si>
    <t>TOTALI I DETYRIMEVE</t>
  </si>
  <si>
    <t>III</t>
  </si>
  <si>
    <t>Kapitali</t>
  </si>
  <si>
    <t>Aksionet e pakices (perdoret vetem per pasqyrat financiare te konsoliduara)</t>
  </si>
  <si>
    <t>Kapitali qe i perket aksionereve te shoqerise meme (perdoret vetem ne PF te konsiliduara)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</si>
  <si>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</si>
  <si>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</si>
  <si>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</si>
  <si>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</si>
  <si>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</si>
  <si>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</si>
  <si>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</si>
  <si>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</si>
  <si>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(III)</t>
  </si>
  <si>
    <t>TOTALI I PASIVEVE DHE KAPITALIT (I+II+III)</t>
  </si>
  <si>
    <t>Shumat shprehen ne leke, perndryshe shkruhet</t>
  </si>
  <si>
    <t>nr</t>
  </si>
  <si>
    <t>Pershkrimi i elementeve</t>
  </si>
  <si>
    <t>Viti ushtrimor</t>
  </si>
  <si>
    <t>Shitjet neto</t>
  </si>
  <si>
    <t>Të ardhura të tjera nga veprimtaritë e shfrytëzimit</t>
  </si>
  <si>
    <t>Ndryshimet në inventarin e produkteve të gatshme dhe prodhimit në proçes</t>
  </si>
  <si>
    <t>-</t>
  </si>
  <si>
    <t>Puna e kryer nga njesia ekonomike raportuese per qellimet e veta dhe e kapitalizuar.</t>
  </si>
  <si>
    <t>Materialet dhe mallrat e konsumuara  +sherbimet</t>
  </si>
  <si>
    <t>Kosto e punës</t>
  </si>
  <si>
    <t>Pagat e personelit</t>
  </si>
  <si>
    <t>Tjera personeli</t>
  </si>
  <si>
    <t>Shpenzimet per sigurimet shoqerore dhe shendetsore</t>
  </si>
  <si>
    <t xml:space="preserve">Renia ne vlere (zhvleftesime) dhe amortizimi </t>
  </si>
  <si>
    <t>Shpenzime te tjera nga veprimtari e shfrytezimit</t>
  </si>
  <si>
    <t>Totali i shpenzimeve (5-8)</t>
  </si>
  <si>
    <t>Fitimi apo humbja nga veprimtaria kryesore (1+2+3+4-8)</t>
  </si>
  <si>
    <t>Te ardhurat dhe shpenzimet financiarenga njesit e kontrolluara</t>
  </si>
  <si>
    <t>Te ardhurat dhe shpenzimet financiare nga pjesemarrjet</t>
  </si>
  <si>
    <t>Te ardhurat dhe shpenzimet financiare:</t>
  </si>
  <si>
    <t>3/a</t>
  </si>
  <si>
    <t>3/b</t>
  </si>
  <si>
    <t>Te ardhura dhe shpenzime nga interesi</t>
  </si>
  <si>
    <t>3/c</t>
  </si>
  <si>
    <t>Fitimet (humbjet) nga kursi i kembimit</t>
  </si>
  <si>
    <t>3/d</t>
  </si>
  <si>
    <t>Te ardhura dhe shpenzime te tjera financiare</t>
  </si>
  <si>
    <t>Totali i te ardhurave dhe shpenzimeve (1+2+3)</t>
  </si>
  <si>
    <t xml:space="preserve">Fitimi (humbja) para tatimit  </t>
  </si>
  <si>
    <t>Shpenzimet e tatimit mbi fitimin</t>
  </si>
  <si>
    <t>Fitimi (humbja) neto i vitit financiar  (14+15)</t>
  </si>
  <si>
    <t>Koment. Posti 3/d I referohet te ardhurave dhe shpenzimeve financiare te tjera afatshkurtra</t>
  </si>
  <si>
    <t>tatim fitimi 2012</t>
  </si>
  <si>
    <t>31.12.2013</t>
  </si>
  <si>
    <t>Pasqyrat financiare per periudhen ushtrimore qe mbyllet me 31.12.2013 dhe shenimet shpjeguese</t>
  </si>
  <si>
    <t>1. Pasqyra e Bilancit Kontabel me 31 Dhjetor 2013</t>
  </si>
  <si>
    <t>Instrumente borxhi I perllogaritur pagesa per  PETROL</t>
  </si>
  <si>
    <t>Investime te tjera financiare TVSH</t>
  </si>
  <si>
    <t>Detyrime te tjera</t>
  </si>
  <si>
    <t>31.12.2012</t>
  </si>
  <si>
    <t xml:space="preserve">                      Shumat shprehen ne leke, perndryshe shkruhet</t>
  </si>
  <si>
    <t>Pasqyra e fluksit monetar - Metoda indirekte</t>
  </si>
  <si>
    <t>Fluksi monetar nga veprimtarite e shfrytezimit</t>
  </si>
  <si>
    <t>Fitimi para tatimit</t>
  </si>
  <si>
    <t>Rregullime per:</t>
  </si>
  <si>
    <t>Amortizimin</t>
  </si>
  <si>
    <t>Humbje nga kembimi valutor dhe klientet</t>
  </si>
  <si>
    <t>Te ardhura nga invesitmet</t>
  </si>
  <si>
    <t>Shpenzime per interesa</t>
  </si>
  <si>
    <t>Rritje/renie ne tepricen e kerkesave te arketueshme nga aktiviteti,si dhe kerkesavete arketueshme te tjera</t>
  </si>
  <si>
    <t>Rritje/renie ne tepricen e inventarit</t>
  </si>
  <si>
    <t>Rritje/renie ne tepricen e detyrimeve, per tu paguar nga aktiviteti</t>
  </si>
  <si>
    <t>MM te perfituara nga aktiviteti</t>
  </si>
  <si>
    <t>Interesi paguar</t>
  </si>
  <si>
    <t>Tatim mbi fitimin i paguar</t>
  </si>
  <si>
    <t>MM Neto nga aktivitetet e shfrytezimit</t>
  </si>
  <si>
    <t>Ritje/renje e aktiveve te tjera koerente</t>
  </si>
  <si>
    <t>Fluksi monetar nga veprimtarite investuese</t>
  </si>
  <si>
    <t>Blerje e shoqeris se kontrolluar X minus parat e arketuara</t>
  </si>
  <si>
    <t>Blerje e aktiveve afatgjata materiale</t>
  </si>
  <si>
    <t>Te ardhura nga shitja e paisjeve</t>
  </si>
  <si>
    <t>Interesi arketuar</t>
  </si>
  <si>
    <t>Dividentet e arketuar</t>
  </si>
  <si>
    <t>MM neto e perdorur ne aktivitetet investuese</t>
  </si>
  <si>
    <t>Fluksi monetar nga veprimtarite financiare</t>
  </si>
  <si>
    <t>Te ardhura nga emetimi i kapitalit aksioner</t>
  </si>
  <si>
    <t>Te ardhura nga huamarrjet afatgjata</t>
  </si>
  <si>
    <t xml:space="preserve">Pagesa e detyrimeve te qiras financiare </t>
  </si>
  <si>
    <t>Dividentet e paguar</t>
  </si>
  <si>
    <t>MM neto e perdorur ne aktivitetet financiare</t>
  </si>
  <si>
    <t>Rritje/renie e mjeteve monetare</t>
  </si>
  <si>
    <t>Mjete monetare ne fillim te periudhes kontabel</t>
  </si>
  <si>
    <t>Mjete monetare ne fund te periudhes kontabel</t>
  </si>
  <si>
    <t>Kapitali aksionar qe i perket aksionareve te shoqerise meme</t>
  </si>
  <si>
    <t>Aksionet e thesarit</t>
  </si>
  <si>
    <t>Rezerva statutore dhe ligjore</t>
  </si>
  <si>
    <t>Fitimi i pashperndare</t>
  </si>
  <si>
    <t>Totali</t>
  </si>
  <si>
    <t>Efekti i ndryshimeve ne politikat kontabel</t>
  </si>
  <si>
    <t>Pozicioni i rregulluar</t>
  </si>
  <si>
    <t>Fitimi neto i periudhes kontabel</t>
  </si>
  <si>
    <t>Dividentet e paguar/deklaruar</t>
  </si>
  <si>
    <t>Rritja e rezerves se kapitalit</t>
  </si>
  <si>
    <t>Emetimi i aksioneve</t>
  </si>
  <si>
    <t>Pozicioni me 31 Dhjetor 2012</t>
  </si>
  <si>
    <t>Aksionet e thesarit te riblera</t>
  </si>
  <si>
    <t>Pozicioni me 31 Dhjetor 2013</t>
  </si>
  <si>
    <t>INFORMACIONE DHE SQARIME SHPJEGUESE</t>
  </si>
  <si>
    <t>Zbatuar SKN ligji per kontabilitetin dhe legjislacioni tatimore ne fuqi.</t>
  </si>
  <si>
    <t>Per fitimin e pa shperndare do te merret vendim ne asamblene e ortakeve dhe do t'ju dergohet</t>
  </si>
  <si>
    <t xml:space="preserve">Shoqeria ka transferuar aktivitetin kryesor ne 31 Janar 2011 tek nje shoqeri tjeter </t>
  </si>
  <si>
    <t>ne Tirane.</t>
  </si>
  <si>
    <t xml:space="preserve">Ne transferimin e aktivitetit jane perfshire te gjitha asetet si : Toka, Ndertesa, Makineri &amp; Pajisje, </t>
  </si>
  <si>
    <t xml:space="preserve">pajisje informatike &amp; zyre, amballazh qarkullues ( bombola gazi teknik &amp; mjekesor), si edhe jane </t>
  </si>
  <si>
    <t>transferuar te gjithe punonjesit tek shoqeria blerese.</t>
  </si>
  <si>
    <t>Tashme Sofigaz nuk tregton me gaze teknike &amp; mjekesore, por vetem materiale saldimi dhe aksesore</t>
  </si>
  <si>
    <t>per saldim, qe kane mbetur gjendje ne magazine.</t>
  </si>
  <si>
    <t>FIRMA</t>
  </si>
  <si>
    <t>SOFIGAZ SHPK</t>
  </si>
  <si>
    <t>HARTUESI</t>
  </si>
  <si>
    <t>DREJTUESI</t>
  </si>
  <si>
    <t>Elona Meta</t>
  </si>
  <si>
    <t>leke</t>
  </si>
  <si>
    <t xml:space="preserve">Tatim fitimi mbipaguar per vitin 2013      </t>
  </si>
  <si>
    <t xml:space="preserve">Tatim fitimi per pagese per vitin 2011              </t>
  </si>
  <si>
    <t>Tvsh e mbipaguar</t>
  </si>
  <si>
    <t xml:space="preserve">Tatim page per t'u paguar </t>
  </si>
  <si>
    <t xml:space="preserve">Sigurim shoqeror per t'u paguar  </t>
  </si>
  <si>
    <t>Tatim ne burim ( tatim qeraje )</t>
  </si>
  <si>
    <t>vendimi perkates brenda 6 mujorit te pare te vitit 2014.</t>
  </si>
  <si>
    <t>3. Pasqyra e Flukseve Monetare per Periudhen 1 Janar deri me 31 Dhjetor 2013</t>
  </si>
  <si>
    <t>Te ardhura dhe shpenzime financiare nga investime te tjera financiare afatgjata ( 2012 )</t>
  </si>
  <si>
    <t>Te ardhura dhe shpenzime financiare nga investime te tjera financiare afatgjata ( 2013 )</t>
  </si>
  <si>
    <r>
      <t>NIPTI</t>
    </r>
    <r>
      <rPr>
        <sz val="12"/>
        <rFont val="Times New Roman"/>
        <family val="1"/>
      </rPr>
      <t xml:space="preserve"> </t>
    </r>
    <r>
      <rPr>
        <u/>
        <sz val="12"/>
        <rFont val="Times New Roman"/>
        <family val="1"/>
      </rPr>
      <t>J62123004I</t>
    </r>
  </si>
  <si>
    <t>DEKLARATE</t>
  </si>
  <si>
    <r>
      <t xml:space="preserve">Deklaroj se </t>
    </r>
    <r>
      <rPr>
        <b/>
        <sz val="12"/>
        <rFont val="Times New Roman"/>
        <family val="1"/>
      </rPr>
      <t xml:space="preserve">Shoqëria </t>
    </r>
    <r>
      <rPr>
        <b/>
        <u/>
        <sz val="12"/>
        <rFont val="Times New Roman"/>
        <family val="1"/>
      </rPr>
      <t xml:space="preserve">  “</t>
    </r>
    <r>
      <rPr>
        <u/>
        <sz val="12"/>
        <rFont val="Times New Roman"/>
        <family val="1"/>
      </rPr>
      <t xml:space="preserve">Sofigaz”  </t>
    </r>
    <r>
      <rPr>
        <sz val="12"/>
        <rFont val="Times New Roman"/>
        <family val="1"/>
      </rPr>
      <t xml:space="preserve"> me </t>
    </r>
    <r>
      <rPr>
        <b/>
        <sz val="12"/>
        <rFont val="Times New Roman"/>
        <family val="1"/>
      </rPr>
      <t xml:space="preserve">NIPT </t>
    </r>
    <r>
      <rPr>
        <u/>
        <sz val="12"/>
        <rFont val="Times New Roman"/>
        <family val="1"/>
      </rPr>
      <t xml:space="preserve">  J62123004I  </t>
    </r>
    <r>
      <rPr>
        <sz val="12"/>
        <rFont val="Times New Roman"/>
        <family val="1"/>
      </rPr>
      <t xml:space="preserve"> me administrator                               </t>
    </r>
  </si>
  <si>
    <r>
      <t xml:space="preserve">Z. </t>
    </r>
    <r>
      <rPr>
        <u/>
        <sz val="12"/>
        <rFont val="Times New Roman"/>
        <family val="1"/>
      </rPr>
      <t xml:space="preserve"> Ardian Strazimiri </t>
    </r>
    <r>
      <rPr>
        <sz val="12"/>
        <rFont val="Times New Roman"/>
        <family val="1"/>
      </rPr>
      <t xml:space="preserve"> dhe </t>
    </r>
    <r>
      <rPr>
        <b/>
        <sz val="12"/>
        <rFont val="Times New Roman"/>
        <family val="1"/>
      </rPr>
      <t>aksionere</t>
    </r>
    <r>
      <rPr>
        <sz val="12"/>
        <rFont val="Times New Roman"/>
        <family val="1"/>
      </rPr>
      <t>:</t>
    </r>
  </si>
  <si>
    <r>
      <t>1.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 xml:space="preserve">Z/Zj </t>
    </r>
    <r>
      <rPr>
        <u/>
        <sz val="12"/>
        <rFont val="Times New Roman"/>
        <family val="1"/>
      </rPr>
      <t xml:space="preserve"> Ardian Strazimiri </t>
    </r>
    <r>
      <rPr>
        <sz val="12"/>
        <rFont val="Times New Roman"/>
        <family val="1"/>
      </rPr>
      <t xml:space="preserve">  perqindja e pjesemarrjes </t>
    </r>
    <r>
      <rPr>
        <u/>
        <sz val="12"/>
        <rFont val="Times New Roman"/>
        <family val="1"/>
      </rPr>
      <t xml:space="preserve"> 10 % </t>
    </r>
  </si>
  <si>
    <r>
      <t>2.</t>
    </r>
    <r>
      <rPr>
        <sz val="7"/>
        <rFont val="Times New Roman"/>
        <family val="1"/>
      </rPr>
      <t xml:space="preserve">      </t>
    </r>
    <r>
      <rPr>
        <sz val="12"/>
        <rFont val="Times New Roman"/>
        <family val="1"/>
      </rPr>
      <t xml:space="preserve">Shoqeria </t>
    </r>
    <r>
      <rPr>
        <u/>
        <sz val="12"/>
        <rFont val="Times New Roman"/>
        <family val="1"/>
      </rPr>
      <t xml:space="preserve"> Multigaz Est s.r.l. </t>
    </r>
    <r>
      <rPr>
        <sz val="12"/>
        <rFont val="Times New Roman"/>
        <family val="1"/>
      </rPr>
      <t xml:space="preserve">perqindja e pjesemarrjes </t>
    </r>
    <r>
      <rPr>
        <u/>
        <sz val="12"/>
        <rFont val="Times New Roman"/>
        <family val="1"/>
      </rPr>
      <t xml:space="preserve"> 90 %</t>
    </r>
  </si>
  <si>
    <t>Hartuesi i pasqyrave financiare eshte:</t>
  </si>
  <si>
    <t>Administratori i Shoqërisë</t>
  </si>
  <si>
    <t>(Elona Meta)</t>
  </si>
  <si>
    <r>
      <t xml:space="preserve">SHOQERIA </t>
    </r>
    <r>
      <rPr>
        <b/>
        <u/>
        <sz val="12"/>
        <rFont val="Times New Roman"/>
        <family val="1"/>
      </rPr>
      <t xml:space="preserve">  “</t>
    </r>
    <r>
      <rPr>
        <u/>
        <sz val="12"/>
        <rFont val="Times New Roman"/>
        <family val="1"/>
      </rPr>
      <t xml:space="preserve">Sofigaz” Shpk </t>
    </r>
    <r>
      <rPr>
        <sz val="12"/>
        <rFont val="Times New Roman"/>
        <family val="1"/>
      </rPr>
      <t xml:space="preserve">                                                                Datë, 28/03/2014</t>
    </r>
  </si>
  <si>
    <t>ka  hartuar pasqyrat financiare të vitit 2013 komform standarteve kombetare te kontabilitetit.</t>
  </si>
  <si>
    <r>
      <t>Z/Zj. Elona Meta (e</t>
    </r>
    <r>
      <rPr>
        <b/>
        <sz val="12"/>
        <rFont val="Times New Roman"/>
        <family val="1"/>
      </rPr>
      <t>konomist i punësuar pranë shoqërisë)</t>
    </r>
  </si>
  <si>
    <r>
      <t xml:space="preserve">                  </t>
    </r>
    <r>
      <rPr>
        <u/>
        <sz val="11"/>
        <rFont val="Arial"/>
        <family val="2"/>
      </rPr>
      <t>DEKLARATA  ANALITIKE  PER  TATMIN  MBI  TE  ARDHURAT</t>
    </r>
  </si>
  <si>
    <t>NIPT J62123004I</t>
  </si>
  <si>
    <t xml:space="preserve">Periudha   tatimore </t>
  </si>
  <si>
    <t>Emri  Tregtar  SOFIGAZ</t>
  </si>
  <si>
    <r>
      <t>Adresa   Tirane</t>
    </r>
    <r>
      <rPr>
        <u/>
        <sz val="11"/>
        <rFont val="Arial"/>
        <family val="2"/>
      </rPr>
      <t xml:space="preserve"> </t>
    </r>
  </si>
  <si>
    <t>Nr</t>
  </si>
  <si>
    <t>E  M  E  R  T   I  M  I</t>
  </si>
  <si>
    <t>Sipas  Bilancit</t>
  </si>
  <si>
    <t xml:space="preserve">Fiskale </t>
  </si>
  <si>
    <t>TOTALI   I  TE   ARDHURAVE</t>
  </si>
  <si>
    <t>TOTALI   I   SHPENZIMEVE</t>
  </si>
  <si>
    <t>Total shpenzimet e pazbriteshme sipas ligjit ( neni  21 )</t>
  </si>
  <si>
    <t>a</t>
  </si>
  <si>
    <t>Kosto e blerjes dhe e permiresimit te tokes dhe te truallit</t>
  </si>
  <si>
    <t>b</t>
  </si>
  <si>
    <t>Kosto e blerjes dhe e permiresimit per active objekt amortizimi</t>
  </si>
  <si>
    <t>c</t>
  </si>
  <si>
    <t xml:space="preserve">Zmadhimi i kapitalit themeltare te shoqerise ose te kontributit te sejcilit  person  ne  ortakeri . </t>
  </si>
  <si>
    <t>Vlera e shperblimeve  ne  natyre</t>
  </si>
  <si>
    <t>d</t>
  </si>
  <si>
    <t>Kontributet vulnetare  te  pensioneve</t>
  </si>
  <si>
    <t>dh</t>
  </si>
  <si>
    <t>Dividentet e deklaruara dhe ndarja e fitimit</t>
  </si>
  <si>
    <t>e</t>
  </si>
  <si>
    <t xml:space="preserve">Interesat e paguara mbi interesin maksimal te kredise te   caktuara  nga  banka  e  Shqiperise </t>
  </si>
  <si>
    <t>Gjobat , kamat - vonesat dhe  kushtet e tjera penale</t>
  </si>
  <si>
    <t>f</t>
  </si>
  <si>
    <t>Krijimi ose  rritja e rezervave  e  fondeve  te tjera</t>
  </si>
  <si>
    <t>g</t>
  </si>
  <si>
    <t xml:space="preserve">Tatim mbi te ardhurat personale , akcizat , tatim mbi fitimin dhe tatim mbi vleren e shtuar te zbriteshme </t>
  </si>
  <si>
    <t>gj</t>
  </si>
  <si>
    <t>Shpenzimet e perfaqesimit , pritje  percjellje</t>
  </si>
  <si>
    <t>h</t>
  </si>
  <si>
    <t>Shpenzimete konsumit  personal</t>
  </si>
  <si>
    <t xml:space="preserve">i  </t>
  </si>
  <si>
    <t>Shpenzime te cilat tejkalojne kufijte e percaktuar me ligj .</t>
  </si>
  <si>
    <t>j</t>
  </si>
  <si>
    <t>Shpenzime per  dhurata</t>
  </si>
  <si>
    <t>k</t>
  </si>
  <si>
    <t>Cdo lloj shpenzimi , masa e te cilit nuk vertetohet me dokumenta</t>
  </si>
  <si>
    <t>l</t>
  </si>
  <si>
    <t>Interesi i paguar kur huaja dhe parapagimet tejkalojne kater here kapitalin  themeltare</t>
  </si>
  <si>
    <t>ll</t>
  </si>
  <si>
    <t>Ne se baza e amortizimit eshte nje  shume  negative</t>
  </si>
  <si>
    <t>m</t>
  </si>
  <si>
    <t>Shpenzime per sherbime  teknike, konsulence, menaxhim te palikujduara brenda  periudhes  tatimore .</t>
  </si>
  <si>
    <t>n</t>
  </si>
  <si>
    <t xml:space="preserve">Amortizim nga rivleresimi I aktiveve te qendrueshme </t>
  </si>
  <si>
    <t xml:space="preserve">Rezultati   i   Vitit   Ushtrimor </t>
  </si>
  <si>
    <t>Humbja</t>
  </si>
  <si>
    <t>Fitimi</t>
  </si>
  <si>
    <t>Humbja  per  tu mbartur nga  1  vit  me  pare</t>
  </si>
  <si>
    <t>Humbja  per tu  mbartur  nga  2  vite  me  pare</t>
  </si>
  <si>
    <t>Humbja per tu  mbartur  nga  3  vite   me  pare</t>
  </si>
  <si>
    <t>Shuma e humbjes  per  tu  mbartur ne  vitin  ushtrimor</t>
  </si>
  <si>
    <t>Shuma  e  humbjeve qe nuk mbarten per efekt  fiskal</t>
  </si>
  <si>
    <t>Fitimi   i  Tatueshem</t>
  </si>
  <si>
    <t xml:space="preserve">Tatim  fitimi  i  llogaritur </t>
  </si>
  <si>
    <t>Fitim I pashperndare (Fitimi neto I bilancit )</t>
  </si>
  <si>
    <t>Fitimi neto  per  tu  shperndare nga periudha  ushtrimore</t>
  </si>
  <si>
    <t>Fitimi  neto  per  tu  shperndare nga  vitet  e  kaluara</t>
  </si>
  <si>
    <t>Shtese  kapitali  nga  fitimi</t>
  </si>
  <si>
    <t>Divident   per   tu   shperndare</t>
  </si>
  <si>
    <t xml:space="preserve">Tatim  mbi  dividentin  i  llogaritur </t>
  </si>
  <si>
    <t xml:space="preserve">Llogaritja  e  amortizimit </t>
  </si>
  <si>
    <t>Ne  total  llogaritja  e  amortizimit vjetor = ( a+b+c+d  )</t>
  </si>
  <si>
    <t xml:space="preserve">Ndertesa  e  makineri  afat  gjate </t>
  </si>
  <si>
    <t>Aktivet  e  patrupezuara</t>
  </si>
  <si>
    <t>Kompjuterat  dhe  sisteme  informacioni</t>
  </si>
  <si>
    <t>Te  gjitha  aktivet e  tjera  te  aktivitetit</t>
  </si>
  <si>
    <t>Tatim  I  mbajtur ne  burim ne zbatim te nenit  33</t>
  </si>
  <si>
    <r>
      <t>Data   dhe  nenshkrimi  i  personit  te  tatueshem</t>
    </r>
    <r>
      <rPr>
        <sz val="10"/>
        <rFont val="Arial"/>
        <family val="2"/>
      </rPr>
      <t xml:space="preserve"> -  Deklaroj  nen  pergjegjesine  time  qe  informacioni i mesiperm eshte  i  plote  dhe i  sakte .</t>
    </r>
  </si>
  <si>
    <t>ADMINISTRATORE</t>
  </si>
  <si>
    <t>Inventari automjeteve ne pronesi te subjektit 31.12.2013</t>
  </si>
  <si>
    <t>Nr.</t>
  </si>
  <si>
    <t>Lloji automjetit</t>
  </si>
  <si>
    <t>Kapaciteti</t>
  </si>
  <si>
    <t>Targa</t>
  </si>
  <si>
    <t>Vlera Fillestare</t>
  </si>
  <si>
    <t>FORD FOCUS</t>
  </si>
  <si>
    <t>4 + 1</t>
  </si>
  <si>
    <t>AA075EE</t>
  </si>
  <si>
    <t>Administratori</t>
  </si>
  <si>
    <t>Elona  Meta</t>
  </si>
  <si>
    <t>Emri i Njesise Ekonomike "Sofigaz" Shpk</t>
  </si>
  <si>
    <t>Emertimi</t>
  </si>
  <si>
    <t>Sasia</t>
  </si>
  <si>
    <t>Shtesa</t>
  </si>
  <si>
    <t>Pakesime</t>
  </si>
  <si>
    <t>1</t>
  </si>
  <si>
    <t xml:space="preserve">Toka </t>
  </si>
  <si>
    <t>2</t>
  </si>
  <si>
    <t>Ndertime</t>
  </si>
  <si>
    <t>3</t>
  </si>
  <si>
    <t>Makineri,paisje</t>
  </si>
  <si>
    <t>4</t>
  </si>
  <si>
    <t>Mjete transporti</t>
  </si>
  <si>
    <t>5</t>
  </si>
  <si>
    <t>Kompjuterike</t>
  </si>
  <si>
    <t>6</t>
  </si>
  <si>
    <t>Zyre</t>
  </si>
  <si>
    <t>7</t>
  </si>
  <si>
    <t>Ambalazh i kthyeshem</t>
  </si>
  <si>
    <t>TOTALI</t>
  </si>
  <si>
    <t>Toka Ndertime</t>
  </si>
  <si>
    <t>Makineri,paisje,vegla</t>
  </si>
  <si>
    <t>kompjuterike</t>
  </si>
  <si>
    <t>Administratore</t>
  </si>
  <si>
    <t>Aktivet Afatgjata Materiale me vlere fillestare   2013</t>
  </si>
  <si>
    <t>Gjendje 01/01/2013</t>
  </si>
  <si>
    <t>Gjendje 31/12/2013</t>
  </si>
  <si>
    <t>Amortizimi A.A.Materiale   2013</t>
  </si>
  <si>
    <t>Vlera Kontabel Neto e A.A.Materiale 2013</t>
  </si>
  <si>
    <t>Pasqyre Nr. 1</t>
  </si>
  <si>
    <t>Në ooo/Lekë</t>
  </si>
  <si>
    <t>ANEKS STATISTIKOR</t>
  </si>
  <si>
    <t>TE ARDHURAT</t>
  </si>
  <si>
    <t>Numri i Llogarise</t>
  </si>
  <si>
    <t>Kodi Statistikor</t>
  </si>
  <si>
    <t>Viti 2012</t>
  </si>
  <si>
    <t>Shitjet gjithsej (a + b +c )</t>
  </si>
  <si>
    <t>70</t>
  </si>
  <si>
    <t>11100</t>
  </si>
  <si>
    <t>a) b) c)</t>
  </si>
  <si>
    <t>Te ardhura nga shitja e Produktit te vet</t>
  </si>
  <si>
    <t>701/702/703</t>
  </si>
  <si>
    <t>11101</t>
  </si>
  <si>
    <t>Te ardhura nga shitja e Shërbimeve</t>
  </si>
  <si>
    <t>704</t>
  </si>
  <si>
    <t>11102</t>
  </si>
  <si>
    <t>Te ardhura nga shitja e Mallrave</t>
  </si>
  <si>
    <t>705</t>
  </si>
  <si>
    <t>11103</t>
  </si>
  <si>
    <t>Të ardhura nga shitje të tjera (a+b+c)</t>
  </si>
  <si>
    <t>708</t>
  </si>
  <si>
    <t>11104</t>
  </si>
  <si>
    <t>a)</t>
  </si>
  <si>
    <t>Qeraja</t>
  </si>
  <si>
    <t>7081</t>
  </si>
  <si>
    <t>111041</t>
  </si>
  <si>
    <t>b)</t>
  </si>
  <si>
    <t>Komisione</t>
  </si>
  <si>
    <t>7082</t>
  </si>
  <si>
    <t>111042</t>
  </si>
  <si>
    <t>c)</t>
  </si>
  <si>
    <t>Transport per te tjeret</t>
  </si>
  <si>
    <t>7083</t>
  </si>
  <si>
    <t>111043</t>
  </si>
  <si>
    <t>Ndryshimet në inventarin e produkteve të gatshëm e prodhimeve në proçes :</t>
  </si>
  <si>
    <t>71</t>
  </si>
  <si>
    <t>11201</t>
  </si>
  <si>
    <t>Shtesat    (+)</t>
  </si>
  <si>
    <t>112011</t>
  </si>
  <si>
    <t>Pakesimet (-)</t>
  </si>
  <si>
    <t>112012</t>
  </si>
  <si>
    <t>Prodhimi per qellimet e vet ndermarrjes dhe per kapital :</t>
  </si>
  <si>
    <t>72</t>
  </si>
  <si>
    <t>11300</t>
  </si>
  <si>
    <t>nga i cili: Prodhim i aktiveve afatgjata</t>
  </si>
  <si>
    <t>11301</t>
  </si>
  <si>
    <t>Të ardhura nga grantet (Subvencione)</t>
  </si>
  <si>
    <t>73</t>
  </si>
  <si>
    <t>11400</t>
  </si>
  <si>
    <t>Të tjera</t>
  </si>
  <si>
    <t>75</t>
  </si>
  <si>
    <t>11500</t>
  </si>
  <si>
    <t>Të ardhura nga shitja e aktiveve afatgjata</t>
  </si>
  <si>
    <t>77</t>
  </si>
  <si>
    <t>11600</t>
  </si>
  <si>
    <t>I)</t>
  </si>
  <si>
    <t>Totali i te ardhurave l= (1+2+/-3+4+5+6+7+8)</t>
  </si>
  <si>
    <t>11800</t>
  </si>
  <si>
    <t>SHPENZIMET</t>
  </si>
  <si>
    <t>Blerje, shpenzime (a+/-b+c+/-d+e)</t>
  </si>
  <si>
    <t>60</t>
  </si>
  <si>
    <t>12100</t>
  </si>
  <si>
    <t>Blerje/shpenzime materiale dhe materiale të tjera</t>
  </si>
  <si>
    <t>601+602</t>
  </si>
  <si>
    <t>12101</t>
  </si>
  <si>
    <t>Ndryshimet e gjëndjeve të Materialeve (+/-)</t>
  </si>
  <si>
    <t>12102</t>
  </si>
  <si>
    <t>Mallra të blera</t>
  </si>
  <si>
    <t>605/1</t>
  </si>
  <si>
    <t>12103</t>
  </si>
  <si>
    <t>Ndryshimet e gjëndjeve të Mallrave (+/-)</t>
  </si>
  <si>
    <t>12104</t>
  </si>
  <si>
    <t>Shpenzime per sherbime</t>
  </si>
  <si>
    <t>605/2</t>
  </si>
  <si>
    <t>12105</t>
  </si>
  <si>
    <t>Shpenzime per personelin (a+b)</t>
  </si>
  <si>
    <t>64</t>
  </si>
  <si>
    <t>12200</t>
  </si>
  <si>
    <t>641</t>
  </si>
  <si>
    <t>12201</t>
  </si>
  <si>
    <t>Shpenzimet për sig.shoqërore dhe shëndetsore</t>
  </si>
  <si>
    <t>644</t>
  </si>
  <si>
    <t>12202</t>
  </si>
  <si>
    <t>Amortizimet dhe zhvlerësimet</t>
  </si>
  <si>
    <t>68</t>
  </si>
  <si>
    <t>12300</t>
  </si>
  <si>
    <t>Shërbime nga të tretë (a+b+c+d+e+f+g+h+i+j+k+l+m)</t>
  </si>
  <si>
    <t>61</t>
  </si>
  <si>
    <t>12400</t>
  </si>
  <si>
    <t>Sherbimet nga nen-kontraktoret</t>
  </si>
  <si>
    <t>12401</t>
  </si>
  <si>
    <t>Trajtime te pergjithshme</t>
  </si>
  <si>
    <t>611</t>
  </si>
  <si>
    <t>12402</t>
  </si>
  <si>
    <t>Qera</t>
  </si>
  <si>
    <t>613</t>
  </si>
  <si>
    <t>12403</t>
  </si>
  <si>
    <t>Mirembajtje dhe riparime</t>
  </si>
  <si>
    <t>615</t>
  </si>
  <si>
    <t>12404</t>
  </si>
  <si>
    <t>Shpenzime për Siguracione</t>
  </si>
  <si>
    <t>616</t>
  </si>
  <si>
    <t>12405</t>
  </si>
  <si>
    <t>Kerkim studime</t>
  </si>
  <si>
    <t>617</t>
  </si>
  <si>
    <t>12406</t>
  </si>
  <si>
    <t>Sherbime të tjera</t>
  </si>
  <si>
    <t>618</t>
  </si>
  <si>
    <t>12407</t>
  </si>
  <si>
    <t>Shpenzime per koncesione, patenta dhe licensa</t>
  </si>
  <si>
    <t>623</t>
  </si>
  <si>
    <t>12408</t>
  </si>
  <si>
    <t>Shpenzime per publicitet, reklama</t>
  </si>
  <si>
    <t>624</t>
  </si>
  <si>
    <t>12409</t>
  </si>
  <si>
    <t>Transferime, udhetime, dieta</t>
  </si>
  <si>
    <t>625</t>
  </si>
  <si>
    <t>12410</t>
  </si>
  <si>
    <t>Shpenzime postare dhe telekomunikacioni</t>
  </si>
  <si>
    <t>626</t>
  </si>
  <si>
    <t>12411</t>
  </si>
  <si>
    <t>Shpenzime transporti</t>
  </si>
  <si>
    <t>627</t>
  </si>
  <si>
    <t>12412</t>
  </si>
  <si>
    <t>per Blerje</t>
  </si>
  <si>
    <t>6271</t>
  </si>
  <si>
    <t>124121</t>
  </si>
  <si>
    <t>per shitje</t>
  </si>
  <si>
    <t>6272</t>
  </si>
  <si>
    <t>124122</t>
  </si>
  <si>
    <t>Shpenzime per sherbime bankare</t>
  </si>
  <si>
    <t>628</t>
  </si>
  <si>
    <t>12413</t>
  </si>
  <si>
    <t>Tatime dhe taksa (a+b+c+d)</t>
  </si>
  <si>
    <t>63</t>
  </si>
  <si>
    <t>12500</t>
  </si>
  <si>
    <r>
      <t xml:space="preserve">a) b) c) d) </t>
    </r>
    <r>
      <rPr>
        <b/>
        <sz val="7"/>
        <rFont val="Arial"/>
        <family val="2"/>
      </rPr>
      <t>II)</t>
    </r>
  </si>
  <si>
    <t>Taksa dhe tarifa doganore</t>
  </si>
  <si>
    <t>632</t>
  </si>
  <si>
    <t>12501</t>
  </si>
  <si>
    <t>Akciza</t>
  </si>
  <si>
    <t>633</t>
  </si>
  <si>
    <t>12502</t>
  </si>
  <si>
    <t>Taksa dhe tarifa vendore</t>
  </si>
  <si>
    <t>634</t>
  </si>
  <si>
    <t>12503</t>
  </si>
  <si>
    <t>Taksa e regjistrimit dhe tatime te tjera</t>
  </si>
  <si>
    <t>635+638</t>
  </si>
  <si>
    <t>12504</t>
  </si>
  <si>
    <t>Totali i shpenzimeve ll=(1+2+3+4+5)</t>
  </si>
  <si>
    <t>12600</t>
  </si>
  <si>
    <t>Informatë:</t>
  </si>
  <si>
    <t>Numri mesatar i te punesuarve</t>
  </si>
  <si>
    <t>14000</t>
  </si>
  <si>
    <t>Investimet</t>
  </si>
  <si>
    <t>15000</t>
  </si>
  <si>
    <t>a) b)</t>
  </si>
  <si>
    <t>Shtimi i aseteve fikse</t>
  </si>
  <si>
    <t>15001</t>
  </si>
  <si>
    <t>nga te cilat: asete te reja</t>
  </si>
  <si>
    <t>150011</t>
  </si>
  <si>
    <t>Pakesimi i aseteve fikse</t>
  </si>
  <si>
    <t>15002</t>
  </si>
  <si>
    <t>nga te cilat shitja e aseteve ekzistuese</t>
  </si>
  <si>
    <t>150021</t>
  </si>
  <si>
    <t>Pasqyre nr 3</t>
  </si>
  <si>
    <t>Aktiviteti</t>
  </si>
  <si>
    <t>Te Ardhurat nga Aktiviteti</t>
  </si>
  <si>
    <t>Tregti</t>
  </si>
  <si>
    <t>Tregti karburanti</t>
  </si>
  <si>
    <t>Tregti ushqimore,pije</t>
  </si>
  <si>
    <t>Tregti materiale ndertimi</t>
  </si>
  <si>
    <t>Tregti cigaresh</t>
  </si>
  <si>
    <t>Tregti artikuj industrial</t>
  </si>
  <si>
    <t>Farmaci</t>
  </si>
  <si>
    <t>Eksport mallrash</t>
  </si>
  <si>
    <t>8</t>
  </si>
  <si>
    <t>Totali i te ardhurave nga  tregtia</t>
  </si>
  <si>
    <t>9</t>
  </si>
  <si>
    <t>Ndertim</t>
  </si>
  <si>
    <t>Ndertim banese</t>
  </si>
  <si>
    <t>10</t>
  </si>
  <si>
    <t>Ndertim pune publike</t>
  </si>
  <si>
    <t>11</t>
  </si>
  <si>
    <t>Ndertime te tjera</t>
  </si>
  <si>
    <t>Totali i te ardhurave nga ndertimi</t>
  </si>
  <si>
    <t>12</t>
  </si>
  <si>
    <t>Prodhim</t>
  </si>
  <si>
    <t>Eksport, prodhime te ndryshme</t>
  </si>
  <si>
    <t>13</t>
  </si>
  <si>
    <t>Fason te cdo lloji</t>
  </si>
  <si>
    <t>14</t>
  </si>
  <si>
    <t>Prodhim materiale ndertimi</t>
  </si>
  <si>
    <t>15</t>
  </si>
  <si>
    <t>Prodhim ushqimore</t>
  </si>
  <si>
    <t>16</t>
  </si>
  <si>
    <t>Prodhim pije alkolike, etj</t>
  </si>
  <si>
    <t>17</t>
  </si>
  <si>
    <t>Prodhime energji</t>
  </si>
  <si>
    <t>18</t>
  </si>
  <si>
    <t>Prodhim hidrokarbure,</t>
  </si>
  <si>
    <t>19</t>
  </si>
  <si>
    <t>Prodhime te tjera</t>
  </si>
  <si>
    <t>Totali i te ardhurave nga prodhimi</t>
  </si>
  <si>
    <t>20</t>
  </si>
  <si>
    <t>Transport</t>
  </si>
  <si>
    <t>Transport mallrash</t>
  </si>
  <si>
    <t>21</t>
  </si>
  <si>
    <t>Transport malli nderkombetare</t>
  </si>
  <si>
    <t>22</t>
  </si>
  <si>
    <t>Transport udhetaresh</t>
  </si>
  <si>
    <t>23</t>
  </si>
  <si>
    <t>Transport udhetaresh nderkombetare</t>
  </si>
  <si>
    <t>IV</t>
  </si>
  <si>
    <t>Totali i te ardhurave nga transport</t>
  </si>
  <si>
    <t>24</t>
  </si>
  <si>
    <t>Sherbimi</t>
  </si>
  <si>
    <t>Sherbime financiare</t>
  </si>
  <si>
    <t>25</t>
  </si>
  <si>
    <t>Siguracione</t>
  </si>
  <si>
    <t>26</t>
  </si>
  <si>
    <t>Sherbime mjekesore</t>
  </si>
  <si>
    <t>27</t>
  </si>
  <si>
    <t>Bar restorante</t>
  </si>
  <si>
    <t>28</t>
  </si>
  <si>
    <t>Hoteleri</t>
  </si>
  <si>
    <t>29</t>
  </si>
  <si>
    <t>Lojra Fati</t>
  </si>
  <si>
    <t>30</t>
  </si>
  <si>
    <t>Veprimtari televizive</t>
  </si>
  <si>
    <t>31</t>
  </si>
  <si>
    <t>Telekomunikacion</t>
  </si>
  <si>
    <t>32</t>
  </si>
  <si>
    <t>Eksport sherbimish te ndryshme</t>
  </si>
  <si>
    <t>33</t>
  </si>
  <si>
    <t>Profesione te lira</t>
  </si>
  <si>
    <t>34</t>
  </si>
  <si>
    <t>Sherbime te tjera</t>
  </si>
  <si>
    <t>V</t>
  </si>
  <si>
    <t>Totali i te ardhurave nga sherbimet</t>
  </si>
  <si>
    <t>Te Tjera</t>
  </si>
  <si>
    <t>Shitje e Aktiveve Afatgjata Materjale</t>
  </si>
  <si>
    <t>TOALI (l+ll+lll+IV+V)</t>
  </si>
  <si>
    <t>Nr. i te Punesuarve</t>
  </si>
  <si>
    <t>Me page deri ne 19.000 leke</t>
  </si>
  <si>
    <t>Me page nga 19.001 deri ne 30.000 leke</t>
  </si>
  <si>
    <t>Me page nga 30.001 deri ne 66.500 leke</t>
  </si>
  <si>
    <t>Me page nga 66.501 deri ne 84.100 leke</t>
  </si>
  <si>
    <t>Me page me te larte se 84.100 leke</t>
  </si>
  <si>
    <t>SOFIGAZ SHPK  - Inventar Malli 31.12.2013</t>
  </si>
  <si>
    <t>Faqe 1</t>
  </si>
  <si>
    <t>Pershkrimi</t>
  </si>
  <si>
    <t>Artikull</t>
  </si>
  <si>
    <t>Njesi</t>
  </si>
  <si>
    <t>Gjendje 31.12.2013</t>
  </si>
  <si>
    <t>Sasi</t>
  </si>
  <si>
    <t>Çmim</t>
  </si>
  <si>
    <t>Vlefte</t>
  </si>
  <si>
    <t>Adaptor  Ar - CO2 - Mishele</t>
  </si>
  <si>
    <t>COPE</t>
  </si>
  <si>
    <t>AEROSOL</t>
  </si>
  <si>
    <t>Bashkues bronxi per Reduktor CO2 - Tub</t>
  </si>
  <si>
    <t>Bashkues bronxi Tub - kanelle</t>
  </si>
  <si>
    <t>Bomboleta te vogla me GPL</t>
  </si>
  <si>
    <t>00000001</t>
  </si>
  <si>
    <t xml:space="preserve">Çekic kontrolli kolaudimi </t>
  </si>
  <si>
    <t>Çeles ( valvola ) konektor SL</t>
  </si>
  <si>
    <t>Çeles C2H2 me pipe</t>
  </si>
  <si>
    <t>Çeles Reduktori C2H2 me pipe</t>
  </si>
  <si>
    <t>53006021/1</t>
  </si>
  <si>
    <t>Çeles shume funksion</t>
  </si>
  <si>
    <t>Dado bronxi hekzagonale</t>
  </si>
  <si>
    <t>Dado bronxi per qafe torçe  MIG</t>
  </si>
  <si>
    <t>57006263-77</t>
  </si>
  <si>
    <t>Dado bronxi per qafe Torce MIG</t>
  </si>
  <si>
    <t xml:space="preserve">Dado djathtas shtrenguese per lanca </t>
  </si>
  <si>
    <t>Dado kanelle Djathtas</t>
  </si>
  <si>
    <t>Dado plastike per bllokim torçe</t>
  </si>
  <si>
    <t xml:space="preserve">Dado shtrenguese kanelle </t>
  </si>
  <si>
    <t xml:space="preserve">Deoksidues (Nishader) </t>
  </si>
  <si>
    <t>KG</t>
  </si>
  <si>
    <t>Deoksidues (Nishader) per Argon</t>
  </si>
  <si>
    <t>Difuzor ( koke ) bronxi per plazem</t>
  </si>
  <si>
    <t>Difuzor ( maja ) bronxi per plazem</t>
  </si>
  <si>
    <t>Difuzor bronxi</t>
  </si>
  <si>
    <t xml:space="preserve">Difuzor bronxi </t>
  </si>
  <si>
    <t>Difuzor bronxi  per torca tig</t>
  </si>
  <si>
    <t xml:space="preserve">Difuzor bronxi  per torca tig </t>
  </si>
  <si>
    <t>Difuzor bronxi per plazem</t>
  </si>
  <si>
    <t>Difuzor bronxi per torca tig</t>
  </si>
  <si>
    <t>Difuzor plastik I bardhe</t>
  </si>
  <si>
    <t>57006035/1</t>
  </si>
  <si>
    <t>Difuzor plastik i bardhe</t>
  </si>
  <si>
    <t>57006044/1</t>
  </si>
  <si>
    <t>57006057/1</t>
  </si>
  <si>
    <t>Difuzor qeramike gaz</t>
  </si>
  <si>
    <t>Difuzor qeramike gazi</t>
  </si>
  <si>
    <t>57006356/2</t>
  </si>
  <si>
    <t xml:space="preserve">Difuzor qeramike gazi </t>
  </si>
  <si>
    <t>Dorashka saldatori te gjata 17 cm</t>
  </si>
  <si>
    <t>Elektroda AL 2.5 mm</t>
  </si>
  <si>
    <t>Faqe 2</t>
  </si>
  <si>
    <t>Elektroda Tungsteni blu 2.4 mm</t>
  </si>
  <si>
    <t>Elektroda Tungsteni blu 3.2 mm</t>
  </si>
  <si>
    <t>Elektrode  DM 1.0</t>
  </si>
  <si>
    <t>Elektrode AL  2.5 mm</t>
  </si>
  <si>
    <t xml:space="preserve">Elektrode AL 3.2  mm </t>
  </si>
  <si>
    <t>Elektrode DM 1.0 TIG per Inox</t>
  </si>
  <si>
    <t xml:space="preserve">Elektrode DM 1.6 TIG per Al </t>
  </si>
  <si>
    <t>Elektrode DM 2.4 TIG per Al</t>
  </si>
  <si>
    <t>Elektrode DM 3.2 TIG</t>
  </si>
  <si>
    <t>Elektrode DM 4.0 TIG</t>
  </si>
  <si>
    <t>Elektrode Gize   3.2 mm</t>
  </si>
  <si>
    <t>56006008/1</t>
  </si>
  <si>
    <t xml:space="preserve">Elektrode Gize   3.2 mm </t>
  </si>
  <si>
    <t>Elektrode Gize   4.0  mm</t>
  </si>
  <si>
    <t>56006009/1</t>
  </si>
  <si>
    <t>Elektrode Gize  2.5 mm</t>
  </si>
  <si>
    <t>Elektrode Inox  DM 3.2 TIG</t>
  </si>
  <si>
    <t xml:space="preserve">Elektrode Inox DM 4.0 TIG </t>
  </si>
  <si>
    <t xml:space="preserve">Elektrode Ø 2.0 TIG per Al </t>
  </si>
  <si>
    <t>Elektrode TIG  DM 2.0 per inox</t>
  </si>
  <si>
    <t>Elektrode TIG DM 2.4 per inox</t>
  </si>
  <si>
    <t>Elektrode Tungsteni 1    DM 1.6 per inox</t>
  </si>
  <si>
    <t xml:space="preserve">Elektrode Tungsteni 1    DM 3.2 per inox  </t>
  </si>
  <si>
    <t xml:space="preserve">Elektrode Tungsteni 1    DM 4.0 per inox  </t>
  </si>
  <si>
    <t>Elektrode Tungsteni 1    Ø 2.4 per inox</t>
  </si>
  <si>
    <t>Fasheta shtrenguese</t>
  </si>
  <si>
    <t>53006015/1</t>
  </si>
  <si>
    <t xml:space="preserve">Fasheta shtrenguese </t>
  </si>
  <si>
    <t>53006015/2</t>
  </si>
  <si>
    <t xml:space="preserve">Fasho Kavo ajri 10 MT        </t>
  </si>
  <si>
    <t>EKO 375/10</t>
  </si>
  <si>
    <t xml:space="preserve">Furçe çeliku MOD 304 me bisht druri </t>
  </si>
  <si>
    <t xml:space="preserve">Furce pastrimi me bisht plastik </t>
  </si>
  <si>
    <t>Furçe plastike me bisht</t>
  </si>
  <si>
    <t>Generatore Elektro  Pack 120</t>
  </si>
  <si>
    <t>EKO 10554</t>
  </si>
  <si>
    <t xml:space="preserve">Generatore Elektro  Tig 190 AC/DC </t>
  </si>
  <si>
    <t>EKO 20120</t>
  </si>
  <si>
    <t xml:space="preserve">Generatore Elektro 185  + Kit  </t>
  </si>
  <si>
    <t>EKO 10123</t>
  </si>
  <si>
    <t>Generatore ElektroMIG 285 CD2</t>
  </si>
  <si>
    <t>EKO 30043</t>
  </si>
  <si>
    <t xml:space="preserve">Gjenerator per Weldrac 1100    </t>
  </si>
  <si>
    <t xml:space="preserve">EKO 10099 </t>
  </si>
  <si>
    <t>Gjenerator saldimi profesional 282 BAS + Kit</t>
  </si>
  <si>
    <t xml:space="preserve">Gome abrazive Grana 120 </t>
  </si>
  <si>
    <t xml:space="preserve">Gome abrazive Grana 240    </t>
  </si>
  <si>
    <t xml:space="preserve">Gome abrazive Grana 60     </t>
  </si>
  <si>
    <t xml:space="preserve">Gomina per penne tig   </t>
  </si>
  <si>
    <t xml:space="preserve">Guajno  metalike                     </t>
  </si>
  <si>
    <t xml:space="preserve">Guajno  metalike per torca MIG                   </t>
  </si>
  <si>
    <t xml:space="preserve">Guajno  metalike per torca MIG                     </t>
  </si>
  <si>
    <t xml:space="preserve">Guajno metalike per torca MIG    </t>
  </si>
  <si>
    <t>57006035/2</t>
  </si>
  <si>
    <t xml:space="preserve">Guajno plastike per torca             </t>
  </si>
  <si>
    <t>57006165/1</t>
  </si>
  <si>
    <t>M/L</t>
  </si>
  <si>
    <t xml:space="preserve">Guarnicione C2H2         </t>
  </si>
  <si>
    <t xml:space="preserve">Gure çakmaku                  </t>
  </si>
  <si>
    <t xml:space="preserve">Izolues plastik per difuzor TIG   </t>
  </si>
  <si>
    <t xml:space="preserve">Izolues plastik per difuzor TIG    </t>
  </si>
  <si>
    <t xml:space="preserve">Kanelle e madhe ngrohje              </t>
  </si>
  <si>
    <t xml:space="preserve">Kanelle parangrohje e madhe     </t>
  </si>
  <si>
    <t xml:space="preserve">Kanelle parangrohje e madhe             </t>
  </si>
  <si>
    <t>Kanelle prerje</t>
  </si>
  <si>
    <t>53002100/1</t>
  </si>
  <si>
    <t xml:space="preserve">Kanelle prerje                    </t>
  </si>
  <si>
    <t xml:space="preserve">Kanelle prerje   e vogel              </t>
  </si>
  <si>
    <t>53002002/1</t>
  </si>
  <si>
    <t xml:space="preserve">Kanelle prerje e madhe                 </t>
  </si>
  <si>
    <t xml:space="preserve">Kanelle prerje e madhe                              </t>
  </si>
  <si>
    <t xml:space="preserve">Kanelle prerje mesatare                  </t>
  </si>
  <si>
    <t xml:space="preserve">Kanelle prerje mesatare propani     </t>
  </si>
  <si>
    <t xml:space="preserve">Kanelle saldimi                </t>
  </si>
  <si>
    <t>53007126/1</t>
  </si>
  <si>
    <t xml:space="preserve">Kanelle saldimi                 </t>
  </si>
  <si>
    <t>53007216/1</t>
  </si>
  <si>
    <t xml:space="preserve">Kanelle saldimi                  </t>
  </si>
  <si>
    <t>53004310/1</t>
  </si>
  <si>
    <t>Faqe 3</t>
  </si>
  <si>
    <t>Kanelle saldimi mesatare</t>
  </si>
  <si>
    <t>53007550/1</t>
  </si>
  <si>
    <t xml:space="preserve">Kanelle saldimi mesatare           </t>
  </si>
  <si>
    <t xml:space="preserve">Kanelle saldimi mesatare              </t>
  </si>
  <si>
    <t xml:space="preserve">Kanelle saldimi mesatare                 </t>
  </si>
  <si>
    <t>53004300/1</t>
  </si>
  <si>
    <t xml:space="preserve">Kanelle saldimi mesatare                              </t>
  </si>
  <si>
    <t>Kanelle saldimi O2+GPL</t>
  </si>
  <si>
    <t>53002101/1</t>
  </si>
  <si>
    <t>Kapese elektrode TIG</t>
  </si>
  <si>
    <t>57006377/1</t>
  </si>
  <si>
    <t xml:space="preserve">Kapese elektrode TIG </t>
  </si>
  <si>
    <t>57006170/1</t>
  </si>
  <si>
    <t xml:space="preserve">Kapese elektrode TIG       </t>
  </si>
  <si>
    <t xml:space="preserve">Kapese elektrode TIG        </t>
  </si>
  <si>
    <t>57006524/1</t>
  </si>
  <si>
    <t xml:space="preserve">Karte stampante termike         </t>
  </si>
  <si>
    <t>10690026 SL</t>
  </si>
  <si>
    <t xml:space="preserve">Kasete saldimi      ( O2+C2H2) Eurostar      </t>
  </si>
  <si>
    <t xml:space="preserve">Kavo  saldimi  10  mm        </t>
  </si>
  <si>
    <t xml:space="preserve">Kavo  saldimi  120 mm        </t>
  </si>
  <si>
    <t xml:space="preserve">Kavo  saldimi  16  mm        </t>
  </si>
  <si>
    <t xml:space="preserve">Kavo 25m/m saldimi         </t>
  </si>
  <si>
    <t xml:space="preserve">Kavo 35m/m saldimi         </t>
  </si>
  <si>
    <t xml:space="preserve">Kavo 50m/m saldimi         </t>
  </si>
  <si>
    <t xml:space="preserve">Kavo 70m/m saldimi         </t>
  </si>
  <si>
    <t xml:space="preserve">Kavobashkuese  gjenerator + valixhete       </t>
  </si>
  <si>
    <t xml:space="preserve">Kit aksesor    Elektro 185            </t>
  </si>
  <si>
    <t>EKO 10351</t>
  </si>
  <si>
    <t xml:space="preserve">Kit Aksesore  - kavo mase  </t>
  </si>
  <si>
    <t>EKO 10367/1</t>
  </si>
  <si>
    <t xml:space="preserve">Kit Aksesore ElektroMig - fasho Kavo </t>
  </si>
  <si>
    <t>EKO 30375/10</t>
  </si>
  <si>
    <t xml:space="preserve">Kit Elektro Weldrac 1100    </t>
  </si>
  <si>
    <t>EKO 10459</t>
  </si>
  <si>
    <t xml:space="preserve">Kit MIG Morset Mase      </t>
  </si>
  <si>
    <t>EKO 10366/1</t>
  </si>
  <si>
    <t>Kit Superparty ( bomboleta 5 lt He) facile me tullumbace + pipa</t>
  </si>
  <si>
    <t>00000003</t>
  </si>
  <si>
    <t xml:space="preserve">Kompas per prerje me flake  </t>
  </si>
  <si>
    <t xml:space="preserve">Konektor ( bashkues ) femer               </t>
  </si>
  <si>
    <t xml:space="preserve">Konektor ( bashkues ) mashkull         </t>
  </si>
  <si>
    <t xml:space="preserve">Konektor ( bashkues ) mashkull          </t>
  </si>
  <si>
    <t>Kufje kunder zhurmes 5502002</t>
  </si>
  <si>
    <t>00000004</t>
  </si>
  <si>
    <t xml:space="preserve">Lança Ngrohje.             </t>
  </si>
  <si>
    <t xml:space="preserve">Lança Sald.     </t>
  </si>
  <si>
    <t>53003028/1</t>
  </si>
  <si>
    <t xml:space="preserve">Lança Sald.             </t>
  </si>
  <si>
    <t xml:space="preserve">Lança Sald.              </t>
  </si>
  <si>
    <t xml:space="preserve">Lança Sald.               </t>
  </si>
  <si>
    <t xml:space="preserve">Lança Sald.                </t>
  </si>
  <si>
    <t xml:space="preserve">Lança Sald.                 </t>
  </si>
  <si>
    <t>Faqe 4</t>
  </si>
  <si>
    <t>Lança Saldimi</t>
  </si>
  <si>
    <t>53003029/1</t>
  </si>
  <si>
    <t xml:space="preserve">Lança Saldimi             </t>
  </si>
  <si>
    <t>53003024/1</t>
  </si>
  <si>
    <t>Maja metalike</t>
  </si>
  <si>
    <t>57006026/1</t>
  </si>
  <si>
    <t>57006040/1</t>
  </si>
  <si>
    <t>57006042/1</t>
  </si>
  <si>
    <t xml:space="preserve">Maja metalike </t>
  </si>
  <si>
    <t>57006033/1</t>
  </si>
  <si>
    <t xml:space="preserve">Maja metalike               </t>
  </si>
  <si>
    <t xml:space="preserve">Maja metalike                </t>
  </si>
  <si>
    <t>57006008/1</t>
  </si>
  <si>
    <t>57006009/1</t>
  </si>
  <si>
    <t>57006024/1</t>
  </si>
  <si>
    <t>57006025/1</t>
  </si>
  <si>
    <t xml:space="preserve">Maja metalike                    </t>
  </si>
  <si>
    <t xml:space="preserve">Maja metalike                     </t>
  </si>
  <si>
    <t>57006032/1</t>
  </si>
  <si>
    <t>57006041/1</t>
  </si>
  <si>
    <t>Mamometer gazi</t>
  </si>
  <si>
    <t>00000005</t>
  </si>
  <si>
    <t xml:space="preserve">Maniketa per mbushjen e kontenitoreve  </t>
  </si>
  <si>
    <t>90999002GL</t>
  </si>
  <si>
    <t xml:space="preserve">Manometer                        </t>
  </si>
  <si>
    <t>53005053/1</t>
  </si>
  <si>
    <t xml:space="preserve">Manometer                         </t>
  </si>
  <si>
    <t>53007469/1</t>
  </si>
  <si>
    <t xml:space="preserve">Manometer     D.63                    </t>
  </si>
  <si>
    <t xml:space="preserve">Maska sald. KRISTALI          </t>
  </si>
  <si>
    <t xml:space="preserve">Maske kristal                     </t>
  </si>
  <si>
    <t>55003200/1</t>
  </si>
  <si>
    <t xml:space="preserve">Maske kristali filter     DIN           </t>
  </si>
  <si>
    <t xml:space="preserve">Maske me umidifikator O2    </t>
  </si>
  <si>
    <t xml:space="preserve">Maske saldimi koke            </t>
  </si>
  <si>
    <t xml:space="preserve">Mbajtese  ( bobine ) rrote teli </t>
  </si>
  <si>
    <t xml:space="preserve">Morset mase sadimi  Master 2000 </t>
  </si>
  <si>
    <t xml:space="preserve">Morset mase saldimi Master 2000 </t>
  </si>
  <si>
    <t xml:space="preserve">Ndezes ( Cakmak )  pistolete               </t>
  </si>
  <si>
    <t xml:space="preserve">Ndezes ( cakmak ) kanelle                  </t>
  </si>
  <si>
    <t>Parangrohes    CO2 i madh per avullues CO2</t>
  </si>
  <si>
    <t>00000007</t>
  </si>
  <si>
    <t xml:space="preserve">Paste kanelle                </t>
  </si>
  <si>
    <t xml:space="preserve">Paste saldimi                </t>
  </si>
  <si>
    <t>57005021/1</t>
  </si>
  <si>
    <t xml:space="preserve">Pena  Torce TIG        </t>
  </si>
  <si>
    <t xml:space="preserve">Pena Torce TIG    </t>
  </si>
  <si>
    <t xml:space="preserve">Pene e gjate Torce Tig     </t>
  </si>
  <si>
    <t>57006333/1</t>
  </si>
  <si>
    <t xml:space="preserve">Pince sald. </t>
  </si>
  <si>
    <t>EKO 10371/1</t>
  </si>
  <si>
    <t xml:space="preserve">Pince sald.                </t>
  </si>
  <si>
    <t xml:space="preserve">Pince saldimi per elektroda                </t>
  </si>
  <si>
    <t xml:space="preserve">Pince saldimi per elektroda                   </t>
  </si>
  <si>
    <t xml:space="preserve">Pince saldimi per elektroda  (300 A)          </t>
  </si>
  <si>
    <t xml:space="preserve">Pipa fryres per helium    </t>
  </si>
  <si>
    <t xml:space="preserve">Pipa teli  M6  DM  0.6                 </t>
  </si>
  <si>
    <t xml:space="preserve">Pipa teli  M6 DM  1.0               </t>
  </si>
  <si>
    <t xml:space="preserve">Pipa teli  M6 DM 0.6               </t>
  </si>
  <si>
    <t xml:space="preserve">Pipa teli  M6 DM 1.0               </t>
  </si>
  <si>
    <t xml:space="preserve">Pipa teli  M6 DM 1.2               </t>
  </si>
  <si>
    <t xml:space="preserve">Pipa teli  M6 DM 1.2                </t>
  </si>
  <si>
    <t xml:space="preserve">Pipa teli 1.0                 </t>
  </si>
  <si>
    <t xml:space="preserve">Pipa teli 1.6              </t>
  </si>
  <si>
    <t xml:space="preserve">Pipe teli  M6 DM 1.6             </t>
  </si>
  <si>
    <t xml:space="preserve">Pipe teli  M8 DM  0.8                </t>
  </si>
  <si>
    <t xml:space="preserve">Pipe teli  M8 DM 1.0                 </t>
  </si>
  <si>
    <t>Pjese prescaldatore 3000 W</t>
  </si>
  <si>
    <t>00000008</t>
  </si>
  <si>
    <t>Faqe 5</t>
  </si>
  <si>
    <t>Pompa O2  per rezervuar</t>
  </si>
  <si>
    <t>00000009</t>
  </si>
  <si>
    <t>Pompe O2        komplet</t>
  </si>
  <si>
    <t xml:space="preserve">Priza  O2  SL                   </t>
  </si>
  <si>
    <t xml:space="preserve">Pult komandimi SIWAWE   </t>
  </si>
  <si>
    <t xml:space="preserve">Punta prerje            </t>
  </si>
  <si>
    <t xml:space="preserve">Punta prerje             </t>
  </si>
  <si>
    <t xml:space="preserve">Punta prerje              </t>
  </si>
  <si>
    <t xml:space="preserve">Punta prerje O2+C2H2  </t>
  </si>
  <si>
    <t xml:space="preserve">Punta prerje O2+C2H2   </t>
  </si>
  <si>
    <t xml:space="preserve">Punta prerje O2+C2H2     </t>
  </si>
  <si>
    <t>53003010/1</t>
  </si>
  <si>
    <t xml:space="preserve">Punta prerje O2+GPL  </t>
  </si>
  <si>
    <t xml:space="preserve">Punta prerje O2+GPL   </t>
  </si>
  <si>
    <t>53003016/1</t>
  </si>
  <si>
    <t xml:space="preserve">Punta prerje per kanella te vogla   </t>
  </si>
  <si>
    <t xml:space="preserve">Punta prerje per plazem   </t>
  </si>
  <si>
    <t xml:space="preserve">Punta Propani                </t>
  </si>
  <si>
    <t>Punta Propani C2H2</t>
  </si>
  <si>
    <t xml:space="preserve">Punta Propani C2H2   </t>
  </si>
  <si>
    <t xml:space="preserve">Punta Propani C2H2    </t>
  </si>
  <si>
    <t xml:space="preserve">Punta sald                </t>
  </si>
  <si>
    <t xml:space="preserve">Punta sald                 </t>
  </si>
  <si>
    <t xml:space="preserve">Punta sald propani    </t>
  </si>
  <si>
    <t>Punta saldimi</t>
  </si>
  <si>
    <t>53003025/1</t>
  </si>
  <si>
    <t>53003027/1</t>
  </si>
  <si>
    <t xml:space="preserve">Punta saldimi                 </t>
  </si>
  <si>
    <t xml:space="preserve">Punta saldimi                  </t>
  </si>
  <si>
    <t>53003026/1</t>
  </si>
  <si>
    <t xml:space="preserve">Qafe per torçe MIG                </t>
  </si>
  <si>
    <t xml:space="preserve">Qafe per torçe MIG                 </t>
  </si>
  <si>
    <t xml:space="preserve">Qafe per torçe MIG                  </t>
  </si>
  <si>
    <t>Qese plastike per ventila</t>
  </si>
  <si>
    <t>00000010</t>
  </si>
  <si>
    <t xml:space="preserve">Reduktor Ajri                    </t>
  </si>
  <si>
    <t xml:space="preserve">Reduktor Amoniaku          </t>
  </si>
  <si>
    <t xml:space="preserve">Reduktor Arg+Mishel        </t>
  </si>
  <si>
    <t xml:space="preserve">Reduktor Azoti                  </t>
  </si>
  <si>
    <t>53007044/1</t>
  </si>
  <si>
    <t>Reduktor C2H2</t>
  </si>
  <si>
    <t>53007042/1</t>
  </si>
  <si>
    <t>53007042/2</t>
  </si>
  <si>
    <t xml:space="preserve">Reduktor CO2     </t>
  </si>
  <si>
    <t>53008853/1</t>
  </si>
  <si>
    <t xml:space="preserve">Reduktor CO2                    </t>
  </si>
  <si>
    <t>53008432/1</t>
  </si>
  <si>
    <t xml:space="preserve">Reduktor CO2 te vegjel       </t>
  </si>
  <si>
    <t>Faqe 6</t>
  </si>
  <si>
    <t xml:space="preserve">Reduktor CO2 terapeutik   </t>
  </si>
  <si>
    <t>84209000 SL</t>
  </si>
  <si>
    <t xml:space="preserve">Reduktor Euro Ajri        </t>
  </si>
  <si>
    <t xml:space="preserve">Reduktor GPL Propan          </t>
  </si>
  <si>
    <t>53007043/1</t>
  </si>
  <si>
    <t xml:space="preserve">Reduktor Hidrogjeni         </t>
  </si>
  <si>
    <t xml:space="preserve">Reduktor Mishele  ( Ar + CO2)            </t>
  </si>
  <si>
    <t>Reduktor O2  - rregullator</t>
  </si>
  <si>
    <t>00000011</t>
  </si>
  <si>
    <t xml:space="preserve">Reduktor Prodoksid Azoti </t>
  </si>
  <si>
    <t xml:space="preserve">Reduktor valvola bllokim CO2 ne linje  presioni               </t>
  </si>
  <si>
    <t xml:space="preserve">Reduktore N2                   </t>
  </si>
  <si>
    <t xml:space="preserve">Reduktore N2                    </t>
  </si>
  <si>
    <t>53007044/2</t>
  </si>
  <si>
    <t xml:space="preserve">Reduktore N2                     </t>
  </si>
  <si>
    <t xml:space="preserve">Sald W 14 UP + Kit                </t>
  </si>
  <si>
    <t xml:space="preserve">Saldatrice  W306                              </t>
  </si>
  <si>
    <t xml:space="preserve">Saldatrice Multisuod 170 MP </t>
  </si>
  <si>
    <t>EKO 30416</t>
  </si>
  <si>
    <t xml:space="preserve">Saldatrice Multisuod 220 MP </t>
  </si>
  <si>
    <t xml:space="preserve">EKO 30417 </t>
  </si>
  <si>
    <t xml:space="preserve">Saldatrice SIWAWE TIG me plazem       </t>
  </si>
  <si>
    <t xml:space="preserve">Saldatrice TIG AC/DC 220 </t>
  </si>
  <si>
    <t>EKO 20070</t>
  </si>
  <si>
    <t>Saracineska 1/2" per H2O</t>
  </si>
  <si>
    <t>00000013</t>
  </si>
  <si>
    <t>Sensore 320/010   SL 10906552-6557</t>
  </si>
  <si>
    <t xml:space="preserve">Sensore Kasete SL  </t>
  </si>
  <si>
    <t>10690020 SL</t>
  </si>
  <si>
    <t>Sensore Kasete SL  10690021</t>
  </si>
  <si>
    <t>10690021 SL</t>
  </si>
  <si>
    <t xml:space="preserve">Serpentine rampe   N2          </t>
  </si>
  <si>
    <t xml:space="preserve">Shufra alumini         </t>
  </si>
  <si>
    <t xml:space="preserve">Shufra alumini   DM 2.4 mm      </t>
  </si>
  <si>
    <t xml:space="preserve">Shufra alumini   DM 3.2 mm      </t>
  </si>
  <si>
    <t xml:space="preserve">Shufra alumini  DM 1.6 mm       </t>
  </si>
  <si>
    <t xml:space="preserve">Shufra alumini 1.2   </t>
  </si>
  <si>
    <t xml:space="preserve">Shufra alumini 1.6  </t>
  </si>
  <si>
    <t xml:space="preserve">Shufra alumini 1.6   </t>
  </si>
  <si>
    <t>Shufra alumini 1.6   56003054</t>
  </si>
  <si>
    <t xml:space="preserve">Shufra alumini 2.0   </t>
  </si>
  <si>
    <t xml:space="preserve">Shufra alumini 2.4  </t>
  </si>
  <si>
    <t xml:space="preserve">Shufra alumini 2.4   </t>
  </si>
  <si>
    <t xml:space="preserve">Shufra alumini 3.2   </t>
  </si>
  <si>
    <t xml:space="preserve">Shufra inoxi      1.2       </t>
  </si>
  <si>
    <t xml:space="preserve">Shufra inoxi   2.0   </t>
  </si>
  <si>
    <t xml:space="preserve">Shufra inoxi 1.6     </t>
  </si>
  <si>
    <t xml:space="preserve">Shufra inoxi 2.4  </t>
  </si>
  <si>
    <t xml:space="preserve">Shufra inoxi 2.4           </t>
  </si>
  <si>
    <t xml:space="preserve">Shufra inoxi 3.2    </t>
  </si>
  <si>
    <t xml:space="preserve">Software profox   </t>
  </si>
  <si>
    <t xml:space="preserve">99600381 SL </t>
  </si>
  <si>
    <t>Sprait kontrolli saldimi ne bomboleta i kuq</t>
  </si>
  <si>
    <t xml:space="preserve">Sprait saldimi                   </t>
  </si>
  <si>
    <t>57005101/1</t>
  </si>
  <si>
    <t xml:space="preserve">Susta te medha difuzori bronxi                   </t>
  </si>
  <si>
    <t xml:space="preserve">Susta te vogla difuzori  bronxi                 </t>
  </si>
  <si>
    <t xml:space="preserve">Syze                            </t>
  </si>
  <si>
    <t xml:space="preserve">Syze                             </t>
  </si>
  <si>
    <t xml:space="preserve">Syze (mbajtese perpara)      </t>
  </si>
  <si>
    <t xml:space="preserve">Syze Lente jeshile          </t>
  </si>
  <si>
    <t xml:space="preserve">Syze Lente jeshile           </t>
  </si>
  <si>
    <t xml:space="preserve">Syze Lente jeshile sald    </t>
  </si>
  <si>
    <t>Faqe 7</t>
  </si>
  <si>
    <t xml:space="preserve">Syze Lente sald                </t>
  </si>
  <si>
    <t xml:space="preserve">Syze Lente sald                 </t>
  </si>
  <si>
    <t xml:space="preserve">Syze Saldimi                   </t>
  </si>
  <si>
    <t xml:space="preserve">Syze Saldimi                    </t>
  </si>
  <si>
    <t xml:space="preserve">Tapa per Torca TIG        </t>
  </si>
  <si>
    <t xml:space="preserve">Tel 0,8 mm  çelik i zak.     </t>
  </si>
  <si>
    <t xml:space="preserve">Tel 0,8 mm  inoxi       </t>
  </si>
  <si>
    <t xml:space="preserve">Tel 0,8 mm çelik i zak.  </t>
  </si>
  <si>
    <t>56001024/1</t>
  </si>
  <si>
    <t>Tel 0,8-1,0 mm  çelik i zak. 56001001-2</t>
  </si>
  <si>
    <t xml:space="preserve">Tel 0.6 mm çelik i zakonshem </t>
  </si>
  <si>
    <t xml:space="preserve">Tel 0.8 mm  ( 15 kg me bobina metalike     )    </t>
  </si>
  <si>
    <t>00000014</t>
  </si>
  <si>
    <t xml:space="preserve">Tel 0.8 mm  ( 15 kg me bobina plastike    )  </t>
  </si>
  <si>
    <t>00000014/1</t>
  </si>
  <si>
    <t xml:space="preserve">Tel 0.8 mm  ( 15 kg me bobina plastike    )    </t>
  </si>
  <si>
    <t>00000015</t>
  </si>
  <si>
    <t>Tel 0.8 mm  çelik i zak</t>
  </si>
  <si>
    <t>56001001/1</t>
  </si>
  <si>
    <t xml:space="preserve">Tel 0.8 mm inoxi        </t>
  </si>
  <si>
    <t xml:space="preserve">Tel 0.8 mm inoxi.      </t>
  </si>
  <si>
    <t xml:space="preserve">Tel 1,0 mm   çelik i zak.     </t>
  </si>
  <si>
    <t xml:space="preserve">Tel 1,0 mm  ( 15 kg me bobina metalike     )  </t>
  </si>
  <si>
    <t>00000018</t>
  </si>
  <si>
    <t xml:space="preserve">Tel 1,0 mm  ( 15 kg me bobina metalike     )      </t>
  </si>
  <si>
    <t>00000016</t>
  </si>
  <si>
    <t>00000017</t>
  </si>
  <si>
    <t xml:space="preserve">Tel 1,2 mm   çelik i zak.     </t>
  </si>
  <si>
    <t>56001003/1</t>
  </si>
  <si>
    <t xml:space="preserve">Tel 1.0 mm çelik i zak.   </t>
  </si>
  <si>
    <t xml:space="preserve">Tel 1.2 mm çelik i zak     </t>
  </si>
  <si>
    <t xml:space="preserve">Tel 1.2 mm çelik i zak       </t>
  </si>
  <si>
    <t xml:space="preserve">Tel 1.6 mm  SG2 D.300     </t>
  </si>
  <si>
    <t>56001006/1</t>
  </si>
  <si>
    <t xml:space="preserve">Tel alumini      0.8    </t>
  </si>
  <si>
    <t xml:space="preserve">Tel alumini      1.0   </t>
  </si>
  <si>
    <t xml:space="preserve">Tel alumini  0.8     </t>
  </si>
  <si>
    <t xml:space="preserve">Tel alumini  0.8          </t>
  </si>
  <si>
    <t xml:space="preserve">Tel alumini  1.0     </t>
  </si>
  <si>
    <t xml:space="preserve">Tel alumini  1.0      </t>
  </si>
  <si>
    <t xml:space="preserve">Tel alumini 0,8     </t>
  </si>
  <si>
    <t xml:space="preserve">Tel alumini 1,2 </t>
  </si>
  <si>
    <t>56002068/1</t>
  </si>
  <si>
    <t xml:space="preserve">Tel alumini 1,2     </t>
  </si>
  <si>
    <t xml:space="preserve">Tel alumini 1,2      </t>
  </si>
  <si>
    <t xml:space="preserve">Tel alumini 1.0    </t>
  </si>
  <si>
    <t xml:space="preserve">Tel alumini 1.6     </t>
  </si>
  <si>
    <t xml:space="preserve">Tel alumini 1.6      </t>
  </si>
  <si>
    <t>56002053/1</t>
  </si>
  <si>
    <t xml:space="preserve">Tel bakri    1.6        </t>
  </si>
  <si>
    <t xml:space="preserve">Tel inox   1.0 mm             </t>
  </si>
  <si>
    <t xml:space="preserve">Tel inox  0.8         </t>
  </si>
  <si>
    <t xml:space="preserve">Tel inox  0.9         </t>
  </si>
  <si>
    <t xml:space="preserve">Tel inox  1.0         </t>
  </si>
  <si>
    <t xml:space="preserve">Tel inox  1.2 mm             </t>
  </si>
  <si>
    <t xml:space="preserve">Tel inox 0,8 mm   </t>
  </si>
  <si>
    <t xml:space="preserve">Tel inox 0.6               </t>
  </si>
  <si>
    <t xml:space="preserve">Tel inox 1,2 mm      </t>
  </si>
  <si>
    <t xml:space="preserve">Tel inox 1,2mm      </t>
  </si>
  <si>
    <t>56002003/1</t>
  </si>
  <si>
    <t xml:space="preserve">Tel inox 1,2mm       </t>
  </si>
  <si>
    <t xml:space="preserve">Tel inox 1.0           </t>
  </si>
  <si>
    <t xml:space="preserve">Tel inox 1.0 mm          </t>
  </si>
  <si>
    <t xml:space="preserve">Tel inox 1.2 mm      </t>
  </si>
  <si>
    <t xml:space="preserve">Tel inox 1.2 mm       </t>
  </si>
  <si>
    <t xml:space="preserve">Tel inox 1.2 mm          </t>
  </si>
  <si>
    <t>56002015/1</t>
  </si>
  <si>
    <t xml:space="preserve">Tel inox 1.2 mm           </t>
  </si>
  <si>
    <t>Tel Kinez jashte perdorimit</t>
  </si>
  <si>
    <t>00000019</t>
  </si>
  <si>
    <t xml:space="preserve">Tel per çelik inox  1.6 mm        </t>
  </si>
  <si>
    <t>Faqe 8</t>
  </si>
  <si>
    <t xml:space="preserve">Tel per çelik inox 1.0    </t>
  </si>
  <si>
    <t xml:space="preserve">Tel per çelik inox 1.2    </t>
  </si>
  <si>
    <t xml:space="preserve">Tel saldimi 1,2 mm     </t>
  </si>
  <si>
    <t>00000020</t>
  </si>
  <si>
    <t>00000021</t>
  </si>
  <si>
    <t xml:space="preserve">Torçe  Sald Mig-Mag. Mod DWM 401 , 3mt              </t>
  </si>
  <si>
    <t xml:space="preserve">Torçe MIG TWE    DWM 36. 4 mt            </t>
  </si>
  <si>
    <t xml:space="preserve">Torçe MIG-MAG Mod.DWM 26, 4 mt              </t>
  </si>
  <si>
    <t xml:space="preserve">Torçe Sald Mig-Mag. Mod DWM 240 , 4 mt     </t>
  </si>
  <si>
    <t xml:space="preserve">Torçe slad     MIG MAG mod. DW T 17, 4 mt  </t>
  </si>
  <si>
    <t xml:space="preserve">Torçe slad  MIG MAG mod. DW T 18, 4 mt          </t>
  </si>
  <si>
    <t xml:space="preserve">Torçe TIG   Mod. DWT 9, 4 mt   </t>
  </si>
  <si>
    <t xml:space="preserve">Torçe TIG   Tig Mod. DWT 121,4 mt    </t>
  </si>
  <si>
    <t xml:space="preserve">Torçe TIG  Mod. DWT 301,4 mt  </t>
  </si>
  <si>
    <t xml:space="preserve">Torçe TIG  Tig Mod. DWT 20,4 mt   </t>
  </si>
  <si>
    <t xml:space="preserve">Tub ariane  5 x 11              </t>
  </si>
  <si>
    <t>Tub blu  8x15</t>
  </si>
  <si>
    <t>00000022</t>
  </si>
  <si>
    <t xml:space="preserve">Tub blu  8x15                </t>
  </si>
  <si>
    <t>Tub gome O2 mjeks. blu  dhe i bardhe</t>
  </si>
  <si>
    <t>00000023</t>
  </si>
  <si>
    <t>Tub hunde SL</t>
  </si>
  <si>
    <t>10120001 SL</t>
  </si>
  <si>
    <t xml:space="preserve">Tub inox A304                  </t>
  </si>
  <si>
    <t xml:space="preserve">Umidifikator  SL              </t>
  </si>
  <si>
    <t>10100017 SL</t>
  </si>
  <si>
    <t>Umidifikator  vazo</t>
  </si>
  <si>
    <t>00000024</t>
  </si>
  <si>
    <t xml:space="preserve">Valvule moskthimi ne Reduktor  ( Acetileni )  </t>
  </si>
  <si>
    <t xml:space="preserve">Valvule moskthimi Tub - Tub( Oksigjeni)  </t>
  </si>
  <si>
    <t xml:space="preserve">Valvule moskthimi Tub-Tub ( Acetileni ) </t>
  </si>
  <si>
    <t xml:space="preserve">Valvule moskthimi Tub-Tub ( Acetileni )  </t>
  </si>
  <si>
    <t xml:space="preserve">Valvule moskthimi Tub-Tub ( Propani)  </t>
  </si>
  <si>
    <t xml:space="preserve">Valvule sigurie   presioni i larte ne tanker        </t>
  </si>
  <si>
    <t xml:space="preserve">Ventilator per mushkeri SL </t>
  </si>
  <si>
    <t>99350029 SL</t>
  </si>
  <si>
    <t>Xham  50x108     din 12</t>
  </si>
  <si>
    <t>Xham  60x110   din 10</t>
  </si>
  <si>
    <t xml:space="preserve">xham I zi maske saldimi din 10.               </t>
  </si>
  <si>
    <t>55004107/1</t>
  </si>
  <si>
    <t xml:space="preserve">xham I zi maske saldimi din 11.               </t>
  </si>
  <si>
    <t>55004108/1</t>
  </si>
  <si>
    <t xml:space="preserve">xham I zi maske saldimi din 12.               </t>
  </si>
  <si>
    <t xml:space="preserve">xham I zi maske saldimi din 13.                </t>
  </si>
  <si>
    <t xml:space="preserve">Xham I zi maske saldimi din 9.                </t>
  </si>
  <si>
    <t xml:space="preserve">Xham I zi maske saldimi din 90x110.               </t>
  </si>
  <si>
    <t xml:space="preserve">Xham Mbajtese plastike 110x60        </t>
  </si>
  <si>
    <t xml:space="preserve">Xham Mbajtese plastike 500x105        </t>
  </si>
  <si>
    <t xml:space="preserve">Xham Mbajtese plastike 75x98        </t>
  </si>
  <si>
    <t xml:space="preserve">Xham mbrojtes i bardhe din 9.     75x98             </t>
  </si>
  <si>
    <t>55004010/1</t>
  </si>
  <si>
    <t xml:space="preserve">Xhel ( solucion ) saldimi </t>
  </si>
  <si>
    <t>57005042/4</t>
  </si>
  <si>
    <t xml:space="preserve">Xhel ( solucion ) saldimi                     </t>
  </si>
  <si>
    <t>57005042/1</t>
  </si>
  <si>
    <t>57005042/2</t>
  </si>
  <si>
    <t>57005042/3</t>
  </si>
  <si>
    <t xml:space="preserve">Xhel saldimi                     </t>
  </si>
  <si>
    <t>Magazinieri</t>
  </si>
  <si>
    <t>Rear Strazimiri</t>
  </si>
  <si>
    <t>Elona META</t>
  </si>
  <si>
    <t>Tirane   me   date 28 / 03 / 2014</t>
  </si>
  <si>
    <t>Viti 2013</t>
  </si>
  <si>
    <t>Tregti te tjera ( materiale saldimi &amp; industriale)</t>
  </si>
  <si>
    <t>Te punesuar mesatarisht per vitin 2013:</t>
  </si>
  <si>
    <t xml:space="preserve">                               Shumat shprehen ne leke, perndryshe shkruhet</t>
  </si>
  <si>
    <t>Rruga Frederik Shiroka, Pallati 1</t>
  </si>
  <si>
    <t>TIRANE - ALBANIA</t>
  </si>
  <si>
    <t>Data e krijimit 19.07.1996</t>
  </si>
  <si>
    <t>Nr.i regjistrit tregetar  3607484</t>
  </si>
  <si>
    <t xml:space="preserve">Pasqyrat Financiare </t>
  </si>
  <si>
    <t>SHENIME:</t>
  </si>
  <si>
    <t xml:space="preserve"> Mars 2014</t>
  </si>
  <si>
    <t>Per periudhen 01.Janar.2013 -  31 Dhjetor 2013</t>
  </si>
  <si>
    <t>Veprimtaria kryesore : Prodhim , tregetim dhe transport te gazeve mjeksore dhe teknik ( shitje materiale industriale, mjekesore dhe teknike )</t>
  </si>
  <si>
    <t xml:space="preserve"> Pasqyre Nr.2               </t>
  </si>
  <si>
    <t>1 Janar - 31 Dhjetor   2013</t>
  </si>
  <si>
    <t>2. Pasqyra e te Ardhurave dhe Shpenzimeve te Periudhes 1 Janar deri me 31 Dhjetor 2013</t>
  </si>
  <si>
    <t>Pasqyra e ndryshimit te Kapitalit gjate periudhes 1 Janar 2013 deri me 31 Dhjetor 2013</t>
  </si>
  <si>
    <t>Shpenzime Financiare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</si>
</sst>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#,##0.00000000000000000"/>
    <numFmt numFmtId="168" formatCode="#,##0.000"/>
  </numFmts>
  <fonts count="4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i/>
      <sz val="10"/>
      <name val="Times New Roman"/>
      <family val="1"/>
    </font>
    <font>
      <u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1"/>
      <name val="Cambria"/>
      <family val="1"/>
      <scheme val="major"/>
    </font>
    <font>
      <u/>
      <sz val="11"/>
      <name val="Cambria"/>
      <family val="1"/>
      <scheme val="major"/>
    </font>
    <font>
      <b/>
      <sz val="12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7"/>
      <name val="Times New Roman"/>
      <family val="1"/>
    </font>
    <font>
      <b/>
      <sz val="11"/>
      <name val="Arial"/>
      <family val="2"/>
    </font>
    <font>
      <b/>
      <sz val="14"/>
      <name val="Garamond"/>
      <family val="1"/>
    </font>
    <font>
      <sz val="12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8"/>
      <name val="Times New Roman"/>
      <family val="1"/>
    </font>
    <font>
      <sz val="8"/>
      <color indexed="8"/>
      <name val="Times New Roman"/>
      <family val="1"/>
    </font>
    <font>
      <sz val="24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502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5" fillId="2" borderId="4" xfId="0" applyFont="1" applyFill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5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8" fillId="0" borderId="6" xfId="0" applyFont="1" applyBorder="1" applyProtection="1">
      <protection hidden="1"/>
    </xf>
    <xf numFmtId="0" fontId="8" fillId="0" borderId="7" xfId="0" applyFont="1" applyBorder="1" applyProtection="1">
      <protection hidden="1"/>
    </xf>
    <xf numFmtId="0" fontId="8" fillId="0" borderId="0" xfId="0" applyFont="1"/>
    <xf numFmtId="0" fontId="2" fillId="0" borderId="9" xfId="0" applyFont="1" applyBorder="1" applyProtection="1">
      <protection hidden="1"/>
    </xf>
    <xf numFmtId="3" fontId="2" fillId="0" borderId="9" xfId="0" applyNumberFormat="1" applyFont="1" applyFill="1" applyBorder="1" applyProtection="1">
      <protection hidden="1"/>
    </xf>
    <xf numFmtId="0" fontId="2" fillId="0" borderId="11" xfId="0" applyFont="1" applyBorder="1" applyProtection="1">
      <protection hidden="1"/>
    </xf>
    <xf numFmtId="3" fontId="2" fillId="0" borderId="12" xfId="0" applyNumberFormat="1" applyFont="1" applyBorder="1" applyProtection="1">
      <protection hidden="1"/>
    </xf>
    <xf numFmtId="0" fontId="9" fillId="0" borderId="13" xfId="0" applyFont="1" applyBorder="1" applyProtection="1">
      <protection hidden="1"/>
    </xf>
    <xf numFmtId="0" fontId="10" fillId="0" borderId="14" xfId="0" applyFont="1" applyBorder="1" applyProtection="1">
      <protection hidden="1"/>
    </xf>
    <xf numFmtId="3" fontId="10" fillId="0" borderId="15" xfId="0" applyNumberFormat="1" applyFont="1" applyBorder="1" applyProtection="1">
      <protection hidden="1"/>
    </xf>
    <xf numFmtId="0" fontId="10" fillId="0" borderId="0" xfId="0" applyFont="1"/>
    <xf numFmtId="0" fontId="2" fillId="0" borderId="16" xfId="0" applyFont="1" applyBorder="1" applyProtection="1">
      <protection hidden="1"/>
    </xf>
    <xf numFmtId="0" fontId="2" fillId="0" borderId="17" xfId="0" applyFont="1" applyBorder="1" applyProtection="1">
      <protection hidden="1"/>
    </xf>
    <xf numFmtId="3" fontId="2" fillId="2" borderId="17" xfId="0" applyNumberFormat="1" applyFont="1" applyFill="1" applyBorder="1" applyProtection="1">
      <protection hidden="1"/>
    </xf>
    <xf numFmtId="3" fontId="2" fillId="2" borderId="18" xfId="0" applyNumberFormat="1" applyFont="1" applyFill="1" applyBorder="1" applyProtection="1">
      <protection hidden="1"/>
    </xf>
    <xf numFmtId="0" fontId="11" fillId="0" borderId="0" xfId="0" applyFont="1"/>
    <xf numFmtId="0" fontId="9" fillId="0" borderId="14" xfId="0" applyFont="1" applyBorder="1" applyProtection="1">
      <protection hidden="1"/>
    </xf>
    <xf numFmtId="0" fontId="12" fillId="0" borderId="8" xfId="0" applyFont="1" applyBorder="1" applyProtection="1">
      <protection hidden="1"/>
    </xf>
    <xf numFmtId="0" fontId="12" fillId="0" borderId="9" xfId="0" applyFont="1" applyBorder="1" applyProtection="1">
      <protection hidden="1"/>
    </xf>
    <xf numFmtId="3" fontId="2" fillId="0" borderId="9" xfId="0" applyNumberFormat="1" applyFont="1" applyBorder="1" applyProtection="1">
      <protection hidden="1"/>
    </xf>
    <xf numFmtId="3" fontId="2" fillId="0" borderId="19" xfId="0" applyNumberFormat="1" applyFont="1" applyBorder="1" applyProtection="1">
      <protection hidden="1"/>
    </xf>
    <xf numFmtId="0" fontId="8" fillId="0" borderId="20" xfId="0" applyFont="1" applyBorder="1" applyProtection="1">
      <protection hidden="1"/>
    </xf>
    <xf numFmtId="0" fontId="8" fillId="0" borderId="21" xfId="0" applyFont="1" applyBorder="1" applyProtection="1">
      <protection hidden="1"/>
    </xf>
    <xf numFmtId="3" fontId="8" fillId="2" borderId="21" xfId="0" applyNumberFormat="1" applyFont="1" applyFill="1" applyBorder="1" applyProtection="1">
      <protection hidden="1"/>
    </xf>
    <xf numFmtId="3" fontId="8" fillId="2" borderId="22" xfId="0" applyNumberFormat="1" applyFont="1" applyFill="1" applyBorder="1" applyProtection="1">
      <protection hidden="1"/>
    </xf>
    <xf numFmtId="0" fontId="13" fillId="0" borderId="0" xfId="0" applyFont="1"/>
    <xf numFmtId="3" fontId="8" fillId="0" borderId="7" xfId="0" applyNumberFormat="1" applyFont="1" applyBorder="1" applyProtection="1">
      <protection hidden="1"/>
    </xf>
    <xf numFmtId="0" fontId="12" fillId="0" borderId="10" xfId="0" applyFont="1" applyBorder="1" applyProtection="1">
      <protection hidden="1"/>
    </xf>
    <xf numFmtId="0" fontId="12" fillId="0" borderId="11" xfId="0" applyFont="1" applyBorder="1" applyProtection="1">
      <protection hidden="1"/>
    </xf>
    <xf numFmtId="0" fontId="2" fillId="0" borderId="19" xfId="0" applyFont="1" applyBorder="1" applyProtection="1">
      <protection hidden="1"/>
    </xf>
    <xf numFmtId="0" fontId="2" fillId="0" borderId="12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8" fillId="0" borderId="3" xfId="0" applyFont="1" applyBorder="1" applyProtection="1">
      <protection hidden="1"/>
    </xf>
    <xf numFmtId="3" fontId="8" fillId="2" borderId="3" xfId="0" applyNumberFormat="1" applyFont="1" applyFill="1" applyBorder="1" applyProtection="1">
      <protection hidden="1"/>
    </xf>
    <xf numFmtId="0" fontId="6" fillId="0" borderId="0" xfId="0" applyFont="1"/>
    <xf numFmtId="0" fontId="5" fillId="2" borderId="2" xfId="0" applyFont="1" applyFill="1" applyBorder="1" applyAlignment="1" applyProtection="1">
      <alignment horizontal="center"/>
      <protection hidden="1"/>
    </xf>
    <xf numFmtId="0" fontId="9" fillId="0" borderId="28" xfId="0" applyFont="1" applyBorder="1" applyProtection="1">
      <protection hidden="1"/>
    </xf>
    <xf numFmtId="0" fontId="10" fillId="0" borderId="29" xfId="0" applyFont="1" applyBorder="1" applyProtection="1">
      <protection hidden="1"/>
    </xf>
    <xf numFmtId="3" fontId="10" fillId="0" borderId="30" xfId="0" applyNumberFormat="1" applyFont="1" applyBorder="1" applyProtection="1">
      <protection hidden="1"/>
    </xf>
    <xf numFmtId="0" fontId="12" fillId="0" borderId="16" xfId="0" applyFont="1" applyBorder="1" applyProtection="1">
      <protection hidden="1"/>
    </xf>
    <xf numFmtId="0" fontId="12" fillId="0" borderId="17" xfId="0" applyFont="1" applyBorder="1" applyProtection="1">
      <protection hidden="1"/>
    </xf>
    <xf numFmtId="0" fontId="9" fillId="0" borderId="29" xfId="0" applyFont="1" applyBorder="1" applyProtection="1">
      <protection hidden="1"/>
    </xf>
    <xf numFmtId="0" fontId="12" fillId="0" borderId="31" xfId="0" applyFont="1" applyBorder="1" applyProtection="1">
      <protection hidden="1"/>
    </xf>
    <xf numFmtId="0" fontId="8" fillId="0" borderId="32" xfId="0" applyFont="1" applyFill="1" applyBorder="1" applyProtection="1">
      <protection hidden="1"/>
    </xf>
    <xf numFmtId="0" fontId="8" fillId="0" borderId="33" xfId="0" applyFont="1" applyFill="1" applyBorder="1" applyProtection="1">
      <protection hidden="1"/>
    </xf>
    <xf numFmtId="3" fontId="8" fillId="2" borderId="33" xfId="0" applyNumberFormat="1" applyFont="1" applyFill="1" applyBorder="1" applyProtection="1">
      <protection hidden="1"/>
    </xf>
    <xf numFmtId="3" fontId="8" fillId="2" borderId="34" xfId="0" applyNumberFormat="1" applyFont="1" applyFill="1" applyBorder="1" applyProtection="1">
      <protection hidden="1"/>
    </xf>
    <xf numFmtId="0" fontId="8" fillId="0" borderId="5" xfId="0" applyFont="1" applyBorder="1" applyProtection="1">
      <protection hidden="1"/>
    </xf>
    <xf numFmtId="0" fontId="8" fillId="0" borderId="8" xfId="0" applyFont="1" applyFill="1" applyBorder="1" applyProtection="1">
      <protection hidden="1"/>
    </xf>
    <xf numFmtId="0" fontId="8" fillId="0" borderId="9" xfId="0" applyFont="1" applyFill="1" applyBorder="1" applyProtection="1">
      <protection hidden="1"/>
    </xf>
    <xf numFmtId="3" fontId="8" fillId="2" borderId="9" xfId="0" applyNumberFormat="1" applyFont="1" applyFill="1" applyBorder="1" applyProtection="1">
      <protection hidden="1"/>
    </xf>
    <xf numFmtId="3" fontId="8" fillId="2" borderId="19" xfId="0" applyNumberFormat="1" applyFont="1" applyFill="1" applyBorder="1" applyProtection="1"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0" borderId="11" xfId="0" applyFont="1" applyBorder="1" applyAlignment="1" applyProtection="1">
      <alignment vertical="center" wrapText="1"/>
      <protection hidden="1"/>
    </xf>
    <xf numFmtId="0" fontId="12" fillId="0" borderId="13" xfId="0" applyFont="1" applyBorder="1" applyAlignment="1" applyProtection="1">
      <alignment vertical="center" wrapText="1"/>
      <protection hidden="1"/>
    </xf>
    <xf numFmtId="0" fontId="12" fillId="0" borderId="14" xfId="0" applyFont="1" applyBorder="1" applyAlignment="1" applyProtection="1">
      <alignment vertical="center" wrapText="1"/>
      <protection hidden="1"/>
    </xf>
    <xf numFmtId="0" fontId="2" fillId="0" borderId="14" xfId="0" applyFont="1" applyBorder="1" applyAlignment="1" applyProtection="1">
      <alignment vertical="center" wrapText="1"/>
      <protection hidden="1"/>
    </xf>
    <xf numFmtId="3" fontId="2" fillId="0" borderId="15" xfId="0" applyNumberFormat="1" applyFont="1" applyBorder="1" applyProtection="1">
      <protection hidden="1"/>
    </xf>
    <xf numFmtId="0" fontId="8" fillId="0" borderId="16" xfId="0" applyFont="1" applyFill="1" applyBorder="1" applyProtection="1">
      <protection hidden="1"/>
    </xf>
    <xf numFmtId="0" fontId="8" fillId="0" borderId="17" xfId="0" applyFont="1" applyFill="1" applyBorder="1" applyProtection="1">
      <protection hidden="1"/>
    </xf>
    <xf numFmtId="3" fontId="8" fillId="2" borderId="17" xfId="0" applyNumberFormat="1" applyFont="1" applyFill="1" applyBorder="1" applyProtection="1">
      <protection hidden="1"/>
    </xf>
    <xf numFmtId="3" fontId="8" fillId="2" borderId="18" xfId="0" applyNumberFormat="1" applyFont="1" applyFill="1" applyBorder="1" applyProtection="1">
      <protection hidden="1"/>
    </xf>
    <xf numFmtId="0" fontId="8" fillId="0" borderId="2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0" fillId="0" borderId="0" xfId="0" applyBorder="1"/>
    <xf numFmtId="0" fontId="13" fillId="0" borderId="0" xfId="0" applyFont="1" applyAlignment="1">
      <alignment horizontal="center"/>
    </xf>
    <xf numFmtId="0" fontId="12" fillId="0" borderId="9" xfId="0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12" fillId="0" borderId="10" xfId="0" applyFont="1" applyBorder="1" applyAlignment="1" applyProtection="1">
      <alignment vertical="center" wrapText="1"/>
      <protection hidden="1"/>
    </xf>
    <xf numFmtId="0" fontId="12" fillId="0" borderId="14" xfId="0" applyFont="1" applyFill="1" applyBorder="1" applyProtection="1">
      <protection hidden="1"/>
    </xf>
    <xf numFmtId="3" fontId="2" fillId="0" borderId="12" xfId="0" applyNumberFormat="1" applyFont="1" applyBorder="1" applyAlignment="1" applyProtection="1">
      <alignment vertical="center"/>
      <protection hidden="1"/>
    </xf>
    <xf numFmtId="0" fontId="12" fillId="0" borderId="17" xfId="0" applyFont="1" applyFill="1" applyBorder="1" applyProtection="1">
      <protection hidden="1"/>
    </xf>
    <xf numFmtId="0" fontId="9" fillId="0" borderId="10" xfId="0" applyFont="1" applyBorder="1" applyProtection="1">
      <protection hidden="1"/>
    </xf>
    <xf numFmtId="0" fontId="9" fillId="0" borderId="11" xfId="0" applyFont="1" applyBorder="1" applyAlignment="1" applyProtection="1">
      <alignment vertical="center" wrapText="1"/>
      <protection hidden="1"/>
    </xf>
    <xf numFmtId="0" fontId="10" fillId="0" borderId="11" xfId="0" applyFont="1" applyBorder="1" applyProtection="1"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2" fillId="0" borderId="8" xfId="0" applyFont="1" applyBorder="1" applyProtection="1">
      <protection hidden="1"/>
    </xf>
    <xf numFmtId="0" fontId="2" fillId="0" borderId="9" xfId="0" applyFont="1" applyBorder="1" applyAlignment="1" applyProtection="1">
      <alignment vertical="center" wrapText="1"/>
      <protection hidden="1"/>
    </xf>
    <xf numFmtId="3" fontId="11" fillId="0" borderId="0" xfId="0" applyNumberFormat="1" applyFont="1"/>
    <xf numFmtId="0" fontId="12" fillId="0" borderId="6" xfId="0" applyFont="1" applyBorder="1" applyAlignment="1" applyProtection="1">
      <alignment vertical="center" wrapText="1"/>
      <protection hidden="1"/>
    </xf>
    <xf numFmtId="3" fontId="8" fillId="2" borderId="6" xfId="0" applyNumberFormat="1" applyFont="1" applyFill="1" applyBorder="1" applyProtection="1">
      <protection hidden="1"/>
    </xf>
    <xf numFmtId="3" fontId="8" fillId="2" borderId="7" xfId="0" applyNumberFormat="1" applyFont="1" applyFill="1" applyBorder="1" applyProtection="1">
      <protection hidden="1"/>
    </xf>
    <xf numFmtId="165" fontId="12" fillId="0" borderId="10" xfId="0" applyNumberFormat="1" applyFont="1" applyBorder="1" applyAlignment="1" applyProtection="1">
      <alignment vertical="center"/>
      <protection hidden="1"/>
    </xf>
    <xf numFmtId="3" fontId="12" fillId="0" borderId="15" xfId="0" applyNumberFormat="1" applyFont="1" applyBorder="1" applyAlignment="1" applyProtection="1">
      <alignment vertical="center"/>
      <protection hidden="1"/>
    </xf>
    <xf numFmtId="0" fontId="12" fillId="0" borderId="0" xfId="0" applyFont="1"/>
    <xf numFmtId="165" fontId="12" fillId="0" borderId="23" xfId="0" applyNumberFormat="1" applyFont="1" applyBorder="1" applyAlignment="1" applyProtection="1">
      <alignment vertical="center"/>
      <protection hidden="1"/>
    </xf>
    <xf numFmtId="0" fontId="12" fillId="0" borderId="24" xfId="0" applyFont="1" applyBorder="1" applyAlignment="1" applyProtection="1">
      <alignment vertical="center" wrapText="1"/>
      <protection hidden="1"/>
    </xf>
    <xf numFmtId="0" fontId="12" fillId="0" borderId="24" xfId="0" applyFont="1" applyBorder="1" applyProtection="1">
      <protection hidden="1"/>
    </xf>
    <xf numFmtId="3" fontId="12" fillId="0" borderId="25" xfId="0" applyNumberFormat="1" applyFont="1" applyBorder="1" applyProtection="1">
      <protection hidden="1"/>
    </xf>
    <xf numFmtId="0" fontId="12" fillId="0" borderId="13" xfId="0" applyFont="1" applyBorder="1" applyAlignment="1" applyProtection="1">
      <alignment vertical="center"/>
      <protection hidden="1"/>
    </xf>
    <xf numFmtId="0" fontId="2" fillId="0" borderId="14" xfId="0" applyFont="1" applyBorder="1" applyAlignment="1" applyProtection="1">
      <alignment vertical="center"/>
      <protection hidden="1"/>
    </xf>
    <xf numFmtId="3" fontId="2" fillId="2" borderId="14" xfId="0" applyNumberFormat="1" applyFont="1" applyFill="1" applyBorder="1" applyAlignment="1" applyProtection="1">
      <alignment vertical="center"/>
      <protection hidden="1"/>
    </xf>
    <xf numFmtId="3" fontId="2" fillId="2" borderId="15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Border="1"/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12" fillId="0" borderId="27" xfId="0" applyFont="1" applyBorder="1" applyAlignment="1" applyProtection="1">
      <alignment vertical="center" wrapText="1"/>
      <protection hidden="1"/>
    </xf>
    <xf numFmtId="0" fontId="2" fillId="0" borderId="27" xfId="0" applyFont="1" applyBorder="1" applyProtection="1">
      <protection hidden="1"/>
    </xf>
    <xf numFmtId="3" fontId="2" fillId="2" borderId="27" xfId="0" applyNumberFormat="1" applyFont="1" applyFill="1" applyBorder="1" applyProtection="1">
      <protection hidden="1"/>
    </xf>
    <xf numFmtId="3" fontId="2" fillId="2" borderId="37" xfId="0" applyNumberFormat="1" applyFont="1" applyFill="1" applyBorder="1" applyProtection="1">
      <protection hidden="1"/>
    </xf>
    <xf numFmtId="0" fontId="2" fillId="0" borderId="38" xfId="0" applyFont="1" applyBorder="1" applyProtection="1">
      <protection hidden="1"/>
    </xf>
    <xf numFmtId="0" fontId="12" fillId="0" borderId="39" xfId="0" applyFont="1" applyBorder="1" applyAlignment="1" applyProtection="1">
      <alignment vertical="center" wrapText="1"/>
      <protection hidden="1"/>
    </xf>
    <xf numFmtId="0" fontId="2" fillId="0" borderId="39" xfId="0" applyFont="1" applyBorder="1" applyProtection="1">
      <protection hidden="1"/>
    </xf>
    <xf numFmtId="3" fontId="2" fillId="2" borderId="40" xfId="0" applyNumberFormat="1" applyFont="1" applyFill="1" applyBorder="1" applyProtection="1">
      <protection hidden="1"/>
    </xf>
    <xf numFmtId="0" fontId="2" fillId="0" borderId="0" xfId="0" applyFont="1"/>
    <xf numFmtId="0" fontId="8" fillId="0" borderId="3" xfId="0" applyFont="1" applyBorder="1" applyAlignment="1" applyProtection="1">
      <alignment vertical="center" wrapText="1"/>
      <protection hidden="1"/>
    </xf>
    <xf numFmtId="0" fontId="2" fillId="0" borderId="20" xfId="0" applyFont="1" applyBorder="1" applyProtection="1">
      <protection hidden="1"/>
    </xf>
    <xf numFmtId="0" fontId="15" fillId="0" borderId="21" xfId="0" applyFont="1" applyBorder="1" applyAlignment="1" applyProtection="1">
      <alignment vertical="center" wrapText="1"/>
      <protection hidden="1"/>
    </xf>
    <xf numFmtId="0" fontId="2" fillId="0" borderId="21" xfId="0" applyFont="1" applyBorder="1" applyProtection="1">
      <protection hidden="1"/>
    </xf>
    <xf numFmtId="3" fontId="2" fillId="0" borderId="22" xfId="0" applyNumberFormat="1" applyFont="1" applyBorder="1" applyProtection="1">
      <protection hidden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66" fontId="8" fillId="0" borderId="6" xfId="1" applyNumberFormat="1" applyFont="1" applyBorder="1" applyProtection="1">
      <protection hidden="1"/>
    </xf>
    <xf numFmtId="166" fontId="2" fillId="0" borderId="9" xfId="1" applyNumberFormat="1" applyFont="1" applyBorder="1" applyProtection="1">
      <protection hidden="1"/>
    </xf>
    <xf numFmtId="166" fontId="2" fillId="0" borderId="11" xfId="1" applyNumberFormat="1" applyFont="1" applyBorder="1" applyProtection="1">
      <protection hidden="1"/>
    </xf>
    <xf numFmtId="166" fontId="10" fillId="0" borderId="14" xfId="1" applyNumberFormat="1" applyFont="1" applyBorder="1" applyProtection="1">
      <protection hidden="1"/>
    </xf>
    <xf numFmtId="166" fontId="10" fillId="0" borderId="29" xfId="1" applyNumberFormat="1" applyFont="1" applyBorder="1" applyProtection="1">
      <protection hidden="1"/>
    </xf>
    <xf numFmtId="166" fontId="2" fillId="0" borderId="24" xfId="1" applyNumberFormat="1" applyFont="1" applyBorder="1" applyProtection="1">
      <protection hidden="1"/>
    </xf>
    <xf numFmtId="166" fontId="2" fillId="0" borderId="14" xfId="1" applyNumberFormat="1" applyFont="1" applyBorder="1" applyAlignment="1" applyProtection="1">
      <alignment vertical="center" wrapText="1"/>
      <protection hidden="1"/>
    </xf>
    <xf numFmtId="166" fontId="12" fillId="0" borderId="24" xfId="1" applyNumberFormat="1" applyFont="1" applyBorder="1" applyProtection="1">
      <protection hidden="1"/>
    </xf>
    <xf numFmtId="166" fontId="2" fillId="0" borderId="21" xfId="1" applyNumberFormat="1" applyFont="1" applyBorder="1" applyProtection="1">
      <protection hidden="1"/>
    </xf>
    <xf numFmtId="0" fontId="17" fillId="0" borderId="0" xfId="0" applyFont="1"/>
    <xf numFmtId="0" fontId="12" fillId="0" borderId="14" xfId="0" applyFont="1" applyFill="1" applyBorder="1" applyAlignment="1" applyProtection="1">
      <protection hidden="1"/>
    </xf>
    <xf numFmtId="0" fontId="17" fillId="0" borderId="0" xfId="0" applyFont="1" applyBorder="1"/>
    <xf numFmtId="3" fontId="17" fillId="0" borderId="0" xfId="0" applyNumberFormat="1" applyFont="1" applyBorder="1"/>
    <xf numFmtId="3" fontId="17" fillId="0" borderId="0" xfId="0" applyNumberFormat="1" applyFont="1"/>
    <xf numFmtId="4" fontId="17" fillId="0" borderId="0" xfId="0" applyNumberFormat="1" applyFont="1"/>
    <xf numFmtId="0" fontId="12" fillId="0" borderId="8" xfId="0" applyFont="1" applyFill="1" applyBorder="1" applyProtection="1">
      <protection hidden="1"/>
    </xf>
    <xf numFmtId="0" fontId="12" fillId="0" borderId="10" xfId="0" applyFont="1" applyFill="1" applyBorder="1" applyProtection="1">
      <protection hidden="1"/>
    </xf>
    <xf numFmtId="0" fontId="12" fillId="0" borderId="13" xfId="0" applyFont="1" applyFill="1" applyBorder="1" applyProtection="1">
      <protection hidden="1"/>
    </xf>
    <xf numFmtId="0" fontId="1" fillId="0" borderId="0" xfId="0" applyFont="1" applyAlignment="1" applyProtection="1">
      <protection hidden="1"/>
    </xf>
    <xf numFmtId="3" fontId="2" fillId="0" borderId="19" xfId="0" applyNumberFormat="1" applyFont="1" applyFill="1" applyBorder="1" applyProtection="1">
      <protection hidden="1"/>
    </xf>
    <xf numFmtId="3" fontId="10" fillId="0" borderId="15" xfId="0" applyNumberFormat="1" applyFont="1" applyFill="1" applyBorder="1" applyProtection="1">
      <protection hidden="1"/>
    </xf>
    <xf numFmtId="166" fontId="10" fillId="0" borderId="14" xfId="1" applyNumberFormat="1" applyFont="1" applyFill="1" applyBorder="1" applyProtection="1">
      <protection hidden="1"/>
    </xf>
    <xf numFmtId="0" fontId="14" fillId="0" borderId="0" xfId="0" applyFont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10" fillId="0" borderId="47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/>
    </xf>
    <xf numFmtId="3" fontId="2" fillId="0" borderId="36" xfId="0" applyNumberFormat="1" applyFont="1" applyBorder="1" applyAlignment="1">
      <alignment vertical="center"/>
    </xf>
    <xf numFmtId="3" fontId="2" fillId="0" borderId="49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3" fontId="2" fillId="3" borderId="14" xfId="0" applyNumberFormat="1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0" fillId="0" borderId="14" xfId="0" applyFont="1" applyBorder="1" applyAlignment="1">
      <alignment horizontal="left" vertical="center" wrapText="1"/>
    </xf>
    <xf numFmtId="0" fontId="2" fillId="0" borderId="51" xfId="0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vertical="center"/>
    </xf>
    <xf numFmtId="3" fontId="2" fillId="3" borderId="12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52" xfId="0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vertical="center"/>
    </xf>
    <xf numFmtId="3" fontId="2" fillId="3" borderId="30" xfId="0" applyNumberFormat="1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 wrapText="1"/>
    </xf>
    <xf numFmtId="0" fontId="2" fillId="0" borderId="26" xfId="0" applyFont="1" applyFill="1" applyBorder="1" applyAlignment="1">
      <alignment horizontal="center" vertical="center"/>
    </xf>
    <xf numFmtId="3" fontId="2" fillId="3" borderId="24" xfId="0" applyNumberFormat="1" applyFont="1" applyFill="1" applyBorder="1" applyAlignment="1">
      <alignment vertical="center"/>
    </xf>
    <xf numFmtId="3" fontId="2" fillId="3" borderId="25" xfId="0" applyNumberFormat="1" applyFont="1" applyFill="1" applyBorder="1" applyAlignment="1">
      <alignment vertical="center"/>
    </xf>
    <xf numFmtId="165" fontId="2" fillId="0" borderId="23" xfId="0" applyNumberFormat="1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3" fontId="2" fillId="3" borderId="53" xfId="0" applyNumberFormat="1" applyFont="1" applyFill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3" fontId="2" fillId="3" borderId="54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2" fillId="0" borderId="29" xfId="0" applyFont="1" applyFill="1" applyBorder="1" applyAlignment="1">
      <alignment horizontal="center" vertical="center"/>
    </xf>
    <xf numFmtId="3" fontId="2" fillId="0" borderId="29" xfId="0" applyNumberFormat="1" applyFont="1" applyFill="1" applyBorder="1" applyAlignment="1">
      <alignment vertical="center"/>
    </xf>
    <xf numFmtId="3" fontId="2" fillId="0" borderId="30" xfId="0" applyNumberFormat="1" applyFont="1" applyFill="1" applyBorder="1" applyAlignment="1">
      <alignment vertical="center"/>
    </xf>
    <xf numFmtId="3" fontId="2" fillId="0" borderId="11" xfId="0" applyNumberFormat="1" applyFont="1" applyFill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29" xfId="0" applyFont="1" applyFill="1" applyBorder="1" applyAlignment="1">
      <alignment horizontal="center" vertical="center"/>
    </xf>
    <xf numFmtId="3" fontId="18" fillId="0" borderId="29" xfId="0" applyNumberFormat="1" applyFont="1" applyFill="1" applyBorder="1" applyAlignment="1">
      <alignment vertical="center"/>
    </xf>
    <xf numFmtId="3" fontId="18" fillId="0" borderId="30" xfId="0" applyNumberFormat="1" applyFont="1" applyFill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3" fontId="2" fillId="0" borderId="55" xfId="0" applyNumberFormat="1" applyFont="1" applyFill="1" applyBorder="1" applyAlignment="1">
      <alignment vertical="center"/>
    </xf>
    <xf numFmtId="3" fontId="2" fillId="0" borderId="56" xfId="0" applyNumberFormat="1" applyFont="1" applyFill="1" applyBorder="1" applyAlignment="1">
      <alignment vertical="center"/>
    </xf>
    <xf numFmtId="0" fontId="0" fillId="0" borderId="26" xfId="0" applyBorder="1"/>
    <xf numFmtId="3" fontId="0" fillId="0" borderId="0" xfId="0" applyNumberFormat="1"/>
    <xf numFmtId="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5" xfId="0" applyFont="1" applyBorder="1"/>
    <xf numFmtId="0" fontId="2" fillId="0" borderId="36" xfId="0" applyFont="1" applyBorder="1"/>
    <xf numFmtId="0" fontId="2" fillId="0" borderId="49" xfId="0" applyFont="1" applyBorder="1"/>
    <xf numFmtId="0" fontId="12" fillId="0" borderId="2" xfId="0" applyFont="1" applyBorder="1"/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0" fillId="0" borderId="0" xfId="0" applyFont="1"/>
    <xf numFmtId="0" fontId="2" fillId="0" borderId="2" xfId="0" applyFont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3" fontId="2" fillId="2" borderId="4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3" fontId="2" fillId="2" borderId="11" xfId="0" applyNumberFormat="1" applyFont="1" applyFill="1" applyBorder="1" applyAlignment="1">
      <alignment vertical="center"/>
    </xf>
    <xf numFmtId="3" fontId="2" fillId="0" borderId="14" xfId="0" applyNumberFormat="1" applyFont="1" applyBorder="1" applyAlignment="1">
      <alignment vertical="center"/>
    </xf>
    <xf numFmtId="3" fontId="2" fillId="2" borderId="14" xfId="0" applyNumberFormat="1" applyFont="1" applyFill="1" applyBorder="1" applyAlignment="1">
      <alignment vertical="center"/>
    </xf>
    <xf numFmtId="0" fontId="2" fillId="0" borderId="28" xfId="0" applyFont="1" applyBorder="1" applyAlignment="1">
      <alignment vertical="center" wrapText="1"/>
    </xf>
    <xf numFmtId="3" fontId="2" fillId="0" borderId="29" xfId="0" applyNumberFormat="1" applyFont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2" fillId="0" borderId="20" xfId="0" applyFont="1" applyBorder="1" applyAlignment="1">
      <alignment vertical="center" wrapText="1"/>
    </xf>
    <xf numFmtId="3" fontId="2" fillId="2" borderId="21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0" fillId="0" borderId="41" xfId="0" applyBorder="1"/>
    <xf numFmtId="0" fontId="0" fillId="0" borderId="58" xfId="0" applyBorder="1"/>
    <xf numFmtId="0" fontId="0" fillId="0" borderId="52" xfId="0" applyBorder="1"/>
    <xf numFmtId="0" fontId="0" fillId="0" borderId="59" xfId="0" applyBorder="1"/>
    <xf numFmtId="0" fontId="0" fillId="0" borderId="0" xfId="0" applyBorder="1" applyAlignment="1"/>
    <xf numFmtId="0" fontId="4" fillId="0" borderId="0" xfId="0" applyFont="1" applyBorder="1" applyAlignment="1"/>
    <xf numFmtId="0" fontId="4" fillId="0" borderId="26" xfId="0" applyFont="1" applyBorder="1"/>
    <xf numFmtId="0" fontId="21" fillId="0" borderId="0" xfId="0" applyFont="1" applyBorder="1" applyAlignment="1"/>
    <xf numFmtId="0" fontId="21" fillId="0" borderId="0" xfId="0" applyFont="1" applyBorder="1"/>
    <xf numFmtId="14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Fill="1" applyBorder="1"/>
    <xf numFmtId="0" fontId="13" fillId="0" borderId="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22" fillId="0" borderId="0" xfId="0" applyFont="1" applyBorder="1"/>
    <xf numFmtId="0" fontId="23" fillId="0" borderId="0" xfId="0" applyFont="1" applyBorder="1"/>
    <xf numFmtId="0" fontId="23" fillId="0" borderId="0" xfId="0" applyFont="1" applyBorder="1" applyAlignment="1">
      <alignment horizontal="center"/>
    </xf>
    <xf numFmtId="0" fontId="2" fillId="0" borderId="0" xfId="0" applyFont="1" applyBorder="1" applyProtection="1">
      <protection hidden="1"/>
    </xf>
    <xf numFmtId="0" fontId="2" fillId="0" borderId="0" xfId="0" applyFont="1" applyFill="1" applyBorder="1" applyProtection="1">
      <protection hidden="1"/>
    </xf>
    <xf numFmtId="14" fontId="0" fillId="0" borderId="0" xfId="0" quotePrefix="1" applyNumberFormat="1" applyBorder="1" applyAlignment="1"/>
    <xf numFmtId="0" fontId="0" fillId="0" borderId="0" xfId="0" applyBorder="1" applyAlignment="1">
      <alignment horizontal="center"/>
    </xf>
    <xf numFmtId="15" fontId="0" fillId="0" borderId="0" xfId="0" quotePrefix="1" applyNumberFormat="1" applyBorder="1" applyAlignment="1">
      <alignment wrapText="1"/>
    </xf>
    <xf numFmtId="14" fontId="0" fillId="0" borderId="0" xfId="0" applyNumberFormat="1" applyBorder="1" applyAlignment="1"/>
    <xf numFmtId="0" fontId="11" fillId="0" borderId="26" xfId="0" applyFont="1" applyBorder="1" applyAlignment="1">
      <alignment horizontal="center"/>
    </xf>
    <xf numFmtId="0" fontId="0" fillId="0" borderId="60" xfId="0" applyBorder="1"/>
    <xf numFmtId="0" fontId="0" fillId="0" borderId="42" xfId="0" applyBorder="1"/>
    <xf numFmtId="0" fontId="11" fillId="0" borderId="51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Border="1"/>
    <xf numFmtId="3" fontId="0" fillId="0" borderId="0" xfId="0" applyNumberFormat="1" applyFill="1" applyBorder="1"/>
    <xf numFmtId="3" fontId="8" fillId="0" borderId="12" xfId="0" applyNumberFormat="1" applyFont="1" applyBorder="1" applyProtection="1">
      <protection hidden="1"/>
    </xf>
    <xf numFmtId="3" fontId="2" fillId="0" borderId="18" xfId="0" applyNumberFormat="1" applyFont="1" applyBorder="1" applyProtection="1">
      <protection hidden="1"/>
    </xf>
    <xf numFmtId="3" fontId="10" fillId="0" borderId="12" xfId="0" applyNumberFormat="1" applyFont="1" applyBorder="1" applyProtection="1">
      <protection hidden="1"/>
    </xf>
    <xf numFmtId="3" fontId="12" fillId="0" borderId="12" xfId="0" applyNumberFormat="1" applyFont="1" applyBorder="1" applyProtection="1">
      <protection hidden="1"/>
    </xf>
    <xf numFmtId="4" fontId="8" fillId="2" borderId="3" xfId="0" applyNumberFormat="1" applyFont="1" applyFill="1" applyBorder="1" applyProtection="1">
      <protection hidden="1"/>
    </xf>
    <xf numFmtId="4" fontId="8" fillId="2" borderId="21" xfId="0" applyNumberFormat="1" applyFont="1" applyFill="1" applyBorder="1" applyProtection="1">
      <protection hidden="1"/>
    </xf>
    <xf numFmtId="167" fontId="17" fillId="0" borderId="0" xfId="0" applyNumberFormat="1" applyFont="1"/>
    <xf numFmtId="166" fontId="2" fillId="0" borderId="17" xfId="1" applyNumberFormat="1" applyFont="1" applyBorder="1" applyProtection="1">
      <protection hidden="1"/>
    </xf>
    <xf numFmtId="166" fontId="10" fillId="0" borderId="11" xfId="1" applyNumberFormat="1" applyFont="1" applyBorder="1" applyProtection="1">
      <protection hidden="1"/>
    </xf>
    <xf numFmtId="3" fontId="12" fillId="0" borderId="12" xfId="0" applyNumberFormat="1" applyFont="1" applyBorder="1" applyAlignment="1" applyProtection="1">
      <alignment vertical="center"/>
      <protection hidden="1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59" xfId="0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14" fillId="0" borderId="0" xfId="0" applyFont="1" applyBorder="1" applyAlignment="1">
      <alignment horizontal="left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66" xfId="0" applyBorder="1" applyAlignment="1">
      <alignment horizontal="center"/>
    </xf>
    <xf numFmtId="3" fontId="0" fillId="0" borderId="66" xfId="0" applyNumberFormat="1" applyBorder="1"/>
    <xf numFmtId="3" fontId="0" fillId="0" borderId="67" xfId="0" applyNumberFormat="1" applyBorder="1"/>
    <xf numFmtId="0" fontId="0" fillId="0" borderId="68" xfId="0" applyBorder="1" applyAlignment="1">
      <alignment horizontal="center"/>
    </xf>
    <xf numFmtId="0" fontId="0" fillId="0" borderId="69" xfId="0" applyBorder="1"/>
    <xf numFmtId="0" fontId="0" fillId="0" borderId="70" xfId="0" applyBorder="1" applyAlignment="1">
      <alignment horizontal="center"/>
    </xf>
    <xf numFmtId="3" fontId="0" fillId="0" borderId="70" xfId="0" applyNumberFormat="1" applyBorder="1"/>
    <xf numFmtId="3" fontId="0" fillId="0" borderId="71" xfId="0" applyNumberFormat="1" applyBorder="1"/>
    <xf numFmtId="0" fontId="12" fillId="0" borderId="68" xfId="0" applyFont="1" applyBorder="1" applyAlignment="1">
      <alignment horizontal="center"/>
    </xf>
    <xf numFmtId="0" fontId="12" fillId="0" borderId="69" xfId="0" applyFont="1" applyBorder="1"/>
    <xf numFmtId="0" fontId="12" fillId="0" borderId="70" xfId="0" applyFont="1" applyBorder="1" applyAlignment="1">
      <alignment horizontal="center"/>
    </xf>
    <xf numFmtId="3" fontId="12" fillId="2" borderId="70" xfId="0" applyNumberFormat="1" applyFont="1" applyFill="1" applyBorder="1"/>
    <xf numFmtId="3" fontId="20" fillId="0" borderId="71" xfId="0" applyNumberFormat="1" applyFont="1" applyBorder="1"/>
    <xf numFmtId="3" fontId="12" fillId="0" borderId="71" xfId="0" applyNumberFormat="1" applyFont="1" applyBorder="1"/>
    <xf numFmtId="0" fontId="12" fillId="0" borderId="69" xfId="0" applyFont="1" applyBorder="1" applyAlignment="1">
      <alignment vertical="justify"/>
    </xf>
    <xf numFmtId="0" fontId="12" fillId="0" borderId="69" xfId="0" applyFont="1" applyBorder="1" applyAlignment="1" applyProtection="1">
      <alignment horizontal="left" vertical="justify"/>
    </xf>
    <xf numFmtId="0" fontId="12" fillId="0" borderId="70" xfId="0" applyFont="1" applyBorder="1" applyAlignment="1" applyProtection="1">
      <alignment horizontal="center" vertical="justify"/>
    </xf>
    <xf numFmtId="0" fontId="12" fillId="0" borderId="70" xfId="0" applyFont="1" applyBorder="1" applyAlignment="1">
      <alignment horizontal="center" vertical="justify"/>
    </xf>
    <xf numFmtId="3" fontId="12" fillId="0" borderId="70" xfId="0" applyNumberFormat="1" applyFont="1" applyBorder="1"/>
    <xf numFmtId="3" fontId="20" fillId="0" borderId="70" xfId="0" applyNumberFormat="1" applyFont="1" applyBorder="1"/>
    <xf numFmtId="0" fontId="20" fillId="0" borderId="69" xfId="0" applyFont="1" applyBorder="1" applyAlignment="1">
      <alignment vertical="justify"/>
    </xf>
    <xf numFmtId="0" fontId="12" fillId="0" borderId="72" xfId="0" applyFont="1" applyBorder="1" applyAlignment="1">
      <alignment horizontal="center"/>
    </xf>
    <xf numFmtId="0" fontId="12" fillId="0" borderId="73" xfId="0" applyFont="1" applyBorder="1" applyAlignment="1">
      <alignment vertical="justify"/>
    </xf>
    <xf numFmtId="0" fontId="7" fillId="0" borderId="0" xfId="0" applyFont="1" applyBorder="1" applyAlignment="1">
      <alignment vertical="justify"/>
    </xf>
    <xf numFmtId="0" fontId="28" fillId="0" borderId="0" xfId="0" applyFont="1" applyBorder="1" applyAlignment="1">
      <alignment horizontal="center" vertical="justify"/>
    </xf>
    <xf numFmtId="0" fontId="4" fillId="0" borderId="0" xfId="0" applyFont="1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1" xfId="0" applyBorder="1"/>
    <xf numFmtId="3" fontId="11" fillId="0" borderId="0" xfId="0" applyNumberFormat="1" applyFont="1" applyBorder="1"/>
    <xf numFmtId="3" fontId="11" fillId="0" borderId="26" xfId="0" applyNumberFormat="1" applyFont="1" applyBorder="1"/>
    <xf numFmtId="0" fontId="29" fillId="0" borderId="0" xfId="0" applyNumberFormat="1" applyFont="1" applyFill="1" applyBorder="1" applyAlignment="1" applyProtection="1">
      <alignment vertical="top"/>
    </xf>
    <xf numFmtId="0" fontId="30" fillId="0" borderId="0" xfId="0" applyNumberFormat="1" applyFont="1" applyFill="1" applyBorder="1" applyAlignment="1" applyProtection="1">
      <alignment vertical="top"/>
    </xf>
    <xf numFmtId="0" fontId="31" fillId="0" borderId="0" xfId="0" applyNumberFormat="1" applyFont="1" applyFill="1" applyBorder="1" applyAlignment="1" applyProtection="1">
      <alignment vertical="top"/>
    </xf>
    <xf numFmtId="0" fontId="30" fillId="0" borderId="14" xfId="0" applyNumberFormat="1" applyFont="1" applyFill="1" applyBorder="1" applyAlignment="1" applyProtection="1">
      <alignment horizontal="center" vertical="top"/>
    </xf>
    <xf numFmtId="0" fontId="30" fillId="0" borderId="14" xfId="0" applyNumberFormat="1" applyFont="1" applyFill="1" applyBorder="1" applyAlignment="1" applyProtection="1">
      <alignment vertical="top"/>
    </xf>
    <xf numFmtId="3" fontId="30" fillId="0" borderId="14" xfId="0" applyNumberFormat="1" applyFont="1" applyFill="1" applyBorder="1" applyAlignment="1" applyProtection="1">
      <alignment vertical="top"/>
    </xf>
    <xf numFmtId="3" fontId="32" fillId="0" borderId="14" xfId="0" applyNumberFormat="1" applyFont="1" applyFill="1" applyBorder="1" applyAlignment="1" applyProtection="1">
      <alignment vertical="top"/>
    </xf>
    <xf numFmtId="0" fontId="32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11" fillId="0" borderId="14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horizontal="center" vertical="top" wrapText="1"/>
    </xf>
    <xf numFmtId="0" fontId="2" fillId="0" borderId="14" xfId="0" applyNumberFormat="1" applyFont="1" applyFill="1" applyBorder="1" applyAlignment="1" applyProtection="1">
      <alignment horizontal="center" vertical="top"/>
    </xf>
    <xf numFmtId="0" fontId="2" fillId="0" borderId="14" xfId="0" applyNumberFormat="1" applyFont="1" applyFill="1" applyBorder="1" applyAlignment="1" applyProtection="1">
      <alignment vertical="top" wrapText="1"/>
    </xf>
    <xf numFmtId="0" fontId="2" fillId="0" borderId="14" xfId="0" applyNumberFormat="1" applyFont="1" applyFill="1" applyBorder="1" applyAlignment="1" applyProtection="1">
      <alignment horizontal="right" vertical="top"/>
    </xf>
    <xf numFmtId="0" fontId="2" fillId="0" borderId="11" xfId="0" applyNumberFormat="1" applyFont="1" applyFill="1" applyBorder="1" applyAlignment="1" applyProtection="1">
      <alignment vertical="top" wrapText="1"/>
    </xf>
    <xf numFmtId="3" fontId="2" fillId="0" borderId="14" xfId="0" applyNumberFormat="1" applyFont="1" applyFill="1" applyBorder="1" applyAlignment="1" applyProtection="1">
      <alignment horizontal="right" vertical="top"/>
    </xf>
    <xf numFmtId="0" fontId="2" fillId="0" borderId="14" xfId="0" applyNumberFormat="1" applyFont="1" applyFill="1" applyBorder="1" applyAlignment="1" applyProtection="1">
      <alignment horizontal="left" vertical="top"/>
    </xf>
    <xf numFmtId="3" fontId="2" fillId="0" borderId="24" xfId="0" applyNumberFormat="1" applyFont="1" applyBorder="1"/>
    <xf numFmtId="0" fontId="11" fillId="0" borderId="14" xfId="0" applyNumberFormat="1" applyFont="1" applyFill="1" applyBorder="1" applyAlignment="1" applyProtection="1">
      <alignment horizontal="left" vertical="top"/>
    </xf>
    <xf numFmtId="0" fontId="33" fillId="0" borderId="14" xfId="0" applyNumberFormat="1" applyFont="1" applyFill="1" applyBorder="1" applyAlignment="1" applyProtection="1">
      <alignment horizontal="left" vertical="top" indent="4"/>
    </xf>
    <xf numFmtId="3" fontId="33" fillId="0" borderId="14" xfId="0" applyNumberFormat="1" applyFont="1" applyFill="1" applyBorder="1" applyAlignment="1" applyProtection="1">
      <alignment horizontal="right" vertical="top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/>
    </xf>
    <xf numFmtId="3" fontId="2" fillId="0" borderId="0" xfId="0" applyNumberFormat="1" applyFont="1"/>
    <xf numFmtId="0" fontId="20" fillId="0" borderId="0" xfId="0" applyNumberFormat="1" applyFont="1" applyFill="1" applyBorder="1" applyAlignment="1" applyProtection="1">
      <alignment vertical="top"/>
    </xf>
    <xf numFmtId="0" fontId="34" fillId="0" borderId="0" xfId="0" applyNumberFormat="1" applyFont="1" applyFill="1" applyBorder="1" applyAlignment="1" applyProtection="1">
      <alignment vertical="top"/>
    </xf>
    <xf numFmtId="0" fontId="34" fillId="0" borderId="14" xfId="0" applyNumberFormat="1" applyFont="1" applyFill="1" applyBorder="1" applyAlignment="1" applyProtection="1">
      <alignment horizontal="center" vertical="top"/>
    </xf>
    <xf numFmtId="0" fontId="34" fillId="0" borderId="14" xfId="0" applyNumberFormat="1" applyFont="1" applyFill="1" applyBorder="1" applyAlignment="1" applyProtection="1">
      <alignment horizontal="left" vertical="top" wrapText="1"/>
    </xf>
    <xf numFmtId="0" fontId="20" fillId="0" borderId="14" xfId="0" applyNumberFormat="1" applyFont="1" applyFill="1" applyBorder="1" applyAlignment="1" applyProtection="1">
      <alignment horizontal="center" vertical="top"/>
    </xf>
    <xf numFmtId="0" fontId="20" fillId="0" borderId="14" xfId="0" applyNumberFormat="1" applyFont="1" applyFill="1" applyBorder="1" applyAlignment="1" applyProtection="1">
      <alignment horizontal="left" vertical="top"/>
    </xf>
    <xf numFmtId="0" fontId="12" fillId="0" borderId="14" xfId="0" applyNumberFormat="1" applyFont="1" applyFill="1" applyBorder="1" applyAlignment="1" applyProtection="1">
      <alignment horizontal="left" vertical="top" indent="1"/>
    </xf>
    <xf numFmtId="0" fontId="12" fillId="0" borderId="14" xfId="0" applyNumberFormat="1" applyFont="1" applyFill="1" applyBorder="1" applyAlignment="1" applyProtection="1">
      <alignment horizontal="center" vertical="top"/>
    </xf>
    <xf numFmtId="0" fontId="12" fillId="0" borderId="14" xfId="0" applyNumberFormat="1" applyFont="1" applyFill="1" applyBorder="1" applyAlignment="1" applyProtection="1">
      <alignment horizontal="left" vertical="top"/>
    </xf>
    <xf numFmtId="0" fontId="9" fillId="0" borderId="14" xfId="0" applyNumberFormat="1" applyFont="1" applyFill="1" applyBorder="1" applyAlignment="1" applyProtection="1">
      <alignment horizontal="left" vertical="top"/>
    </xf>
    <xf numFmtId="0" fontId="20" fillId="0" borderId="14" xfId="0" applyNumberFormat="1" applyFont="1" applyFill="1" applyBorder="1" applyAlignment="1" applyProtection="1">
      <alignment horizontal="left" vertical="top" wrapText="1"/>
    </xf>
    <xf numFmtId="0" fontId="20" fillId="0" borderId="29" xfId="0" applyNumberFormat="1" applyFont="1" applyFill="1" applyBorder="1" applyAlignment="1" applyProtection="1">
      <alignment vertical="top" wrapText="1"/>
    </xf>
    <xf numFmtId="0" fontId="20" fillId="0" borderId="14" xfId="0" applyNumberFormat="1" applyFont="1" applyFill="1" applyBorder="1" applyAlignment="1" applyProtection="1">
      <alignment horizontal="left" vertical="top" indent="1"/>
    </xf>
    <xf numFmtId="0" fontId="34" fillId="0" borderId="14" xfId="0" applyNumberFormat="1" applyFont="1" applyFill="1" applyBorder="1" applyAlignment="1" applyProtection="1">
      <alignment horizontal="left" vertical="top"/>
    </xf>
    <xf numFmtId="0" fontId="20" fillId="0" borderId="24" xfId="0" applyNumberFormat="1" applyFont="1" applyFill="1" applyBorder="1" applyAlignment="1" applyProtection="1">
      <alignment vertical="top" wrapText="1"/>
    </xf>
    <xf numFmtId="0" fontId="36" fillId="0" borderId="14" xfId="0" applyNumberFormat="1" applyFont="1" applyFill="1" applyBorder="1" applyAlignment="1" applyProtection="1">
      <alignment horizontal="center" vertical="top"/>
    </xf>
    <xf numFmtId="0" fontId="36" fillId="0" borderId="14" xfId="0" applyNumberFormat="1" applyFont="1" applyFill="1" applyBorder="1" applyAlignment="1" applyProtection="1">
      <alignment horizontal="left" vertical="top" wrapText="1" indent="1"/>
    </xf>
    <xf numFmtId="0" fontId="36" fillId="0" borderId="14" xfId="0" applyNumberFormat="1" applyFont="1" applyFill="1" applyBorder="1" applyAlignment="1" applyProtection="1">
      <alignment horizontal="left" vertical="top" wrapText="1"/>
    </xf>
    <xf numFmtId="0" fontId="35" fillId="0" borderId="14" xfId="0" applyNumberFormat="1" applyFont="1" applyFill="1" applyBorder="1" applyAlignment="1" applyProtection="1">
      <alignment horizontal="center" vertical="top"/>
    </xf>
    <xf numFmtId="0" fontId="35" fillId="0" borderId="14" xfId="0" applyNumberFormat="1" applyFont="1" applyFill="1" applyBorder="1" applyAlignment="1" applyProtection="1">
      <alignment horizontal="left" vertical="top"/>
    </xf>
    <xf numFmtId="0" fontId="37" fillId="0" borderId="29" xfId="0" applyNumberFormat="1" applyFont="1" applyFill="1" applyBorder="1" applyAlignment="1" applyProtection="1">
      <alignment vertical="top" wrapText="1"/>
    </xf>
    <xf numFmtId="0" fontId="37" fillId="0" borderId="14" xfId="0" applyNumberFormat="1" applyFont="1" applyFill="1" applyBorder="1" applyAlignment="1" applyProtection="1">
      <alignment horizontal="left" vertical="top"/>
    </xf>
    <xf numFmtId="0" fontId="37" fillId="0" borderId="24" xfId="0" applyNumberFormat="1" applyFont="1" applyFill="1" applyBorder="1" applyAlignment="1" applyProtection="1">
      <alignment vertical="top" wrapText="1"/>
    </xf>
    <xf numFmtId="0" fontId="37" fillId="0" borderId="11" xfId="0" applyNumberFormat="1" applyFont="1" applyFill="1" applyBorder="1" applyAlignment="1" applyProtection="1">
      <alignment vertical="top" wrapText="1"/>
    </xf>
    <xf numFmtId="0" fontId="38" fillId="0" borderId="14" xfId="0" applyNumberFormat="1" applyFont="1" applyFill="1" applyBorder="1" applyAlignment="1" applyProtection="1">
      <alignment horizontal="left" vertical="top"/>
    </xf>
    <xf numFmtId="0" fontId="2" fillId="0" borderId="42" xfId="0" applyNumberFormat="1" applyFont="1" applyFill="1" applyBorder="1" applyAlignment="1" applyProtection="1">
      <alignment horizontal="left" vertical="top"/>
    </xf>
    <xf numFmtId="0" fontId="35" fillId="0" borderId="14" xfId="0" applyNumberFormat="1" applyFont="1" applyFill="1" applyBorder="1" applyAlignment="1" applyProtection="1">
      <alignment horizontal="right" vertical="top"/>
    </xf>
    <xf numFmtId="0" fontId="37" fillId="0" borderId="14" xfId="0" applyNumberFormat="1" applyFont="1" applyFill="1" applyBorder="1" applyAlignment="1" applyProtection="1">
      <alignment horizontal="left" vertical="top" indent="1"/>
    </xf>
    <xf numFmtId="0" fontId="38" fillId="0" borderId="14" xfId="0" applyNumberFormat="1" applyFont="1" applyFill="1" applyBorder="1" applyAlignment="1" applyProtection="1">
      <alignment horizontal="left" vertical="top" indent="1"/>
    </xf>
    <xf numFmtId="0" fontId="2" fillId="0" borderId="14" xfId="0" applyNumberFormat="1" applyFont="1" applyFill="1" applyBorder="1" applyAlignment="1" applyProtection="1">
      <alignment vertical="top"/>
    </xf>
    <xf numFmtId="3" fontId="2" fillId="0" borderId="14" xfId="0" applyNumberFormat="1" applyFont="1" applyFill="1" applyBorder="1" applyAlignment="1" applyProtection="1">
      <alignment vertical="top"/>
    </xf>
    <xf numFmtId="0" fontId="11" fillId="0" borderId="14" xfId="0" applyNumberFormat="1" applyFont="1" applyFill="1" applyBorder="1" applyAlignment="1" applyProtection="1">
      <alignment vertical="top"/>
    </xf>
    <xf numFmtId="0" fontId="2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35" fillId="0" borderId="76" xfId="0" applyNumberFormat="1" applyFont="1" applyFill="1" applyBorder="1" applyAlignment="1" applyProtection="1">
      <alignment horizontal="left" vertical="top"/>
    </xf>
    <xf numFmtId="0" fontId="35" fillId="0" borderId="50" xfId="0" applyNumberFormat="1" applyFont="1" applyFill="1" applyBorder="1" applyAlignment="1" applyProtection="1">
      <alignment horizontal="left" vertical="top"/>
    </xf>
    <xf numFmtId="0" fontId="37" fillId="0" borderId="29" xfId="0" applyNumberFormat="1" applyFont="1" applyFill="1" applyBorder="1" applyAlignment="1" applyProtection="1">
      <alignment horizontal="left" vertical="top" wrapText="1"/>
    </xf>
    <xf numFmtId="0" fontId="37" fillId="0" borderId="24" xfId="0" applyNumberFormat="1" applyFont="1" applyFill="1" applyBorder="1" applyAlignment="1" applyProtection="1">
      <alignment horizontal="left" vertical="top" wrapText="1"/>
    </xf>
    <xf numFmtId="0" fontId="37" fillId="0" borderId="11" xfId="0" applyNumberFormat="1" applyFont="1" applyFill="1" applyBorder="1" applyAlignment="1" applyProtection="1">
      <alignment horizontal="left" vertical="top" wrapText="1"/>
    </xf>
    <xf numFmtId="0" fontId="11" fillId="0" borderId="14" xfId="0" applyNumberFormat="1" applyFont="1" applyFill="1" applyBorder="1" applyAlignment="1" applyProtection="1">
      <alignment vertical="top"/>
    </xf>
    <xf numFmtId="0" fontId="1" fillId="0" borderId="0" xfId="0" applyFont="1"/>
    <xf numFmtId="0" fontId="1" fillId="0" borderId="0" xfId="0" applyFont="1" applyAlignment="1">
      <alignment horizontal="right"/>
    </xf>
    <xf numFmtId="0" fontId="24" fillId="0" borderId="14" xfId="0" applyFont="1" applyBorder="1" applyAlignment="1">
      <alignment horizontal="center"/>
    </xf>
    <xf numFmtId="0" fontId="1" fillId="0" borderId="14" xfId="0" applyFont="1" applyBorder="1"/>
    <xf numFmtId="0" fontId="39" fillId="0" borderId="14" xfId="0" applyFont="1" applyBorder="1"/>
    <xf numFmtId="0" fontId="39" fillId="0" borderId="14" xfId="0" applyFont="1" applyBorder="1" applyAlignment="1">
      <alignment horizontal="right"/>
    </xf>
    <xf numFmtId="0" fontId="39" fillId="0" borderId="14" xfId="0" applyFont="1" applyBorder="1" applyAlignment="1">
      <alignment horizontal="center"/>
    </xf>
    <xf numFmtId="4" fontId="39" fillId="0" borderId="14" xfId="0" applyNumberFormat="1" applyFont="1" applyBorder="1"/>
    <xf numFmtId="0" fontId="39" fillId="0" borderId="14" xfId="0" quotePrefix="1" applyFont="1" applyBorder="1" applyAlignment="1">
      <alignment horizontal="right"/>
    </xf>
    <xf numFmtId="0" fontId="40" fillId="0" borderId="14" xfId="0" applyFont="1" applyBorder="1"/>
    <xf numFmtId="2" fontId="24" fillId="0" borderId="14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right"/>
    </xf>
    <xf numFmtId="3" fontId="24" fillId="0" borderId="14" xfId="0" applyNumberFormat="1" applyFont="1" applyBorder="1" applyAlignment="1">
      <alignment horizontal="right"/>
    </xf>
    <xf numFmtId="0" fontId="24" fillId="0" borderId="14" xfId="0" applyFont="1" applyBorder="1"/>
    <xf numFmtId="0" fontId="1" fillId="0" borderId="14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3" fontId="11" fillId="0" borderId="14" xfId="0" applyNumberFormat="1" applyFont="1" applyFill="1" applyBorder="1" applyAlignment="1" applyProtection="1">
      <alignment vertical="top"/>
    </xf>
    <xf numFmtId="3" fontId="20" fillId="0" borderId="0" xfId="0" applyNumberFormat="1" applyFont="1" applyFill="1" applyBorder="1" applyAlignment="1" applyProtection="1">
      <alignment horizontal="center" vertical="top"/>
    </xf>
    <xf numFmtId="0" fontId="9" fillId="0" borderId="29" xfId="0" applyNumberFormat="1" applyFont="1" applyFill="1" applyBorder="1" applyAlignment="1" applyProtection="1">
      <alignment horizontal="left" vertical="top" indent="1"/>
    </xf>
    <xf numFmtId="0" fontId="20" fillId="0" borderId="14" xfId="0" applyNumberFormat="1" applyFont="1" applyFill="1" applyBorder="1" applyAlignment="1" applyProtection="1">
      <alignment vertical="top" wrapText="1"/>
    </xf>
    <xf numFmtId="0" fontId="41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11" fillId="0" borderId="14" xfId="0" applyNumberFormat="1" applyFont="1" applyFill="1" applyBorder="1" applyAlignment="1" applyProtection="1">
      <alignment horizontal="right" vertical="top"/>
    </xf>
    <xf numFmtId="168" fontId="2" fillId="0" borderId="14" xfId="0" applyNumberFormat="1" applyFont="1" applyFill="1" applyBorder="1" applyAlignment="1" applyProtection="1">
      <alignment horizontal="right" vertical="top"/>
    </xf>
    <xf numFmtId="0" fontId="42" fillId="0" borderId="0" xfId="0" applyFont="1"/>
    <xf numFmtId="166" fontId="10" fillId="0" borderId="0" xfId="1" applyNumberFormat="1" applyFont="1" applyFill="1" applyBorder="1"/>
    <xf numFmtId="3" fontId="10" fillId="0" borderId="30" xfId="0" applyNumberFormat="1" applyFont="1" applyFill="1" applyBorder="1" applyProtection="1">
      <protection hidden="1"/>
    </xf>
    <xf numFmtId="3" fontId="2" fillId="0" borderId="15" xfId="0" applyNumberFormat="1" applyFont="1" applyFill="1" applyBorder="1" applyProtection="1">
      <protection hidden="1"/>
    </xf>
    <xf numFmtId="4" fontId="2" fillId="0" borderId="15" xfId="0" applyNumberFormat="1" applyFont="1" applyBorder="1" applyProtection="1">
      <protection hidden="1"/>
    </xf>
    <xf numFmtId="166" fontId="2" fillId="0" borderId="14" xfId="1" applyNumberFormat="1" applyFont="1" applyFill="1" applyBorder="1" applyAlignment="1" applyProtection="1">
      <alignment vertical="center" wrapText="1"/>
      <protection hidden="1"/>
    </xf>
    <xf numFmtId="166" fontId="2" fillId="0" borderId="9" xfId="1" applyNumberFormat="1" applyFont="1" applyFill="1" applyBorder="1" applyProtection="1">
      <protection hidden="1"/>
    </xf>
    <xf numFmtId="166" fontId="12" fillId="0" borderId="11" xfId="1" applyNumberFormat="1" applyFont="1" applyFill="1" applyBorder="1" applyProtection="1">
      <protection hidden="1"/>
    </xf>
    <xf numFmtId="0" fontId="12" fillId="0" borderId="27" xfId="0" applyFont="1" applyFill="1" applyBorder="1" applyProtection="1">
      <protection hidden="1"/>
    </xf>
    <xf numFmtId="4" fontId="8" fillId="2" borderId="4" xfId="0" applyNumberFormat="1" applyFont="1" applyFill="1" applyBorder="1" applyProtection="1">
      <protection hidden="1"/>
    </xf>
    <xf numFmtId="0" fontId="12" fillId="0" borderId="14" xfId="0" applyFont="1" applyFill="1" applyBorder="1" applyAlignment="1" applyProtection="1">
      <alignment wrapText="1"/>
      <protection hidden="1"/>
    </xf>
    <xf numFmtId="0" fontId="8" fillId="0" borderId="27" xfId="0" applyFont="1" applyBorder="1" applyProtection="1">
      <protection hidden="1"/>
    </xf>
    <xf numFmtId="166" fontId="8" fillId="0" borderId="27" xfId="1" applyNumberFormat="1" applyFont="1" applyBorder="1" applyProtection="1">
      <protection hidden="1"/>
    </xf>
    <xf numFmtId="3" fontId="8" fillId="0" borderId="37" xfId="0" applyNumberFormat="1" applyFont="1" applyBorder="1" applyProtection="1">
      <protection hidden="1"/>
    </xf>
    <xf numFmtId="0" fontId="8" fillId="2" borderId="47" xfId="0" applyFont="1" applyFill="1" applyBorder="1" applyAlignment="1" applyProtection="1">
      <alignment horizontal="center" vertical="center"/>
      <protection hidden="1"/>
    </xf>
    <xf numFmtId="0" fontId="8" fillId="2" borderId="79" xfId="0" applyFont="1" applyFill="1" applyBorder="1" applyAlignment="1" applyProtection="1">
      <alignment horizontal="center" vertical="center"/>
      <protection hidden="1"/>
    </xf>
    <xf numFmtId="0" fontId="8" fillId="2" borderId="55" xfId="0" applyFont="1" applyFill="1" applyBorder="1" applyAlignment="1" applyProtection="1">
      <alignment horizontal="center" vertical="center"/>
      <protection hidden="1"/>
    </xf>
    <xf numFmtId="0" fontId="8" fillId="2" borderId="56" xfId="0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20" fillId="0" borderId="0" xfId="0" applyNumberFormat="1" applyFont="1" applyFill="1" applyBorder="1" applyAlignment="1" applyProtection="1">
      <alignment horizontal="center" vertical="top"/>
    </xf>
    <xf numFmtId="168" fontId="42" fillId="0" borderId="0" xfId="0" applyNumberFormat="1" applyFont="1"/>
    <xf numFmtId="1" fontId="42" fillId="0" borderId="0" xfId="0" applyNumberFormat="1" applyFont="1"/>
    <xf numFmtId="168" fontId="43" fillId="0" borderId="14" xfId="0" applyNumberFormat="1" applyFont="1" applyFill="1" applyBorder="1" applyAlignment="1" applyProtection="1">
      <alignment horizontal="right" vertical="top"/>
    </xf>
    <xf numFmtId="0" fontId="2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168" fontId="11" fillId="0" borderId="0" xfId="0" applyNumberFormat="1" applyFont="1" applyFill="1" applyBorder="1" applyAlignment="1" applyProtection="1">
      <alignment horizontal="right" vertical="top"/>
    </xf>
    <xf numFmtId="168" fontId="2" fillId="0" borderId="0" xfId="0" applyNumberFormat="1" applyFont="1" applyFill="1" applyBorder="1" applyAlignment="1" applyProtection="1">
      <alignment horizontal="right" vertical="top"/>
    </xf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>
      <alignment horizontal="center" vertical="center" wrapText="1"/>
    </xf>
    <xf numFmtId="0" fontId="8" fillId="2" borderId="78" xfId="0" applyFont="1" applyFill="1" applyBorder="1" applyAlignment="1" applyProtection="1">
      <alignment horizontal="center" vertical="center"/>
      <protection hidden="1"/>
    </xf>
    <xf numFmtId="0" fontId="8" fillId="2" borderId="80" xfId="0" applyFont="1" applyFill="1" applyBorder="1" applyAlignment="1" applyProtection="1">
      <alignment horizontal="center" vertical="center"/>
      <protection hidden="1"/>
    </xf>
    <xf numFmtId="0" fontId="8" fillId="2" borderId="47" xfId="0" applyFont="1" applyFill="1" applyBorder="1" applyAlignment="1" applyProtection="1">
      <alignment horizontal="center" vertical="center" wrapText="1"/>
      <protection hidden="1"/>
    </xf>
    <xf numFmtId="0" fontId="8" fillId="2" borderId="55" xfId="0" applyFont="1" applyFill="1" applyBorder="1" applyAlignment="1" applyProtection="1">
      <alignment horizontal="center" vertical="center" wrapText="1"/>
      <protection hidden="1"/>
    </xf>
    <xf numFmtId="0" fontId="8" fillId="2" borderId="47" xfId="0" applyFont="1" applyFill="1" applyBorder="1" applyAlignment="1" applyProtection="1">
      <alignment horizontal="center" vertical="center"/>
      <protection hidden="1"/>
    </xf>
    <xf numFmtId="0" fontId="8" fillId="2" borderId="55" xfId="0" applyFont="1" applyFill="1" applyBorder="1" applyAlignment="1" applyProtection="1">
      <alignment horizontal="center" vertical="center"/>
      <protection hidden="1"/>
    </xf>
    <xf numFmtId="165" fontId="12" fillId="0" borderId="28" xfId="0" applyNumberFormat="1" applyFont="1" applyBorder="1" applyAlignment="1" applyProtection="1">
      <alignment horizontal="center" vertical="center"/>
      <protection hidden="1"/>
    </xf>
    <xf numFmtId="165" fontId="12" fillId="0" borderId="1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0" fillId="0" borderId="57" xfId="0" applyBorder="1" applyAlignment="1">
      <alignment horizontal="center"/>
    </xf>
    <xf numFmtId="0" fontId="1" fillId="0" borderId="59" xfId="0" applyFont="1" applyBorder="1" applyAlignment="1">
      <alignment horizontal="center" vertical="center"/>
    </xf>
    <xf numFmtId="0" fontId="0" fillId="0" borderId="0" xfId="0"/>
    <xf numFmtId="0" fontId="0" fillId="0" borderId="26" xfId="0" applyBorder="1"/>
    <xf numFmtId="0" fontId="0" fillId="0" borderId="59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6" xfId="0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29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/>
    </xf>
    <xf numFmtId="0" fontId="24" fillId="0" borderId="76" xfId="0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0" fontId="32" fillId="0" borderId="77" xfId="0" applyNumberFormat="1" applyFont="1" applyFill="1" applyBorder="1" applyAlignment="1" applyProtection="1">
      <alignment horizontal="center" vertical="top"/>
    </xf>
    <xf numFmtId="0" fontId="32" fillId="0" borderId="76" xfId="0" applyNumberFormat="1" applyFont="1" applyFill="1" applyBorder="1" applyAlignment="1" applyProtection="1">
      <alignment horizontal="center" vertical="top"/>
    </xf>
    <xf numFmtId="0" fontId="32" fillId="0" borderId="50" xfId="0" applyNumberFormat="1" applyFont="1" applyFill="1" applyBorder="1" applyAlignment="1" applyProtection="1">
      <alignment horizontal="center" vertical="top"/>
    </xf>
    <xf numFmtId="0" fontId="29" fillId="0" borderId="0" xfId="0" applyNumberFormat="1" applyFont="1" applyFill="1" applyBorder="1" applyAlignment="1" applyProtection="1">
      <alignment horizontal="center" vertical="top"/>
    </xf>
    <xf numFmtId="0" fontId="32" fillId="0" borderId="14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Font="1" applyAlignment="1">
      <alignment horizontal="center"/>
    </xf>
    <xf numFmtId="0" fontId="20" fillId="0" borderId="77" xfId="0" applyNumberFormat="1" applyFont="1" applyFill="1" applyBorder="1" applyAlignment="1" applyProtection="1">
      <alignment horizontal="center" vertical="top"/>
    </xf>
    <xf numFmtId="0" fontId="20" fillId="0" borderId="76" xfId="0" applyNumberFormat="1" applyFont="1" applyFill="1" applyBorder="1" applyAlignment="1" applyProtection="1">
      <alignment horizontal="center" vertical="top"/>
    </xf>
    <xf numFmtId="0" fontId="20" fillId="0" borderId="50" xfId="0" applyNumberFormat="1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center" vertical="top"/>
    </xf>
    <xf numFmtId="0" fontId="12" fillId="0" borderId="29" xfId="0" applyNumberFormat="1" applyFont="1" applyFill="1" applyBorder="1" applyAlignment="1" applyProtection="1">
      <alignment horizontal="left" vertical="top" wrapText="1"/>
    </xf>
    <xf numFmtId="0" fontId="12" fillId="0" borderId="24" xfId="0" applyNumberFormat="1" applyFont="1" applyFill="1" applyBorder="1" applyAlignment="1" applyProtection="1">
      <alignment horizontal="left" vertical="top" wrapText="1"/>
    </xf>
    <xf numFmtId="0" fontId="12" fillId="0" borderId="11" xfId="0" applyNumberFormat="1" applyFont="1" applyFill="1" applyBorder="1" applyAlignment="1" applyProtection="1">
      <alignment horizontal="left" vertical="top" wrapText="1"/>
    </xf>
    <xf numFmtId="0" fontId="2" fillId="0" borderId="29" xfId="0" applyNumberFormat="1" applyFont="1" applyFill="1" applyBorder="1" applyAlignment="1" applyProtection="1">
      <alignment horizontal="left" vertical="top"/>
    </xf>
    <xf numFmtId="0" fontId="2" fillId="0" borderId="11" xfId="0" applyNumberFormat="1" applyFont="1" applyFill="1" applyBorder="1" applyAlignment="1" applyProtection="1">
      <alignment horizontal="left" vertical="top"/>
    </xf>
    <xf numFmtId="0" fontId="11" fillId="0" borderId="14" xfId="0" applyNumberFormat="1" applyFont="1" applyFill="1" applyBorder="1" applyAlignment="1" applyProtection="1">
      <alignment vertical="top"/>
    </xf>
    <xf numFmtId="0" fontId="2" fillId="0" borderId="14" xfId="0" applyNumberFormat="1" applyFont="1" applyFill="1" applyBorder="1" applyAlignment="1" applyProtection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54"/>
  <sheetViews>
    <sheetView tabSelected="1" workbookViewId="0">
      <selection activeCell="A27" sqref="A27"/>
    </sheetView>
  </sheetViews>
  <sheetFormatPr defaultRowHeight="15"/>
  <cols>
    <col min="1" max="1" width="110.85546875" style="382" customWidth="1"/>
    <col min="2" max="256" width="9.140625" style="382"/>
    <col min="257" max="257" width="110.85546875" style="382" customWidth="1"/>
    <col min="258" max="512" width="9.140625" style="382"/>
    <col min="513" max="513" width="110.85546875" style="382" customWidth="1"/>
    <col min="514" max="768" width="9.140625" style="382"/>
    <col min="769" max="769" width="110.85546875" style="382" customWidth="1"/>
    <col min="770" max="1024" width="9.140625" style="382"/>
    <col min="1025" max="1025" width="110.85546875" style="382" customWidth="1"/>
    <col min="1026" max="1280" width="9.140625" style="382"/>
    <col min="1281" max="1281" width="110.85546875" style="382" customWidth="1"/>
    <col min="1282" max="1536" width="9.140625" style="382"/>
    <col min="1537" max="1537" width="110.85546875" style="382" customWidth="1"/>
    <col min="1538" max="1792" width="9.140625" style="382"/>
    <col min="1793" max="1793" width="110.85546875" style="382" customWidth="1"/>
    <col min="1794" max="2048" width="9.140625" style="382"/>
    <col min="2049" max="2049" width="110.85546875" style="382" customWidth="1"/>
    <col min="2050" max="2304" width="9.140625" style="382"/>
    <col min="2305" max="2305" width="110.85546875" style="382" customWidth="1"/>
    <col min="2306" max="2560" width="9.140625" style="382"/>
    <col min="2561" max="2561" width="110.85546875" style="382" customWidth="1"/>
    <col min="2562" max="2816" width="9.140625" style="382"/>
    <col min="2817" max="2817" width="110.85546875" style="382" customWidth="1"/>
    <col min="2818" max="3072" width="9.140625" style="382"/>
    <col min="3073" max="3073" width="110.85546875" style="382" customWidth="1"/>
    <col min="3074" max="3328" width="9.140625" style="382"/>
    <col min="3329" max="3329" width="110.85546875" style="382" customWidth="1"/>
    <col min="3330" max="3584" width="9.140625" style="382"/>
    <col min="3585" max="3585" width="110.85546875" style="382" customWidth="1"/>
    <col min="3586" max="3840" width="9.140625" style="382"/>
    <col min="3841" max="3841" width="110.85546875" style="382" customWidth="1"/>
    <col min="3842" max="4096" width="9.140625" style="382"/>
    <col min="4097" max="4097" width="110.85546875" style="382" customWidth="1"/>
    <col min="4098" max="4352" width="9.140625" style="382"/>
    <col min="4353" max="4353" width="110.85546875" style="382" customWidth="1"/>
    <col min="4354" max="4608" width="9.140625" style="382"/>
    <col min="4609" max="4609" width="110.85546875" style="382" customWidth="1"/>
    <col min="4610" max="4864" width="9.140625" style="382"/>
    <col min="4865" max="4865" width="110.85546875" style="382" customWidth="1"/>
    <col min="4866" max="5120" width="9.140625" style="382"/>
    <col min="5121" max="5121" width="110.85546875" style="382" customWidth="1"/>
    <col min="5122" max="5376" width="9.140625" style="382"/>
    <col min="5377" max="5377" width="110.85546875" style="382" customWidth="1"/>
    <col min="5378" max="5632" width="9.140625" style="382"/>
    <col min="5633" max="5633" width="110.85546875" style="382" customWidth="1"/>
    <col min="5634" max="5888" width="9.140625" style="382"/>
    <col min="5889" max="5889" width="110.85546875" style="382" customWidth="1"/>
    <col min="5890" max="6144" width="9.140625" style="382"/>
    <col min="6145" max="6145" width="110.85546875" style="382" customWidth="1"/>
    <col min="6146" max="6400" width="9.140625" style="382"/>
    <col min="6401" max="6401" width="110.85546875" style="382" customWidth="1"/>
    <col min="6402" max="6656" width="9.140625" style="382"/>
    <col min="6657" max="6657" width="110.85546875" style="382" customWidth="1"/>
    <col min="6658" max="6912" width="9.140625" style="382"/>
    <col min="6913" max="6913" width="110.85546875" style="382" customWidth="1"/>
    <col min="6914" max="7168" width="9.140625" style="382"/>
    <col min="7169" max="7169" width="110.85546875" style="382" customWidth="1"/>
    <col min="7170" max="7424" width="9.140625" style="382"/>
    <col min="7425" max="7425" width="110.85546875" style="382" customWidth="1"/>
    <col min="7426" max="7680" width="9.140625" style="382"/>
    <col min="7681" max="7681" width="110.85546875" style="382" customWidth="1"/>
    <col min="7682" max="7936" width="9.140625" style="382"/>
    <col min="7937" max="7937" width="110.85546875" style="382" customWidth="1"/>
    <col min="7938" max="8192" width="9.140625" style="382"/>
    <col min="8193" max="8193" width="110.85546875" style="382" customWidth="1"/>
    <col min="8194" max="8448" width="9.140625" style="382"/>
    <col min="8449" max="8449" width="110.85546875" style="382" customWidth="1"/>
    <col min="8450" max="8704" width="9.140625" style="382"/>
    <col min="8705" max="8705" width="110.85546875" style="382" customWidth="1"/>
    <col min="8706" max="8960" width="9.140625" style="382"/>
    <col min="8961" max="8961" width="110.85546875" style="382" customWidth="1"/>
    <col min="8962" max="9216" width="9.140625" style="382"/>
    <col min="9217" max="9217" width="110.85546875" style="382" customWidth="1"/>
    <col min="9218" max="9472" width="9.140625" style="382"/>
    <col min="9473" max="9473" width="110.85546875" style="382" customWidth="1"/>
    <col min="9474" max="9728" width="9.140625" style="382"/>
    <col min="9729" max="9729" width="110.85546875" style="382" customWidth="1"/>
    <col min="9730" max="9984" width="9.140625" style="382"/>
    <col min="9985" max="9985" width="110.85546875" style="382" customWidth="1"/>
    <col min="9986" max="10240" width="9.140625" style="382"/>
    <col min="10241" max="10241" width="110.85546875" style="382" customWidth="1"/>
    <col min="10242" max="10496" width="9.140625" style="382"/>
    <col min="10497" max="10497" width="110.85546875" style="382" customWidth="1"/>
    <col min="10498" max="10752" width="9.140625" style="382"/>
    <col min="10753" max="10753" width="110.85546875" style="382" customWidth="1"/>
    <col min="10754" max="11008" width="9.140625" style="382"/>
    <col min="11009" max="11009" width="110.85546875" style="382" customWidth="1"/>
    <col min="11010" max="11264" width="9.140625" style="382"/>
    <col min="11265" max="11265" width="110.85546875" style="382" customWidth="1"/>
    <col min="11266" max="11520" width="9.140625" style="382"/>
    <col min="11521" max="11521" width="110.85546875" style="382" customWidth="1"/>
    <col min="11522" max="11776" width="9.140625" style="382"/>
    <col min="11777" max="11777" width="110.85546875" style="382" customWidth="1"/>
    <col min="11778" max="12032" width="9.140625" style="382"/>
    <col min="12033" max="12033" width="110.85546875" style="382" customWidth="1"/>
    <col min="12034" max="12288" width="9.140625" style="382"/>
    <col min="12289" max="12289" width="110.85546875" style="382" customWidth="1"/>
    <col min="12290" max="12544" width="9.140625" style="382"/>
    <col min="12545" max="12545" width="110.85546875" style="382" customWidth="1"/>
    <col min="12546" max="12800" width="9.140625" style="382"/>
    <col min="12801" max="12801" width="110.85546875" style="382" customWidth="1"/>
    <col min="12802" max="13056" width="9.140625" style="382"/>
    <col min="13057" max="13057" width="110.85546875" style="382" customWidth="1"/>
    <col min="13058" max="13312" width="9.140625" style="382"/>
    <col min="13313" max="13313" width="110.85546875" style="382" customWidth="1"/>
    <col min="13314" max="13568" width="9.140625" style="382"/>
    <col min="13569" max="13569" width="110.85546875" style="382" customWidth="1"/>
    <col min="13570" max="13824" width="9.140625" style="382"/>
    <col min="13825" max="13825" width="110.85546875" style="382" customWidth="1"/>
    <col min="13826" max="14080" width="9.140625" style="382"/>
    <col min="14081" max="14081" width="110.85546875" style="382" customWidth="1"/>
    <col min="14082" max="14336" width="9.140625" style="382"/>
    <col min="14337" max="14337" width="110.85546875" style="382" customWidth="1"/>
    <col min="14338" max="14592" width="9.140625" style="382"/>
    <col min="14593" max="14593" width="110.85546875" style="382" customWidth="1"/>
    <col min="14594" max="14848" width="9.140625" style="382"/>
    <col min="14849" max="14849" width="110.85546875" style="382" customWidth="1"/>
    <col min="14850" max="15104" width="9.140625" style="382"/>
    <col min="15105" max="15105" width="110.85546875" style="382" customWidth="1"/>
    <col min="15106" max="15360" width="9.140625" style="382"/>
    <col min="15361" max="15361" width="110.85546875" style="382" customWidth="1"/>
    <col min="15362" max="15616" width="9.140625" style="382"/>
    <col min="15617" max="15617" width="110.85546875" style="382" customWidth="1"/>
    <col min="15618" max="15872" width="9.140625" style="382"/>
    <col min="15873" max="15873" width="110.85546875" style="382" customWidth="1"/>
    <col min="15874" max="16128" width="9.140625" style="382"/>
    <col min="16129" max="16129" width="110.85546875" style="382" customWidth="1"/>
    <col min="16130" max="16384" width="9.140625" style="382"/>
  </cols>
  <sheetData>
    <row r="1" spans="1:1" ht="30.75">
      <c r="A1" s="409" t="s">
        <v>0</v>
      </c>
    </row>
    <row r="2" spans="1:1">
      <c r="A2" s="410"/>
    </row>
    <row r="3" spans="1:1" ht="21" customHeight="1">
      <c r="A3" s="411" t="s">
        <v>129</v>
      </c>
    </row>
    <row r="4" spans="1:1">
      <c r="A4" s="412" t="s">
        <v>1090</v>
      </c>
    </row>
    <row r="5" spans="1:1">
      <c r="A5" s="410"/>
    </row>
    <row r="6" spans="1:1">
      <c r="A6" s="410"/>
    </row>
    <row r="7" spans="1:1" ht="15.75">
      <c r="A7" s="411" t="s">
        <v>0</v>
      </c>
    </row>
    <row r="8" spans="1:1">
      <c r="A8" s="410" t="s">
        <v>221</v>
      </c>
    </row>
    <row r="9" spans="1:1">
      <c r="A9" s="413" t="s">
        <v>1091</v>
      </c>
    </row>
    <row r="10" spans="1:1">
      <c r="A10" s="410"/>
    </row>
    <row r="11" spans="1:1">
      <c r="A11" s="410" t="s">
        <v>1092</v>
      </c>
    </row>
    <row r="12" spans="1:1">
      <c r="A12" s="410"/>
    </row>
    <row r="13" spans="1:1">
      <c r="A13" s="410" t="s">
        <v>1093</v>
      </c>
    </row>
    <row r="14" spans="1:1">
      <c r="A14" s="410" t="s">
        <v>1094</v>
      </c>
    </row>
    <row r="15" spans="1:1">
      <c r="A15" s="410"/>
    </row>
    <row r="16" spans="1:1">
      <c r="A16" s="410" t="s">
        <v>1099</v>
      </c>
    </row>
    <row r="17" spans="1:1">
      <c r="A17" s="410"/>
    </row>
    <row r="18" spans="1:1">
      <c r="A18" s="410" t="s">
        <v>1095</v>
      </c>
    </row>
    <row r="19" spans="1:1">
      <c r="A19" s="410"/>
    </row>
    <row r="20" spans="1:1">
      <c r="A20" s="410" t="s">
        <v>1098</v>
      </c>
    </row>
    <row r="21" spans="1:1">
      <c r="A21" s="410"/>
    </row>
    <row r="22" spans="1:1">
      <c r="A22" s="410"/>
    </row>
    <row r="23" spans="1:1">
      <c r="A23" s="410"/>
    </row>
    <row r="24" spans="1:1">
      <c r="A24" s="410"/>
    </row>
    <row r="25" spans="1:1">
      <c r="A25" s="410" t="s">
        <v>1097</v>
      </c>
    </row>
    <row r="26" spans="1:1">
      <c r="A26" s="410"/>
    </row>
    <row r="27" spans="1:1">
      <c r="A27" s="410"/>
    </row>
    <row r="28" spans="1:1">
      <c r="A28" s="414"/>
    </row>
    <row r="29" spans="1:1">
      <c r="A29" s="242"/>
    </row>
    <row r="30" spans="1:1">
      <c r="A30" s="242"/>
    </row>
    <row r="31" spans="1:1">
      <c r="A31" s="242"/>
    </row>
    <row r="32" spans="1:1">
      <c r="A32" s="242" t="s">
        <v>1096</v>
      </c>
    </row>
    <row r="33" spans="1:1">
      <c r="A33" s="119"/>
    </row>
    <row r="34" spans="1:1">
      <c r="A34" s="119"/>
    </row>
    <row r="35" spans="1:1">
      <c r="A35" s="73"/>
    </row>
    <row r="36" spans="1:1">
      <c r="A36" s="73"/>
    </row>
    <row r="37" spans="1:1">
      <c r="A37" s="73"/>
    </row>
    <row r="38" spans="1:1">
      <c r="A38" s="73"/>
    </row>
    <row r="39" spans="1:1">
      <c r="A39" s="73"/>
    </row>
    <row r="40" spans="1:1">
      <c r="A40" s="73"/>
    </row>
    <row r="41" spans="1:1">
      <c r="A41" s="73"/>
    </row>
    <row r="42" spans="1:1">
      <c r="A42" s="73"/>
    </row>
    <row r="43" spans="1:1">
      <c r="A43" s="73"/>
    </row>
    <row r="44" spans="1:1">
      <c r="A44" s="73"/>
    </row>
    <row r="45" spans="1:1">
      <c r="A45" s="73"/>
    </row>
    <row r="46" spans="1:1">
      <c r="A46" s="73"/>
    </row>
    <row r="47" spans="1:1">
      <c r="A47" s="73"/>
    </row>
    <row r="48" spans="1:1">
      <c r="A48" s="73"/>
    </row>
    <row r="49" spans="1:1">
      <c r="A49" s="73"/>
    </row>
    <row r="50" spans="1:1">
      <c r="A50" s="73"/>
    </row>
    <row r="51" spans="1:1">
      <c r="A51" s="73"/>
    </row>
    <row r="52" spans="1:1">
      <c r="A52" s="73"/>
    </row>
    <row r="53" spans="1:1">
      <c r="A53" s="73"/>
    </row>
    <row r="54" spans="1:1">
      <c r="A54" s="73"/>
    </row>
  </sheetData>
  <sheetProtection password="CE80" sheet="1" objects="1" scenario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E28"/>
  <sheetViews>
    <sheetView workbookViewId="0">
      <selection activeCell="J29" sqref="J29"/>
    </sheetView>
  </sheetViews>
  <sheetFormatPr defaultRowHeight="12.75"/>
  <cols>
    <col min="1" max="1" width="11.7109375" style="323" customWidth="1"/>
    <col min="2" max="2" width="21.140625" style="323" customWidth="1"/>
    <col min="3" max="3" width="16.140625" style="323" customWidth="1"/>
    <col min="4" max="4" width="12.5703125" style="323" customWidth="1"/>
    <col min="5" max="5" width="18.5703125" style="323" customWidth="1"/>
    <col min="6" max="256" width="9.140625" style="323"/>
    <col min="257" max="257" width="11.7109375" style="323" customWidth="1"/>
    <col min="258" max="258" width="21.140625" style="323" customWidth="1"/>
    <col min="259" max="259" width="16.140625" style="323" customWidth="1"/>
    <col min="260" max="260" width="12.5703125" style="323" customWidth="1"/>
    <col min="261" max="261" width="18.5703125" style="323" customWidth="1"/>
    <col min="262" max="512" width="9.140625" style="323"/>
    <col min="513" max="513" width="11.7109375" style="323" customWidth="1"/>
    <col min="514" max="514" width="21.140625" style="323" customWidth="1"/>
    <col min="515" max="515" width="16.140625" style="323" customWidth="1"/>
    <col min="516" max="516" width="12.5703125" style="323" customWidth="1"/>
    <col min="517" max="517" width="18.5703125" style="323" customWidth="1"/>
    <col min="518" max="768" width="9.140625" style="323"/>
    <col min="769" max="769" width="11.7109375" style="323" customWidth="1"/>
    <col min="770" max="770" width="21.140625" style="323" customWidth="1"/>
    <col min="771" max="771" width="16.140625" style="323" customWidth="1"/>
    <col min="772" max="772" width="12.5703125" style="323" customWidth="1"/>
    <col min="773" max="773" width="18.5703125" style="323" customWidth="1"/>
    <col min="774" max="1024" width="9.140625" style="323"/>
    <col min="1025" max="1025" width="11.7109375" style="323" customWidth="1"/>
    <col min="1026" max="1026" width="21.140625" style="323" customWidth="1"/>
    <col min="1027" max="1027" width="16.140625" style="323" customWidth="1"/>
    <col min="1028" max="1028" width="12.5703125" style="323" customWidth="1"/>
    <col min="1029" max="1029" width="18.5703125" style="323" customWidth="1"/>
    <col min="1030" max="1280" width="9.140625" style="323"/>
    <col min="1281" max="1281" width="11.7109375" style="323" customWidth="1"/>
    <col min="1282" max="1282" width="21.140625" style="323" customWidth="1"/>
    <col min="1283" max="1283" width="16.140625" style="323" customWidth="1"/>
    <col min="1284" max="1284" width="12.5703125" style="323" customWidth="1"/>
    <col min="1285" max="1285" width="18.5703125" style="323" customWidth="1"/>
    <col min="1286" max="1536" width="9.140625" style="323"/>
    <col min="1537" max="1537" width="11.7109375" style="323" customWidth="1"/>
    <col min="1538" max="1538" width="21.140625" style="323" customWidth="1"/>
    <col min="1539" max="1539" width="16.140625" style="323" customWidth="1"/>
    <col min="1540" max="1540" width="12.5703125" style="323" customWidth="1"/>
    <col min="1541" max="1541" width="18.5703125" style="323" customWidth="1"/>
    <col min="1542" max="1792" width="9.140625" style="323"/>
    <col min="1793" max="1793" width="11.7109375" style="323" customWidth="1"/>
    <col min="1794" max="1794" width="21.140625" style="323" customWidth="1"/>
    <col min="1795" max="1795" width="16.140625" style="323" customWidth="1"/>
    <col min="1796" max="1796" width="12.5703125" style="323" customWidth="1"/>
    <col min="1797" max="1797" width="18.5703125" style="323" customWidth="1"/>
    <col min="1798" max="2048" width="9.140625" style="323"/>
    <col min="2049" max="2049" width="11.7109375" style="323" customWidth="1"/>
    <col min="2050" max="2050" width="21.140625" style="323" customWidth="1"/>
    <col min="2051" max="2051" width="16.140625" style="323" customWidth="1"/>
    <col min="2052" max="2052" width="12.5703125" style="323" customWidth="1"/>
    <col min="2053" max="2053" width="18.5703125" style="323" customWidth="1"/>
    <col min="2054" max="2304" width="9.140625" style="323"/>
    <col min="2305" max="2305" width="11.7109375" style="323" customWidth="1"/>
    <col min="2306" max="2306" width="21.140625" style="323" customWidth="1"/>
    <col min="2307" max="2307" width="16.140625" style="323" customWidth="1"/>
    <col min="2308" max="2308" width="12.5703125" style="323" customWidth="1"/>
    <col min="2309" max="2309" width="18.5703125" style="323" customWidth="1"/>
    <col min="2310" max="2560" width="9.140625" style="323"/>
    <col min="2561" max="2561" width="11.7109375" style="323" customWidth="1"/>
    <col min="2562" max="2562" width="21.140625" style="323" customWidth="1"/>
    <col min="2563" max="2563" width="16.140625" style="323" customWidth="1"/>
    <col min="2564" max="2564" width="12.5703125" style="323" customWidth="1"/>
    <col min="2565" max="2565" width="18.5703125" style="323" customWidth="1"/>
    <col min="2566" max="2816" width="9.140625" style="323"/>
    <col min="2817" max="2817" width="11.7109375" style="323" customWidth="1"/>
    <col min="2818" max="2818" width="21.140625" style="323" customWidth="1"/>
    <col min="2819" max="2819" width="16.140625" style="323" customWidth="1"/>
    <col min="2820" max="2820" width="12.5703125" style="323" customWidth="1"/>
    <col min="2821" max="2821" width="18.5703125" style="323" customWidth="1"/>
    <col min="2822" max="3072" width="9.140625" style="323"/>
    <col min="3073" max="3073" width="11.7109375" style="323" customWidth="1"/>
    <col min="3074" max="3074" width="21.140625" style="323" customWidth="1"/>
    <col min="3075" max="3075" width="16.140625" style="323" customWidth="1"/>
    <col min="3076" max="3076" width="12.5703125" style="323" customWidth="1"/>
    <col min="3077" max="3077" width="18.5703125" style="323" customWidth="1"/>
    <col min="3078" max="3328" width="9.140625" style="323"/>
    <col min="3329" max="3329" width="11.7109375" style="323" customWidth="1"/>
    <col min="3330" max="3330" width="21.140625" style="323" customWidth="1"/>
    <col min="3331" max="3331" width="16.140625" style="323" customWidth="1"/>
    <col min="3332" max="3332" width="12.5703125" style="323" customWidth="1"/>
    <col min="3333" max="3333" width="18.5703125" style="323" customWidth="1"/>
    <col min="3334" max="3584" width="9.140625" style="323"/>
    <col min="3585" max="3585" width="11.7109375" style="323" customWidth="1"/>
    <col min="3586" max="3586" width="21.140625" style="323" customWidth="1"/>
    <col min="3587" max="3587" width="16.140625" style="323" customWidth="1"/>
    <col min="3588" max="3588" width="12.5703125" style="323" customWidth="1"/>
    <col min="3589" max="3589" width="18.5703125" style="323" customWidth="1"/>
    <col min="3590" max="3840" width="9.140625" style="323"/>
    <col min="3841" max="3841" width="11.7109375" style="323" customWidth="1"/>
    <col min="3842" max="3842" width="21.140625" style="323" customWidth="1"/>
    <col min="3843" max="3843" width="16.140625" style="323" customWidth="1"/>
    <col min="3844" max="3844" width="12.5703125" style="323" customWidth="1"/>
    <col min="3845" max="3845" width="18.5703125" style="323" customWidth="1"/>
    <col min="3846" max="4096" width="9.140625" style="323"/>
    <col min="4097" max="4097" width="11.7109375" style="323" customWidth="1"/>
    <col min="4098" max="4098" width="21.140625" style="323" customWidth="1"/>
    <col min="4099" max="4099" width="16.140625" style="323" customWidth="1"/>
    <col min="4100" max="4100" width="12.5703125" style="323" customWidth="1"/>
    <col min="4101" max="4101" width="18.5703125" style="323" customWidth="1"/>
    <col min="4102" max="4352" width="9.140625" style="323"/>
    <col min="4353" max="4353" width="11.7109375" style="323" customWidth="1"/>
    <col min="4354" max="4354" width="21.140625" style="323" customWidth="1"/>
    <col min="4355" max="4355" width="16.140625" style="323" customWidth="1"/>
    <col min="4356" max="4356" width="12.5703125" style="323" customWidth="1"/>
    <col min="4357" max="4357" width="18.5703125" style="323" customWidth="1"/>
    <col min="4358" max="4608" width="9.140625" style="323"/>
    <col min="4609" max="4609" width="11.7109375" style="323" customWidth="1"/>
    <col min="4610" max="4610" width="21.140625" style="323" customWidth="1"/>
    <col min="4611" max="4611" width="16.140625" style="323" customWidth="1"/>
    <col min="4612" max="4612" width="12.5703125" style="323" customWidth="1"/>
    <col min="4613" max="4613" width="18.5703125" style="323" customWidth="1"/>
    <col min="4614" max="4864" width="9.140625" style="323"/>
    <col min="4865" max="4865" width="11.7109375" style="323" customWidth="1"/>
    <col min="4866" max="4866" width="21.140625" style="323" customWidth="1"/>
    <col min="4867" max="4867" width="16.140625" style="323" customWidth="1"/>
    <col min="4868" max="4868" width="12.5703125" style="323" customWidth="1"/>
    <col min="4869" max="4869" width="18.5703125" style="323" customWidth="1"/>
    <col min="4870" max="5120" width="9.140625" style="323"/>
    <col min="5121" max="5121" width="11.7109375" style="323" customWidth="1"/>
    <col min="5122" max="5122" width="21.140625" style="323" customWidth="1"/>
    <col min="5123" max="5123" width="16.140625" style="323" customWidth="1"/>
    <col min="5124" max="5124" width="12.5703125" style="323" customWidth="1"/>
    <col min="5125" max="5125" width="18.5703125" style="323" customWidth="1"/>
    <col min="5126" max="5376" width="9.140625" style="323"/>
    <col min="5377" max="5377" width="11.7109375" style="323" customWidth="1"/>
    <col min="5378" max="5378" width="21.140625" style="323" customWidth="1"/>
    <col min="5379" max="5379" width="16.140625" style="323" customWidth="1"/>
    <col min="5380" max="5380" width="12.5703125" style="323" customWidth="1"/>
    <col min="5381" max="5381" width="18.5703125" style="323" customWidth="1"/>
    <col min="5382" max="5632" width="9.140625" style="323"/>
    <col min="5633" max="5633" width="11.7109375" style="323" customWidth="1"/>
    <col min="5634" max="5634" width="21.140625" style="323" customWidth="1"/>
    <col min="5635" max="5635" width="16.140625" style="323" customWidth="1"/>
    <col min="5636" max="5636" width="12.5703125" style="323" customWidth="1"/>
    <col min="5637" max="5637" width="18.5703125" style="323" customWidth="1"/>
    <col min="5638" max="5888" width="9.140625" style="323"/>
    <col min="5889" max="5889" width="11.7109375" style="323" customWidth="1"/>
    <col min="5890" max="5890" width="21.140625" style="323" customWidth="1"/>
    <col min="5891" max="5891" width="16.140625" style="323" customWidth="1"/>
    <col min="5892" max="5892" width="12.5703125" style="323" customWidth="1"/>
    <col min="5893" max="5893" width="18.5703125" style="323" customWidth="1"/>
    <col min="5894" max="6144" width="9.140625" style="323"/>
    <col min="6145" max="6145" width="11.7109375" style="323" customWidth="1"/>
    <col min="6146" max="6146" width="21.140625" style="323" customWidth="1"/>
    <col min="6147" max="6147" width="16.140625" style="323" customWidth="1"/>
    <col min="6148" max="6148" width="12.5703125" style="323" customWidth="1"/>
    <col min="6149" max="6149" width="18.5703125" style="323" customWidth="1"/>
    <col min="6150" max="6400" width="9.140625" style="323"/>
    <col min="6401" max="6401" width="11.7109375" style="323" customWidth="1"/>
    <col min="6402" max="6402" width="21.140625" style="323" customWidth="1"/>
    <col min="6403" max="6403" width="16.140625" style="323" customWidth="1"/>
    <col min="6404" max="6404" width="12.5703125" style="323" customWidth="1"/>
    <col min="6405" max="6405" width="18.5703125" style="323" customWidth="1"/>
    <col min="6406" max="6656" width="9.140625" style="323"/>
    <col min="6657" max="6657" width="11.7109375" style="323" customWidth="1"/>
    <col min="6658" max="6658" width="21.140625" style="323" customWidth="1"/>
    <col min="6659" max="6659" width="16.140625" style="323" customWidth="1"/>
    <col min="6660" max="6660" width="12.5703125" style="323" customWidth="1"/>
    <col min="6661" max="6661" width="18.5703125" style="323" customWidth="1"/>
    <col min="6662" max="6912" width="9.140625" style="323"/>
    <col min="6913" max="6913" width="11.7109375" style="323" customWidth="1"/>
    <col min="6914" max="6914" width="21.140625" style="323" customWidth="1"/>
    <col min="6915" max="6915" width="16.140625" style="323" customWidth="1"/>
    <col min="6916" max="6916" width="12.5703125" style="323" customWidth="1"/>
    <col min="6917" max="6917" width="18.5703125" style="323" customWidth="1"/>
    <col min="6918" max="7168" width="9.140625" style="323"/>
    <col min="7169" max="7169" width="11.7109375" style="323" customWidth="1"/>
    <col min="7170" max="7170" width="21.140625" style="323" customWidth="1"/>
    <col min="7171" max="7171" width="16.140625" style="323" customWidth="1"/>
    <col min="7172" max="7172" width="12.5703125" style="323" customWidth="1"/>
    <col min="7173" max="7173" width="18.5703125" style="323" customWidth="1"/>
    <col min="7174" max="7424" width="9.140625" style="323"/>
    <col min="7425" max="7425" width="11.7109375" style="323" customWidth="1"/>
    <col min="7426" max="7426" width="21.140625" style="323" customWidth="1"/>
    <col min="7427" max="7427" width="16.140625" style="323" customWidth="1"/>
    <col min="7428" max="7428" width="12.5703125" style="323" customWidth="1"/>
    <col min="7429" max="7429" width="18.5703125" style="323" customWidth="1"/>
    <col min="7430" max="7680" width="9.140625" style="323"/>
    <col min="7681" max="7681" width="11.7109375" style="323" customWidth="1"/>
    <col min="7682" max="7682" width="21.140625" style="323" customWidth="1"/>
    <col min="7683" max="7683" width="16.140625" style="323" customWidth="1"/>
    <col min="7684" max="7684" width="12.5703125" style="323" customWidth="1"/>
    <col min="7685" max="7685" width="18.5703125" style="323" customWidth="1"/>
    <col min="7686" max="7936" width="9.140625" style="323"/>
    <col min="7937" max="7937" width="11.7109375" style="323" customWidth="1"/>
    <col min="7938" max="7938" width="21.140625" style="323" customWidth="1"/>
    <col min="7939" max="7939" width="16.140625" style="323" customWidth="1"/>
    <col min="7940" max="7940" width="12.5703125" style="323" customWidth="1"/>
    <col min="7941" max="7941" width="18.5703125" style="323" customWidth="1"/>
    <col min="7942" max="8192" width="9.140625" style="323"/>
    <col min="8193" max="8193" width="11.7109375" style="323" customWidth="1"/>
    <col min="8194" max="8194" width="21.140625" style="323" customWidth="1"/>
    <col min="8195" max="8195" width="16.140625" style="323" customWidth="1"/>
    <col min="8196" max="8196" width="12.5703125" style="323" customWidth="1"/>
    <col min="8197" max="8197" width="18.5703125" style="323" customWidth="1"/>
    <col min="8198" max="8448" width="9.140625" style="323"/>
    <col min="8449" max="8449" width="11.7109375" style="323" customWidth="1"/>
    <col min="8450" max="8450" width="21.140625" style="323" customWidth="1"/>
    <col min="8451" max="8451" width="16.140625" style="323" customWidth="1"/>
    <col min="8452" max="8452" width="12.5703125" style="323" customWidth="1"/>
    <col min="8453" max="8453" width="18.5703125" style="323" customWidth="1"/>
    <col min="8454" max="8704" width="9.140625" style="323"/>
    <col min="8705" max="8705" width="11.7109375" style="323" customWidth="1"/>
    <col min="8706" max="8706" width="21.140625" style="323" customWidth="1"/>
    <col min="8707" max="8707" width="16.140625" style="323" customWidth="1"/>
    <col min="8708" max="8708" width="12.5703125" style="323" customWidth="1"/>
    <col min="8709" max="8709" width="18.5703125" style="323" customWidth="1"/>
    <col min="8710" max="8960" width="9.140625" style="323"/>
    <col min="8961" max="8961" width="11.7109375" style="323" customWidth="1"/>
    <col min="8962" max="8962" width="21.140625" style="323" customWidth="1"/>
    <col min="8963" max="8963" width="16.140625" style="323" customWidth="1"/>
    <col min="8964" max="8964" width="12.5703125" style="323" customWidth="1"/>
    <col min="8965" max="8965" width="18.5703125" style="323" customWidth="1"/>
    <col min="8966" max="9216" width="9.140625" style="323"/>
    <col min="9217" max="9217" width="11.7109375" style="323" customWidth="1"/>
    <col min="9218" max="9218" width="21.140625" style="323" customWidth="1"/>
    <col min="9219" max="9219" width="16.140625" style="323" customWidth="1"/>
    <col min="9220" max="9220" width="12.5703125" style="323" customWidth="1"/>
    <col min="9221" max="9221" width="18.5703125" style="323" customWidth="1"/>
    <col min="9222" max="9472" width="9.140625" style="323"/>
    <col min="9473" max="9473" width="11.7109375" style="323" customWidth="1"/>
    <col min="9474" max="9474" width="21.140625" style="323" customWidth="1"/>
    <col min="9475" max="9475" width="16.140625" style="323" customWidth="1"/>
    <col min="9476" max="9476" width="12.5703125" style="323" customWidth="1"/>
    <col min="9477" max="9477" width="18.5703125" style="323" customWidth="1"/>
    <col min="9478" max="9728" width="9.140625" style="323"/>
    <col min="9729" max="9729" width="11.7109375" style="323" customWidth="1"/>
    <col min="9730" max="9730" width="21.140625" style="323" customWidth="1"/>
    <col min="9731" max="9731" width="16.140625" style="323" customWidth="1"/>
    <col min="9732" max="9732" width="12.5703125" style="323" customWidth="1"/>
    <col min="9733" max="9733" width="18.5703125" style="323" customWidth="1"/>
    <col min="9734" max="9984" width="9.140625" style="323"/>
    <col min="9985" max="9985" width="11.7109375" style="323" customWidth="1"/>
    <col min="9986" max="9986" width="21.140625" style="323" customWidth="1"/>
    <col min="9987" max="9987" width="16.140625" style="323" customWidth="1"/>
    <col min="9988" max="9988" width="12.5703125" style="323" customWidth="1"/>
    <col min="9989" max="9989" width="18.5703125" style="323" customWidth="1"/>
    <col min="9990" max="10240" width="9.140625" style="323"/>
    <col min="10241" max="10241" width="11.7109375" style="323" customWidth="1"/>
    <col min="10242" max="10242" width="21.140625" style="323" customWidth="1"/>
    <col min="10243" max="10243" width="16.140625" style="323" customWidth="1"/>
    <col min="10244" max="10244" width="12.5703125" style="323" customWidth="1"/>
    <col min="10245" max="10245" width="18.5703125" style="323" customWidth="1"/>
    <col min="10246" max="10496" width="9.140625" style="323"/>
    <col min="10497" max="10497" width="11.7109375" style="323" customWidth="1"/>
    <col min="10498" max="10498" width="21.140625" style="323" customWidth="1"/>
    <col min="10499" max="10499" width="16.140625" style="323" customWidth="1"/>
    <col min="10500" max="10500" width="12.5703125" style="323" customWidth="1"/>
    <col min="10501" max="10501" width="18.5703125" style="323" customWidth="1"/>
    <col min="10502" max="10752" width="9.140625" style="323"/>
    <col min="10753" max="10753" width="11.7109375" style="323" customWidth="1"/>
    <col min="10754" max="10754" width="21.140625" style="323" customWidth="1"/>
    <col min="10755" max="10755" width="16.140625" style="323" customWidth="1"/>
    <col min="10756" max="10756" width="12.5703125" style="323" customWidth="1"/>
    <col min="10757" max="10757" width="18.5703125" style="323" customWidth="1"/>
    <col min="10758" max="11008" width="9.140625" style="323"/>
    <col min="11009" max="11009" width="11.7109375" style="323" customWidth="1"/>
    <col min="11010" max="11010" width="21.140625" style="323" customWidth="1"/>
    <col min="11011" max="11011" width="16.140625" style="323" customWidth="1"/>
    <col min="11012" max="11012" width="12.5703125" style="323" customWidth="1"/>
    <col min="11013" max="11013" width="18.5703125" style="323" customWidth="1"/>
    <col min="11014" max="11264" width="9.140625" style="323"/>
    <col min="11265" max="11265" width="11.7109375" style="323" customWidth="1"/>
    <col min="11266" max="11266" width="21.140625" style="323" customWidth="1"/>
    <col min="11267" max="11267" width="16.140625" style="323" customWidth="1"/>
    <col min="11268" max="11268" width="12.5703125" style="323" customWidth="1"/>
    <col min="11269" max="11269" width="18.5703125" style="323" customWidth="1"/>
    <col min="11270" max="11520" width="9.140625" style="323"/>
    <col min="11521" max="11521" width="11.7109375" style="323" customWidth="1"/>
    <col min="11522" max="11522" width="21.140625" style="323" customWidth="1"/>
    <col min="11523" max="11523" width="16.140625" style="323" customWidth="1"/>
    <col min="11524" max="11524" width="12.5703125" style="323" customWidth="1"/>
    <col min="11525" max="11525" width="18.5703125" style="323" customWidth="1"/>
    <col min="11526" max="11776" width="9.140625" style="323"/>
    <col min="11777" max="11777" width="11.7109375" style="323" customWidth="1"/>
    <col min="11778" max="11778" width="21.140625" style="323" customWidth="1"/>
    <col min="11779" max="11779" width="16.140625" style="323" customWidth="1"/>
    <col min="11780" max="11780" width="12.5703125" style="323" customWidth="1"/>
    <col min="11781" max="11781" width="18.5703125" style="323" customWidth="1"/>
    <col min="11782" max="12032" width="9.140625" style="323"/>
    <col min="12033" max="12033" width="11.7109375" style="323" customWidth="1"/>
    <col min="12034" max="12034" width="21.140625" style="323" customWidth="1"/>
    <col min="12035" max="12035" width="16.140625" style="323" customWidth="1"/>
    <col min="12036" max="12036" width="12.5703125" style="323" customWidth="1"/>
    <col min="12037" max="12037" width="18.5703125" style="323" customWidth="1"/>
    <col min="12038" max="12288" width="9.140625" style="323"/>
    <col min="12289" max="12289" width="11.7109375" style="323" customWidth="1"/>
    <col min="12290" max="12290" width="21.140625" style="323" customWidth="1"/>
    <col min="12291" max="12291" width="16.140625" style="323" customWidth="1"/>
    <col min="12292" max="12292" width="12.5703125" style="323" customWidth="1"/>
    <col min="12293" max="12293" width="18.5703125" style="323" customWidth="1"/>
    <col min="12294" max="12544" width="9.140625" style="323"/>
    <col min="12545" max="12545" width="11.7109375" style="323" customWidth="1"/>
    <col min="12546" max="12546" width="21.140625" style="323" customWidth="1"/>
    <col min="12547" max="12547" width="16.140625" style="323" customWidth="1"/>
    <col min="12548" max="12548" width="12.5703125" style="323" customWidth="1"/>
    <col min="12549" max="12549" width="18.5703125" style="323" customWidth="1"/>
    <col min="12550" max="12800" width="9.140625" style="323"/>
    <col min="12801" max="12801" width="11.7109375" style="323" customWidth="1"/>
    <col min="12802" max="12802" width="21.140625" style="323" customWidth="1"/>
    <col min="12803" max="12803" width="16.140625" style="323" customWidth="1"/>
    <col min="12804" max="12804" width="12.5703125" style="323" customWidth="1"/>
    <col min="12805" max="12805" width="18.5703125" style="323" customWidth="1"/>
    <col min="12806" max="13056" width="9.140625" style="323"/>
    <col min="13057" max="13057" width="11.7109375" style="323" customWidth="1"/>
    <col min="13058" max="13058" width="21.140625" style="323" customWidth="1"/>
    <col min="13059" max="13059" width="16.140625" style="323" customWidth="1"/>
    <col min="13060" max="13060" width="12.5703125" style="323" customWidth="1"/>
    <col min="13061" max="13061" width="18.5703125" style="323" customWidth="1"/>
    <col min="13062" max="13312" width="9.140625" style="323"/>
    <col min="13313" max="13313" width="11.7109375" style="323" customWidth="1"/>
    <col min="13314" max="13314" width="21.140625" style="323" customWidth="1"/>
    <col min="13315" max="13315" width="16.140625" style="323" customWidth="1"/>
    <col min="13316" max="13316" width="12.5703125" style="323" customWidth="1"/>
    <col min="13317" max="13317" width="18.5703125" style="323" customWidth="1"/>
    <col min="13318" max="13568" width="9.140625" style="323"/>
    <col min="13569" max="13569" width="11.7109375" style="323" customWidth="1"/>
    <col min="13570" max="13570" width="21.140625" style="323" customWidth="1"/>
    <col min="13571" max="13571" width="16.140625" style="323" customWidth="1"/>
    <col min="13572" max="13572" width="12.5703125" style="323" customWidth="1"/>
    <col min="13573" max="13573" width="18.5703125" style="323" customWidth="1"/>
    <col min="13574" max="13824" width="9.140625" style="323"/>
    <col min="13825" max="13825" width="11.7109375" style="323" customWidth="1"/>
    <col min="13826" max="13826" width="21.140625" style="323" customWidth="1"/>
    <col min="13827" max="13827" width="16.140625" style="323" customWidth="1"/>
    <col min="13828" max="13828" width="12.5703125" style="323" customWidth="1"/>
    <col min="13829" max="13829" width="18.5703125" style="323" customWidth="1"/>
    <col min="13830" max="14080" width="9.140625" style="323"/>
    <col min="14081" max="14081" width="11.7109375" style="323" customWidth="1"/>
    <col min="14082" max="14082" width="21.140625" style="323" customWidth="1"/>
    <col min="14083" max="14083" width="16.140625" style="323" customWidth="1"/>
    <col min="14084" max="14084" width="12.5703125" style="323" customWidth="1"/>
    <col min="14085" max="14085" width="18.5703125" style="323" customWidth="1"/>
    <col min="14086" max="14336" width="9.140625" style="323"/>
    <col min="14337" max="14337" width="11.7109375" style="323" customWidth="1"/>
    <col min="14338" max="14338" width="21.140625" style="323" customWidth="1"/>
    <col min="14339" max="14339" width="16.140625" style="323" customWidth="1"/>
    <col min="14340" max="14340" width="12.5703125" style="323" customWidth="1"/>
    <col min="14341" max="14341" width="18.5703125" style="323" customWidth="1"/>
    <col min="14342" max="14592" width="9.140625" style="323"/>
    <col min="14593" max="14593" width="11.7109375" style="323" customWidth="1"/>
    <col min="14594" max="14594" width="21.140625" style="323" customWidth="1"/>
    <col min="14595" max="14595" width="16.140625" style="323" customWidth="1"/>
    <col min="14596" max="14596" width="12.5703125" style="323" customWidth="1"/>
    <col min="14597" max="14597" width="18.5703125" style="323" customWidth="1"/>
    <col min="14598" max="14848" width="9.140625" style="323"/>
    <col min="14849" max="14849" width="11.7109375" style="323" customWidth="1"/>
    <col min="14850" max="14850" width="21.140625" style="323" customWidth="1"/>
    <col min="14851" max="14851" width="16.140625" style="323" customWidth="1"/>
    <col min="14852" max="14852" width="12.5703125" style="323" customWidth="1"/>
    <col min="14853" max="14853" width="18.5703125" style="323" customWidth="1"/>
    <col min="14854" max="15104" width="9.140625" style="323"/>
    <col min="15105" max="15105" width="11.7109375" style="323" customWidth="1"/>
    <col min="15106" max="15106" width="21.140625" style="323" customWidth="1"/>
    <col min="15107" max="15107" width="16.140625" style="323" customWidth="1"/>
    <col min="15108" max="15108" width="12.5703125" style="323" customWidth="1"/>
    <col min="15109" max="15109" width="18.5703125" style="323" customWidth="1"/>
    <col min="15110" max="15360" width="9.140625" style="323"/>
    <col min="15361" max="15361" width="11.7109375" style="323" customWidth="1"/>
    <col min="15362" max="15362" width="21.140625" style="323" customWidth="1"/>
    <col min="15363" max="15363" width="16.140625" style="323" customWidth="1"/>
    <col min="15364" max="15364" width="12.5703125" style="323" customWidth="1"/>
    <col min="15365" max="15365" width="18.5703125" style="323" customWidth="1"/>
    <col min="15366" max="15616" width="9.140625" style="323"/>
    <col min="15617" max="15617" width="11.7109375" style="323" customWidth="1"/>
    <col min="15618" max="15618" width="21.140625" style="323" customWidth="1"/>
    <col min="15619" max="15619" width="16.140625" style="323" customWidth="1"/>
    <col min="15620" max="15620" width="12.5703125" style="323" customWidth="1"/>
    <col min="15621" max="15621" width="18.5703125" style="323" customWidth="1"/>
    <col min="15622" max="15872" width="9.140625" style="323"/>
    <col min="15873" max="15873" width="11.7109375" style="323" customWidth="1"/>
    <col min="15874" max="15874" width="21.140625" style="323" customWidth="1"/>
    <col min="15875" max="15875" width="16.140625" style="323" customWidth="1"/>
    <col min="15876" max="15876" width="12.5703125" style="323" customWidth="1"/>
    <col min="15877" max="15877" width="18.5703125" style="323" customWidth="1"/>
    <col min="15878" max="16128" width="9.140625" style="323"/>
    <col min="16129" max="16129" width="11.7109375" style="323" customWidth="1"/>
    <col min="16130" max="16130" width="21.140625" style="323" customWidth="1"/>
    <col min="16131" max="16131" width="16.140625" style="323" customWidth="1"/>
    <col min="16132" max="16132" width="12.5703125" style="323" customWidth="1"/>
    <col min="16133" max="16133" width="18.5703125" style="323" customWidth="1"/>
    <col min="16134" max="16384" width="9.140625" style="323"/>
  </cols>
  <sheetData>
    <row r="2" spans="1:5" ht="18.75">
      <c r="A2" s="329" t="s">
        <v>304</v>
      </c>
      <c r="B2" s="321"/>
      <c r="C2" s="322"/>
      <c r="D2" s="322"/>
      <c r="E2" s="322"/>
    </row>
    <row r="3" spans="1:5" ht="18.75">
      <c r="A3" s="329" t="s">
        <v>221</v>
      </c>
      <c r="B3" s="321"/>
      <c r="C3" s="322"/>
      <c r="D3" s="322"/>
      <c r="E3" s="322"/>
    </row>
    <row r="4" spans="1:5" ht="15.75">
      <c r="A4" s="322"/>
      <c r="B4" s="322"/>
      <c r="C4" s="322"/>
      <c r="D4" s="322"/>
      <c r="E4" s="322"/>
    </row>
    <row r="5" spans="1:5" ht="18.75">
      <c r="A5" s="486" t="s">
        <v>293</v>
      </c>
      <c r="B5" s="486"/>
      <c r="C5" s="486"/>
      <c r="D5" s="486"/>
      <c r="E5" s="486"/>
    </row>
    <row r="6" spans="1:5" ht="15.75">
      <c r="A6" s="322"/>
      <c r="B6" s="322"/>
      <c r="C6" s="322"/>
      <c r="D6" s="322"/>
      <c r="E6" s="322"/>
    </row>
    <row r="7" spans="1:5">
      <c r="A7" s="487" t="s">
        <v>294</v>
      </c>
      <c r="B7" s="487" t="s">
        <v>295</v>
      </c>
      <c r="C7" s="487" t="s">
        <v>296</v>
      </c>
      <c r="D7" s="487" t="s">
        <v>297</v>
      </c>
      <c r="E7" s="487" t="s">
        <v>298</v>
      </c>
    </row>
    <row r="8" spans="1:5">
      <c r="A8" s="487"/>
      <c r="B8" s="487"/>
      <c r="C8" s="487"/>
      <c r="D8" s="487"/>
      <c r="E8" s="487"/>
    </row>
    <row r="9" spans="1:5" ht="15.75">
      <c r="A9" s="324">
        <v>1</v>
      </c>
      <c r="B9" s="325" t="s">
        <v>299</v>
      </c>
      <c r="C9" s="324" t="s">
        <v>300</v>
      </c>
      <c r="D9" s="324" t="s">
        <v>301</v>
      </c>
      <c r="E9" s="326">
        <v>527174</v>
      </c>
    </row>
    <row r="10" spans="1:5" ht="15.75">
      <c r="A10" s="324">
        <v>2</v>
      </c>
      <c r="B10" s="325"/>
      <c r="C10" s="325"/>
      <c r="D10" s="325"/>
      <c r="E10" s="325"/>
    </row>
    <row r="11" spans="1:5" ht="15.75">
      <c r="A11" s="324">
        <v>3</v>
      </c>
      <c r="B11" s="325"/>
      <c r="C11" s="325"/>
      <c r="D11" s="325"/>
      <c r="E11" s="325"/>
    </row>
    <row r="12" spans="1:5" ht="15.75">
      <c r="A12" s="324">
        <v>4</v>
      </c>
      <c r="B12" s="325"/>
      <c r="C12" s="325"/>
      <c r="D12" s="325"/>
      <c r="E12" s="325"/>
    </row>
    <row r="13" spans="1:5" ht="15.75">
      <c r="A13" s="324">
        <v>5</v>
      </c>
      <c r="B13" s="325"/>
      <c r="C13" s="325"/>
      <c r="D13" s="325"/>
      <c r="E13" s="325"/>
    </row>
    <row r="14" spans="1:5" ht="15.75">
      <c r="A14" s="324">
        <v>6</v>
      </c>
      <c r="B14" s="325"/>
      <c r="C14" s="325"/>
      <c r="D14" s="325"/>
      <c r="E14" s="325"/>
    </row>
    <row r="15" spans="1:5" ht="15.75">
      <c r="A15" s="324">
        <v>7</v>
      </c>
      <c r="B15" s="325"/>
      <c r="C15" s="325"/>
      <c r="D15" s="325"/>
      <c r="E15" s="325"/>
    </row>
    <row r="16" spans="1:5" ht="15.75">
      <c r="A16" s="324">
        <v>8</v>
      </c>
      <c r="B16" s="325"/>
      <c r="C16" s="325"/>
      <c r="D16" s="325"/>
      <c r="E16" s="325"/>
    </row>
    <row r="17" spans="1:5" ht="15.75">
      <c r="A17" s="324">
        <v>9</v>
      </c>
      <c r="B17" s="325"/>
      <c r="C17" s="325"/>
      <c r="D17" s="325"/>
      <c r="E17" s="325"/>
    </row>
    <row r="18" spans="1:5" ht="15.75">
      <c r="A18" s="324">
        <v>10</v>
      </c>
      <c r="B18" s="325"/>
      <c r="C18" s="325"/>
      <c r="D18" s="325"/>
      <c r="E18" s="325"/>
    </row>
    <row r="19" spans="1:5" ht="15.75">
      <c r="A19" s="324">
        <v>11</v>
      </c>
      <c r="B19" s="325"/>
      <c r="C19" s="325"/>
      <c r="D19" s="325"/>
      <c r="E19" s="325"/>
    </row>
    <row r="20" spans="1:5" ht="15.75">
      <c r="A20" s="324">
        <v>12</v>
      </c>
      <c r="B20" s="325"/>
      <c r="C20" s="325"/>
      <c r="D20" s="325"/>
      <c r="E20" s="325"/>
    </row>
    <row r="21" spans="1:5" ht="15.75">
      <c r="A21" s="324">
        <v>13</v>
      </c>
      <c r="B21" s="325"/>
      <c r="C21" s="325"/>
      <c r="D21" s="325"/>
      <c r="E21" s="325"/>
    </row>
    <row r="22" spans="1:5" ht="15.75">
      <c r="A22" s="324">
        <v>14</v>
      </c>
      <c r="B22" s="325"/>
      <c r="C22" s="325"/>
      <c r="D22" s="325"/>
      <c r="E22" s="325"/>
    </row>
    <row r="23" spans="1:5" ht="15.75">
      <c r="A23" s="324">
        <v>15</v>
      </c>
      <c r="B23" s="325"/>
      <c r="C23" s="325"/>
      <c r="D23" s="325"/>
      <c r="E23" s="325"/>
    </row>
    <row r="24" spans="1:5" ht="15.75">
      <c r="A24" s="483" t="s">
        <v>172</v>
      </c>
      <c r="B24" s="484"/>
      <c r="C24" s="484"/>
      <c r="D24" s="485"/>
      <c r="E24" s="327">
        <f>SUM(E9:E22)</f>
        <v>527174</v>
      </c>
    </row>
    <row r="27" spans="1:5" ht="15.75">
      <c r="E27" s="328" t="s">
        <v>302</v>
      </c>
    </row>
    <row r="28" spans="1:5" ht="15.75">
      <c r="E28" s="328" t="s">
        <v>303</v>
      </c>
    </row>
  </sheetData>
  <sheetProtection password="CE80" sheet="1" objects="1" scenarios="1"/>
  <mergeCells count="7">
    <mergeCell ref="A24:D24"/>
    <mergeCell ref="A5:E5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H45"/>
  <sheetViews>
    <sheetView workbookViewId="0">
      <selection activeCell="K29" sqref="K29"/>
    </sheetView>
  </sheetViews>
  <sheetFormatPr defaultRowHeight="12.75"/>
  <cols>
    <col min="1" max="1" width="4.28515625" style="113" customWidth="1"/>
    <col min="2" max="2" width="21.7109375" style="113" customWidth="1"/>
    <col min="3" max="3" width="9.140625" style="113"/>
    <col min="4" max="4" width="10.7109375" style="113" bestFit="1" customWidth="1"/>
    <col min="5" max="5" width="11.85546875" style="113" bestFit="1" customWidth="1"/>
    <col min="6" max="6" width="10.7109375" style="113" bestFit="1" customWidth="1"/>
    <col min="7" max="7" width="12.42578125" style="113" customWidth="1"/>
    <col min="8" max="256" width="9.140625" style="113"/>
    <col min="257" max="257" width="4.28515625" style="113" customWidth="1"/>
    <col min="258" max="258" width="21.7109375" style="113" customWidth="1"/>
    <col min="259" max="259" width="9.140625" style="113"/>
    <col min="260" max="260" width="10.7109375" style="113" bestFit="1" customWidth="1"/>
    <col min="261" max="261" width="11.85546875" style="113" bestFit="1" customWidth="1"/>
    <col min="262" max="262" width="10.7109375" style="113" bestFit="1" customWidth="1"/>
    <col min="263" max="263" width="12.42578125" style="113" customWidth="1"/>
    <col min="264" max="512" width="9.140625" style="113"/>
    <col min="513" max="513" width="4.28515625" style="113" customWidth="1"/>
    <col min="514" max="514" width="21.7109375" style="113" customWidth="1"/>
    <col min="515" max="515" width="9.140625" style="113"/>
    <col min="516" max="516" width="10.7109375" style="113" bestFit="1" customWidth="1"/>
    <col min="517" max="517" width="11.85546875" style="113" bestFit="1" customWidth="1"/>
    <col min="518" max="518" width="10.7109375" style="113" bestFit="1" customWidth="1"/>
    <col min="519" max="519" width="12.42578125" style="113" customWidth="1"/>
    <col min="520" max="768" width="9.140625" style="113"/>
    <col min="769" max="769" width="4.28515625" style="113" customWidth="1"/>
    <col min="770" max="770" width="21.7109375" style="113" customWidth="1"/>
    <col min="771" max="771" width="9.140625" style="113"/>
    <col min="772" max="772" width="10.7109375" style="113" bestFit="1" customWidth="1"/>
    <col min="773" max="773" width="11.85546875" style="113" bestFit="1" customWidth="1"/>
    <col min="774" max="774" width="10.7109375" style="113" bestFit="1" customWidth="1"/>
    <col min="775" max="775" width="12.42578125" style="113" customWidth="1"/>
    <col min="776" max="1024" width="9.140625" style="113"/>
    <col min="1025" max="1025" width="4.28515625" style="113" customWidth="1"/>
    <col min="1026" max="1026" width="21.7109375" style="113" customWidth="1"/>
    <col min="1027" max="1027" width="9.140625" style="113"/>
    <col min="1028" max="1028" width="10.7109375" style="113" bestFit="1" customWidth="1"/>
    <col min="1029" max="1029" width="11.85546875" style="113" bestFit="1" customWidth="1"/>
    <col min="1030" max="1030" width="10.7109375" style="113" bestFit="1" customWidth="1"/>
    <col min="1031" max="1031" width="12.42578125" style="113" customWidth="1"/>
    <col min="1032" max="1280" width="9.140625" style="113"/>
    <col min="1281" max="1281" width="4.28515625" style="113" customWidth="1"/>
    <col min="1282" max="1282" width="21.7109375" style="113" customWidth="1"/>
    <col min="1283" max="1283" width="9.140625" style="113"/>
    <col min="1284" max="1284" width="10.7109375" style="113" bestFit="1" customWidth="1"/>
    <col min="1285" max="1285" width="11.85546875" style="113" bestFit="1" customWidth="1"/>
    <col min="1286" max="1286" width="10.7109375" style="113" bestFit="1" customWidth="1"/>
    <col min="1287" max="1287" width="12.42578125" style="113" customWidth="1"/>
    <col min="1288" max="1536" width="9.140625" style="113"/>
    <col min="1537" max="1537" width="4.28515625" style="113" customWidth="1"/>
    <col min="1538" max="1538" width="21.7109375" style="113" customWidth="1"/>
    <col min="1539" max="1539" width="9.140625" style="113"/>
    <col min="1540" max="1540" width="10.7109375" style="113" bestFit="1" customWidth="1"/>
    <col min="1541" max="1541" width="11.85546875" style="113" bestFit="1" customWidth="1"/>
    <col min="1542" max="1542" width="10.7109375" style="113" bestFit="1" customWidth="1"/>
    <col min="1543" max="1543" width="12.42578125" style="113" customWidth="1"/>
    <col min="1544" max="1792" width="9.140625" style="113"/>
    <col min="1793" max="1793" width="4.28515625" style="113" customWidth="1"/>
    <col min="1794" max="1794" width="21.7109375" style="113" customWidth="1"/>
    <col min="1795" max="1795" width="9.140625" style="113"/>
    <col min="1796" max="1796" width="10.7109375" style="113" bestFit="1" customWidth="1"/>
    <col min="1797" max="1797" width="11.85546875" style="113" bestFit="1" customWidth="1"/>
    <col min="1798" max="1798" width="10.7109375" style="113" bestFit="1" customWidth="1"/>
    <col min="1799" max="1799" width="12.42578125" style="113" customWidth="1"/>
    <col min="1800" max="2048" width="9.140625" style="113"/>
    <col min="2049" max="2049" width="4.28515625" style="113" customWidth="1"/>
    <col min="2050" max="2050" width="21.7109375" style="113" customWidth="1"/>
    <col min="2051" max="2051" width="9.140625" style="113"/>
    <col min="2052" max="2052" width="10.7109375" style="113" bestFit="1" customWidth="1"/>
    <col min="2053" max="2053" width="11.85546875" style="113" bestFit="1" customWidth="1"/>
    <col min="2054" max="2054" width="10.7109375" style="113" bestFit="1" customWidth="1"/>
    <col min="2055" max="2055" width="12.42578125" style="113" customWidth="1"/>
    <col min="2056" max="2304" width="9.140625" style="113"/>
    <col min="2305" max="2305" width="4.28515625" style="113" customWidth="1"/>
    <col min="2306" max="2306" width="21.7109375" style="113" customWidth="1"/>
    <col min="2307" max="2307" width="9.140625" style="113"/>
    <col min="2308" max="2308" width="10.7109375" style="113" bestFit="1" customWidth="1"/>
    <col min="2309" max="2309" width="11.85546875" style="113" bestFit="1" customWidth="1"/>
    <col min="2310" max="2310" width="10.7109375" style="113" bestFit="1" customWidth="1"/>
    <col min="2311" max="2311" width="12.42578125" style="113" customWidth="1"/>
    <col min="2312" max="2560" width="9.140625" style="113"/>
    <col min="2561" max="2561" width="4.28515625" style="113" customWidth="1"/>
    <col min="2562" max="2562" width="21.7109375" style="113" customWidth="1"/>
    <col min="2563" max="2563" width="9.140625" style="113"/>
    <col min="2564" max="2564" width="10.7109375" style="113" bestFit="1" customWidth="1"/>
    <col min="2565" max="2565" width="11.85546875" style="113" bestFit="1" customWidth="1"/>
    <col min="2566" max="2566" width="10.7109375" style="113" bestFit="1" customWidth="1"/>
    <col min="2567" max="2567" width="12.42578125" style="113" customWidth="1"/>
    <col min="2568" max="2816" width="9.140625" style="113"/>
    <col min="2817" max="2817" width="4.28515625" style="113" customWidth="1"/>
    <col min="2818" max="2818" width="21.7109375" style="113" customWidth="1"/>
    <col min="2819" max="2819" width="9.140625" style="113"/>
    <col min="2820" max="2820" width="10.7109375" style="113" bestFit="1" customWidth="1"/>
    <col min="2821" max="2821" width="11.85546875" style="113" bestFit="1" customWidth="1"/>
    <col min="2822" max="2822" width="10.7109375" style="113" bestFit="1" customWidth="1"/>
    <col min="2823" max="2823" width="12.42578125" style="113" customWidth="1"/>
    <col min="2824" max="3072" width="9.140625" style="113"/>
    <col min="3073" max="3073" width="4.28515625" style="113" customWidth="1"/>
    <col min="3074" max="3074" width="21.7109375" style="113" customWidth="1"/>
    <col min="3075" max="3075" width="9.140625" style="113"/>
    <col min="3076" max="3076" width="10.7109375" style="113" bestFit="1" customWidth="1"/>
    <col min="3077" max="3077" width="11.85546875" style="113" bestFit="1" customWidth="1"/>
    <col min="3078" max="3078" width="10.7109375" style="113" bestFit="1" customWidth="1"/>
    <col min="3079" max="3079" width="12.42578125" style="113" customWidth="1"/>
    <col min="3080" max="3328" width="9.140625" style="113"/>
    <col min="3329" max="3329" width="4.28515625" style="113" customWidth="1"/>
    <col min="3330" max="3330" width="21.7109375" style="113" customWidth="1"/>
    <col min="3331" max="3331" width="9.140625" style="113"/>
    <col min="3332" max="3332" width="10.7109375" style="113" bestFit="1" customWidth="1"/>
    <col min="3333" max="3333" width="11.85546875" style="113" bestFit="1" customWidth="1"/>
    <col min="3334" max="3334" width="10.7109375" style="113" bestFit="1" customWidth="1"/>
    <col min="3335" max="3335" width="12.42578125" style="113" customWidth="1"/>
    <col min="3336" max="3584" width="9.140625" style="113"/>
    <col min="3585" max="3585" width="4.28515625" style="113" customWidth="1"/>
    <col min="3586" max="3586" width="21.7109375" style="113" customWidth="1"/>
    <col min="3587" max="3587" width="9.140625" style="113"/>
    <col min="3588" max="3588" width="10.7109375" style="113" bestFit="1" customWidth="1"/>
    <col min="3589" max="3589" width="11.85546875" style="113" bestFit="1" customWidth="1"/>
    <col min="3590" max="3590" width="10.7109375" style="113" bestFit="1" customWidth="1"/>
    <col min="3591" max="3591" width="12.42578125" style="113" customWidth="1"/>
    <col min="3592" max="3840" width="9.140625" style="113"/>
    <col min="3841" max="3841" width="4.28515625" style="113" customWidth="1"/>
    <col min="3842" max="3842" width="21.7109375" style="113" customWidth="1"/>
    <col min="3843" max="3843" width="9.140625" style="113"/>
    <col min="3844" max="3844" width="10.7109375" style="113" bestFit="1" customWidth="1"/>
    <col min="3845" max="3845" width="11.85546875" style="113" bestFit="1" customWidth="1"/>
    <col min="3846" max="3846" width="10.7109375" style="113" bestFit="1" customWidth="1"/>
    <col min="3847" max="3847" width="12.42578125" style="113" customWidth="1"/>
    <col min="3848" max="4096" width="9.140625" style="113"/>
    <col min="4097" max="4097" width="4.28515625" style="113" customWidth="1"/>
    <col min="4098" max="4098" width="21.7109375" style="113" customWidth="1"/>
    <col min="4099" max="4099" width="9.140625" style="113"/>
    <col min="4100" max="4100" width="10.7109375" style="113" bestFit="1" customWidth="1"/>
    <col min="4101" max="4101" width="11.85546875" style="113" bestFit="1" customWidth="1"/>
    <col min="4102" max="4102" width="10.7109375" style="113" bestFit="1" customWidth="1"/>
    <col min="4103" max="4103" width="12.42578125" style="113" customWidth="1"/>
    <col min="4104" max="4352" width="9.140625" style="113"/>
    <col min="4353" max="4353" width="4.28515625" style="113" customWidth="1"/>
    <col min="4354" max="4354" width="21.7109375" style="113" customWidth="1"/>
    <col min="4355" max="4355" width="9.140625" style="113"/>
    <col min="4356" max="4356" width="10.7109375" style="113" bestFit="1" customWidth="1"/>
    <col min="4357" max="4357" width="11.85546875" style="113" bestFit="1" customWidth="1"/>
    <col min="4358" max="4358" width="10.7109375" style="113" bestFit="1" customWidth="1"/>
    <col min="4359" max="4359" width="12.42578125" style="113" customWidth="1"/>
    <col min="4360" max="4608" width="9.140625" style="113"/>
    <col min="4609" max="4609" width="4.28515625" style="113" customWidth="1"/>
    <col min="4610" max="4610" width="21.7109375" style="113" customWidth="1"/>
    <col min="4611" max="4611" width="9.140625" style="113"/>
    <col min="4612" max="4612" width="10.7109375" style="113" bestFit="1" customWidth="1"/>
    <col min="4613" max="4613" width="11.85546875" style="113" bestFit="1" customWidth="1"/>
    <col min="4614" max="4614" width="10.7109375" style="113" bestFit="1" customWidth="1"/>
    <col min="4615" max="4615" width="12.42578125" style="113" customWidth="1"/>
    <col min="4616" max="4864" width="9.140625" style="113"/>
    <col min="4865" max="4865" width="4.28515625" style="113" customWidth="1"/>
    <col min="4866" max="4866" width="21.7109375" style="113" customWidth="1"/>
    <col min="4867" max="4867" width="9.140625" style="113"/>
    <col min="4868" max="4868" width="10.7109375" style="113" bestFit="1" customWidth="1"/>
    <col min="4869" max="4869" width="11.85546875" style="113" bestFit="1" customWidth="1"/>
    <col min="4870" max="4870" width="10.7109375" style="113" bestFit="1" customWidth="1"/>
    <col min="4871" max="4871" width="12.42578125" style="113" customWidth="1"/>
    <col min="4872" max="5120" width="9.140625" style="113"/>
    <col min="5121" max="5121" width="4.28515625" style="113" customWidth="1"/>
    <col min="5122" max="5122" width="21.7109375" style="113" customWidth="1"/>
    <col min="5123" max="5123" width="9.140625" style="113"/>
    <col min="5124" max="5124" width="10.7109375" style="113" bestFit="1" customWidth="1"/>
    <col min="5125" max="5125" width="11.85546875" style="113" bestFit="1" customWidth="1"/>
    <col min="5126" max="5126" width="10.7109375" style="113" bestFit="1" customWidth="1"/>
    <col min="5127" max="5127" width="12.42578125" style="113" customWidth="1"/>
    <col min="5128" max="5376" width="9.140625" style="113"/>
    <col min="5377" max="5377" width="4.28515625" style="113" customWidth="1"/>
    <col min="5378" max="5378" width="21.7109375" style="113" customWidth="1"/>
    <col min="5379" max="5379" width="9.140625" style="113"/>
    <col min="5380" max="5380" width="10.7109375" style="113" bestFit="1" customWidth="1"/>
    <col min="5381" max="5381" width="11.85546875" style="113" bestFit="1" customWidth="1"/>
    <col min="5382" max="5382" width="10.7109375" style="113" bestFit="1" customWidth="1"/>
    <col min="5383" max="5383" width="12.42578125" style="113" customWidth="1"/>
    <col min="5384" max="5632" width="9.140625" style="113"/>
    <col min="5633" max="5633" width="4.28515625" style="113" customWidth="1"/>
    <col min="5634" max="5634" width="21.7109375" style="113" customWidth="1"/>
    <col min="5635" max="5635" width="9.140625" style="113"/>
    <col min="5636" max="5636" width="10.7109375" style="113" bestFit="1" customWidth="1"/>
    <col min="5637" max="5637" width="11.85546875" style="113" bestFit="1" customWidth="1"/>
    <col min="5638" max="5638" width="10.7109375" style="113" bestFit="1" customWidth="1"/>
    <col min="5639" max="5639" width="12.42578125" style="113" customWidth="1"/>
    <col min="5640" max="5888" width="9.140625" style="113"/>
    <col min="5889" max="5889" width="4.28515625" style="113" customWidth="1"/>
    <col min="5890" max="5890" width="21.7109375" style="113" customWidth="1"/>
    <col min="5891" max="5891" width="9.140625" style="113"/>
    <col min="5892" max="5892" width="10.7109375" style="113" bestFit="1" customWidth="1"/>
    <col min="5893" max="5893" width="11.85546875" style="113" bestFit="1" customWidth="1"/>
    <col min="5894" max="5894" width="10.7109375" style="113" bestFit="1" customWidth="1"/>
    <col min="5895" max="5895" width="12.42578125" style="113" customWidth="1"/>
    <col min="5896" max="6144" width="9.140625" style="113"/>
    <col min="6145" max="6145" width="4.28515625" style="113" customWidth="1"/>
    <col min="6146" max="6146" width="21.7109375" style="113" customWidth="1"/>
    <col min="6147" max="6147" width="9.140625" style="113"/>
    <col min="6148" max="6148" width="10.7109375" style="113" bestFit="1" customWidth="1"/>
    <col min="6149" max="6149" width="11.85546875" style="113" bestFit="1" customWidth="1"/>
    <col min="6150" max="6150" width="10.7109375" style="113" bestFit="1" customWidth="1"/>
    <col min="6151" max="6151" width="12.42578125" style="113" customWidth="1"/>
    <col min="6152" max="6400" width="9.140625" style="113"/>
    <col min="6401" max="6401" width="4.28515625" style="113" customWidth="1"/>
    <col min="6402" max="6402" width="21.7109375" style="113" customWidth="1"/>
    <col min="6403" max="6403" width="9.140625" style="113"/>
    <col min="6404" max="6404" width="10.7109375" style="113" bestFit="1" customWidth="1"/>
    <col min="6405" max="6405" width="11.85546875" style="113" bestFit="1" customWidth="1"/>
    <col min="6406" max="6406" width="10.7109375" style="113" bestFit="1" customWidth="1"/>
    <col min="6407" max="6407" width="12.42578125" style="113" customWidth="1"/>
    <col min="6408" max="6656" width="9.140625" style="113"/>
    <col min="6657" max="6657" width="4.28515625" style="113" customWidth="1"/>
    <col min="6658" max="6658" width="21.7109375" style="113" customWidth="1"/>
    <col min="6659" max="6659" width="9.140625" style="113"/>
    <col min="6660" max="6660" width="10.7109375" style="113" bestFit="1" customWidth="1"/>
    <col min="6661" max="6661" width="11.85546875" style="113" bestFit="1" customWidth="1"/>
    <col min="6662" max="6662" width="10.7109375" style="113" bestFit="1" customWidth="1"/>
    <col min="6663" max="6663" width="12.42578125" style="113" customWidth="1"/>
    <col min="6664" max="6912" width="9.140625" style="113"/>
    <col min="6913" max="6913" width="4.28515625" style="113" customWidth="1"/>
    <col min="6914" max="6914" width="21.7109375" style="113" customWidth="1"/>
    <col min="6915" max="6915" width="9.140625" style="113"/>
    <col min="6916" max="6916" width="10.7109375" style="113" bestFit="1" customWidth="1"/>
    <col min="6917" max="6917" width="11.85546875" style="113" bestFit="1" customWidth="1"/>
    <col min="6918" max="6918" width="10.7109375" style="113" bestFit="1" customWidth="1"/>
    <col min="6919" max="6919" width="12.42578125" style="113" customWidth="1"/>
    <col min="6920" max="7168" width="9.140625" style="113"/>
    <col min="7169" max="7169" width="4.28515625" style="113" customWidth="1"/>
    <col min="7170" max="7170" width="21.7109375" style="113" customWidth="1"/>
    <col min="7171" max="7171" width="9.140625" style="113"/>
    <col min="7172" max="7172" width="10.7109375" style="113" bestFit="1" customWidth="1"/>
    <col min="7173" max="7173" width="11.85546875" style="113" bestFit="1" customWidth="1"/>
    <col min="7174" max="7174" width="10.7109375" style="113" bestFit="1" customWidth="1"/>
    <col min="7175" max="7175" width="12.42578125" style="113" customWidth="1"/>
    <col min="7176" max="7424" width="9.140625" style="113"/>
    <col min="7425" max="7425" width="4.28515625" style="113" customWidth="1"/>
    <col min="7426" max="7426" width="21.7109375" style="113" customWidth="1"/>
    <col min="7427" max="7427" width="9.140625" style="113"/>
    <col min="7428" max="7428" width="10.7109375" style="113" bestFit="1" customWidth="1"/>
    <col min="7429" max="7429" width="11.85546875" style="113" bestFit="1" customWidth="1"/>
    <col min="7430" max="7430" width="10.7109375" style="113" bestFit="1" customWidth="1"/>
    <col min="7431" max="7431" width="12.42578125" style="113" customWidth="1"/>
    <col min="7432" max="7680" width="9.140625" style="113"/>
    <col min="7681" max="7681" width="4.28515625" style="113" customWidth="1"/>
    <col min="7682" max="7682" width="21.7109375" style="113" customWidth="1"/>
    <col min="7683" max="7683" width="9.140625" style="113"/>
    <col min="7684" max="7684" width="10.7109375" style="113" bestFit="1" customWidth="1"/>
    <col min="7685" max="7685" width="11.85546875" style="113" bestFit="1" customWidth="1"/>
    <col min="7686" max="7686" width="10.7109375" style="113" bestFit="1" customWidth="1"/>
    <col min="7687" max="7687" width="12.42578125" style="113" customWidth="1"/>
    <col min="7688" max="7936" width="9.140625" style="113"/>
    <col min="7937" max="7937" width="4.28515625" style="113" customWidth="1"/>
    <col min="7938" max="7938" width="21.7109375" style="113" customWidth="1"/>
    <col min="7939" max="7939" width="9.140625" style="113"/>
    <col min="7940" max="7940" width="10.7109375" style="113" bestFit="1" customWidth="1"/>
    <col min="7941" max="7941" width="11.85546875" style="113" bestFit="1" customWidth="1"/>
    <col min="7942" max="7942" width="10.7109375" style="113" bestFit="1" customWidth="1"/>
    <col min="7943" max="7943" width="12.42578125" style="113" customWidth="1"/>
    <col min="7944" max="8192" width="9.140625" style="113"/>
    <col min="8193" max="8193" width="4.28515625" style="113" customWidth="1"/>
    <col min="8194" max="8194" width="21.7109375" style="113" customWidth="1"/>
    <col min="8195" max="8195" width="9.140625" style="113"/>
    <col min="8196" max="8196" width="10.7109375" style="113" bestFit="1" customWidth="1"/>
    <col min="8197" max="8197" width="11.85546875" style="113" bestFit="1" customWidth="1"/>
    <col min="8198" max="8198" width="10.7109375" style="113" bestFit="1" customWidth="1"/>
    <col min="8199" max="8199" width="12.42578125" style="113" customWidth="1"/>
    <col min="8200" max="8448" width="9.140625" style="113"/>
    <col min="8449" max="8449" width="4.28515625" style="113" customWidth="1"/>
    <col min="8450" max="8450" width="21.7109375" style="113" customWidth="1"/>
    <col min="8451" max="8451" width="9.140625" style="113"/>
    <col min="8452" max="8452" width="10.7109375" style="113" bestFit="1" customWidth="1"/>
    <col min="8453" max="8453" width="11.85546875" style="113" bestFit="1" customWidth="1"/>
    <col min="8454" max="8454" width="10.7109375" style="113" bestFit="1" customWidth="1"/>
    <col min="8455" max="8455" width="12.42578125" style="113" customWidth="1"/>
    <col min="8456" max="8704" width="9.140625" style="113"/>
    <col min="8705" max="8705" width="4.28515625" style="113" customWidth="1"/>
    <col min="8706" max="8706" width="21.7109375" style="113" customWidth="1"/>
    <col min="8707" max="8707" width="9.140625" style="113"/>
    <col min="8708" max="8708" width="10.7109375" style="113" bestFit="1" customWidth="1"/>
    <col min="8709" max="8709" width="11.85546875" style="113" bestFit="1" customWidth="1"/>
    <col min="8710" max="8710" width="10.7109375" style="113" bestFit="1" customWidth="1"/>
    <col min="8711" max="8711" width="12.42578125" style="113" customWidth="1"/>
    <col min="8712" max="8960" width="9.140625" style="113"/>
    <col min="8961" max="8961" width="4.28515625" style="113" customWidth="1"/>
    <col min="8962" max="8962" width="21.7109375" style="113" customWidth="1"/>
    <col min="8963" max="8963" width="9.140625" style="113"/>
    <col min="8964" max="8964" width="10.7109375" style="113" bestFit="1" customWidth="1"/>
    <col min="8965" max="8965" width="11.85546875" style="113" bestFit="1" customWidth="1"/>
    <col min="8966" max="8966" width="10.7109375" style="113" bestFit="1" customWidth="1"/>
    <col min="8967" max="8967" width="12.42578125" style="113" customWidth="1"/>
    <col min="8968" max="9216" width="9.140625" style="113"/>
    <col min="9217" max="9217" width="4.28515625" style="113" customWidth="1"/>
    <col min="9218" max="9218" width="21.7109375" style="113" customWidth="1"/>
    <col min="9219" max="9219" width="9.140625" style="113"/>
    <col min="9220" max="9220" width="10.7109375" style="113" bestFit="1" customWidth="1"/>
    <col min="9221" max="9221" width="11.85546875" style="113" bestFit="1" customWidth="1"/>
    <col min="9222" max="9222" width="10.7109375" style="113" bestFit="1" customWidth="1"/>
    <col min="9223" max="9223" width="12.42578125" style="113" customWidth="1"/>
    <col min="9224" max="9472" width="9.140625" style="113"/>
    <col min="9473" max="9473" width="4.28515625" style="113" customWidth="1"/>
    <col min="9474" max="9474" width="21.7109375" style="113" customWidth="1"/>
    <col min="9475" max="9475" width="9.140625" style="113"/>
    <col min="9476" max="9476" width="10.7109375" style="113" bestFit="1" customWidth="1"/>
    <col min="9477" max="9477" width="11.85546875" style="113" bestFit="1" customWidth="1"/>
    <col min="9478" max="9478" width="10.7109375" style="113" bestFit="1" customWidth="1"/>
    <col min="9479" max="9479" width="12.42578125" style="113" customWidth="1"/>
    <col min="9480" max="9728" width="9.140625" style="113"/>
    <col min="9729" max="9729" width="4.28515625" style="113" customWidth="1"/>
    <col min="9730" max="9730" width="21.7109375" style="113" customWidth="1"/>
    <col min="9731" max="9731" width="9.140625" style="113"/>
    <col min="9732" max="9732" width="10.7109375" style="113" bestFit="1" customWidth="1"/>
    <col min="9733" max="9733" width="11.85546875" style="113" bestFit="1" customWidth="1"/>
    <col min="9734" max="9734" width="10.7109375" style="113" bestFit="1" customWidth="1"/>
    <col min="9735" max="9735" width="12.42578125" style="113" customWidth="1"/>
    <col min="9736" max="9984" width="9.140625" style="113"/>
    <col min="9985" max="9985" width="4.28515625" style="113" customWidth="1"/>
    <col min="9986" max="9986" width="21.7109375" style="113" customWidth="1"/>
    <col min="9987" max="9987" width="9.140625" style="113"/>
    <col min="9988" max="9988" width="10.7109375" style="113" bestFit="1" customWidth="1"/>
    <col min="9989" max="9989" width="11.85546875" style="113" bestFit="1" customWidth="1"/>
    <col min="9990" max="9990" width="10.7109375" style="113" bestFit="1" customWidth="1"/>
    <col min="9991" max="9991" width="12.42578125" style="113" customWidth="1"/>
    <col min="9992" max="10240" width="9.140625" style="113"/>
    <col min="10241" max="10241" width="4.28515625" style="113" customWidth="1"/>
    <col min="10242" max="10242" width="21.7109375" style="113" customWidth="1"/>
    <col min="10243" max="10243" width="9.140625" style="113"/>
    <col min="10244" max="10244" width="10.7109375" style="113" bestFit="1" customWidth="1"/>
    <col min="10245" max="10245" width="11.85546875" style="113" bestFit="1" customWidth="1"/>
    <col min="10246" max="10246" width="10.7109375" style="113" bestFit="1" customWidth="1"/>
    <col min="10247" max="10247" width="12.42578125" style="113" customWidth="1"/>
    <col min="10248" max="10496" width="9.140625" style="113"/>
    <col min="10497" max="10497" width="4.28515625" style="113" customWidth="1"/>
    <col min="10498" max="10498" width="21.7109375" style="113" customWidth="1"/>
    <col min="10499" max="10499" width="9.140625" style="113"/>
    <col min="10500" max="10500" width="10.7109375" style="113" bestFit="1" customWidth="1"/>
    <col min="10501" max="10501" width="11.85546875" style="113" bestFit="1" customWidth="1"/>
    <col min="10502" max="10502" width="10.7109375" style="113" bestFit="1" customWidth="1"/>
    <col min="10503" max="10503" width="12.42578125" style="113" customWidth="1"/>
    <col min="10504" max="10752" width="9.140625" style="113"/>
    <col min="10753" max="10753" width="4.28515625" style="113" customWidth="1"/>
    <col min="10754" max="10754" width="21.7109375" style="113" customWidth="1"/>
    <col min="10755" max="10755" width="9.140625" style="113"/>
    <col min="10756" max="10756" width="10.7109375" style="113" bestFit="1" customWidth="1"/>
    <col min="10757" max="10757" width="11.85546875" style="113" bestFit="1" customWidth="1"/>
    <col min="10758" max="10758" width="10.7109375" style="113" bestFit="1" customWidth="1"/>
    <col min="10759" max="10759" width="12.42578125" style="113" customWidth="1"/>
    <col min="10760" max="11008" width="9.140625" style="113"/>
    <col min="11009" max="11009" width="4.28515625" style="113" customWidth="1"/>
    <col min="11010" max="11010" width="21.7109375" style="113" customWidth="1"/>
    <col min="11011" max="11011" width="9.140625" style="113"/>
    <col min="11012" max="11012" width="10.7109375" style="113" bestFit="1" customWidth="1"/>
    <col min="11013" max="11013" width="11.85546875" style="113" bestFit="1" customWidth="1"/>
    <col min="11014" max="11014" width="10.7109375" style="113" bestFit="1" customWidth="1"/>
    <col min="11015" max="11015" width="12.42578125" style="113" customWidth="1"/>
    <col min="11016" max="11264" width="9.140625" style="113"/>
    <col min="11265" max="11265" width="4.28515625" style="113" customWidth="1"/>
    <col min="11266" max="11266" width="21.7109375" style="113" customWidth="1"/>
    <col min="11267" max="11267" width="9.140625" style="113"/>
    <col min="11268" max="11268" width="10.7109375" style="113" bestFit="1" customWidth="1"/>
    <col min="11269" max="11269" width="11.85546875" style="113" bestFit="1" customWidth="1"/>
    <col min="11270" max="11270" width="10.7109375" style="113" bestFit="1" customWidth="1"/>
    <col min="11271" max="11271" width="12.42578125" style="113" customWidth="1"/>
    <col min="11272" max="11520" width="9.140625" style="113"/>
    <col min="11521" max="11521" width="4.28515625" style="113" customWidth="1"/>
    <col min="11522" max="11522" width="21.7109375" style="113" customWidth="1"/>
    <col min="11523" max="11523" width="9.140625" style="113"/>
    <col min="11524" max="11524" width="10.7109375" style="113" bestFit="1" customWidth="1"/>
    <col min="11525" max="11525" width="11.85546875" style="113" bestFit="1" customWidth="1"/>
    <col min="11526" max="11526" width="10.7109375" style="113" bestFit="1" customWidth="1"/>
    <col min="11527" max="11527" width="12.42578125" style="113" customWidth="1"/>
    <col min="11528" max="11776" width="9.140625" style="113"/>
    <col min="11777" max="11777" width="4.28515625" style="113" customWidth="1"/>
    <col min="11778" max="11778" width="21.7109375" style="113" customWidth="1"/>
    <col min="11779" max="11779" width="9.140625" style="113"/>
    <col min="11780" max="11780" width="10.7109375" style="113" bestFit="1" customWidth="1"/>
    <col min="11781" max="11781" width="11.85546875" style="113" bestFit="1" customWidth="1"/>
    <col min="11782" max="11782" width="10.7109375" style="113" bestFit="1" customWidth="1"/>
    <col min="11783" max="11783" width="12.42578125" style="113" customWidth="1"/>
    <col min="11784" max="12032" width="9.140625" style="113"/>
    <col min="12033" max="12033" width="4.28515625" style="113" customWidth="1"/>
    <col min="12034" max="12034" width="21.7109375" style="113" customWidth="1"/>
    <col min="12035" max="12035" width="9.140625" style="113"/>
    <col min="12036" max="12036" width="10.7109375" style="113" bestFit="1" customWidth="1"/>
    <col min="12037" max="12037" width="11.85546875" style="113" bestFit="1" customWidth="1"/>
    <col min="12038" max="12038" width="10.7109375" style="113" bestFit="1" customWidth="1"/>
    <col min="12039" max="12039" width="12.42578125" style="113" customWidth="1"/>
    <col min="12040" max="12288" width="9.140625" style="113"/>
    <col min="12289" max="12289" width="4.28515625" style="113" customWidth="1"/>
    <col min="12290" max="12290" width="21.7109375" style="113" customWidth="1"/>
    <col min="12291" max="12291" width="9.140625" style="113"/>
    <col min="12292" max="12292" width="10.7109375" style="113" bestFit="1" customWidth="1"/>
    <col min="12293" max="12293" width="11.85546875" style="113" bestFit="1" customWidth="1"/>
    <col min="12294" max="12294" width="10.7109375" style="113" bestFit="1" customWidth="1"/>
    <col min="12295" max="12295" width="12.42578125" style="113" customWidth="1"/>
    <col min="12296" max="12544" width="9.140625" style="113"/>
    <col min="12545" max="12545" width="4.28515625" style="113" customWidth="1"/>
    <col min="12546" max="12546" width="21.7109375" style="113" customWidth="1"/>
    <col min="12547" max="12547" width="9.140625" style="113"/>
    <col min="12548" max="12548" width="10.7109375" style="113" bestFit="1" customWidth="1"/>
    <col min="12549" max="12549" width="11.85546875" style="113" bestFit="1" customWidth="1"/>
    <col min="12550" max="12550" width="10.7109375" style="113" bestFit="1" customWidth="1"/>
    <col min="12551" max="12551" width="12.42578125" style="113" customWidth="1"/>
    <col min="12552" max="12800" width="9.140625" style="113"/>
    <col min="12801" max="12801" width="4.28515625" style="113" customWidth="1"/>
    <col min="12802" max="12802" width="21.7109375" style="113" customWidth="1"/>
    <col min="12803" max="12803" width="9.140625" style="113"/>
    <col min="12804" max="12804" width="10.7109375" style="113" bestFit="1" customWidth="1"/>
    <col min="12805" max="12805" width="11.85546875" style="113" bestFit="1" customWidth="1"/>
    <col min="12806" max="12806" width="10.7109375" style="113" bestFit="1" customWidth="1"/>
    <col min="12807" max="12807" width="12.42578125" style="113" customWidth="1"/>
    <col min="12808" max="13056" width="9.140625" style="113"/>
    <col min="13057" max="13057" width="4.28515625" style="113" customWidth="1"/>
    <col min="13058" max="13058" width="21.7109375" style="113" customWidth="1"/>
    <col min="13059" max="13059" width="9.140625" style="113"/>
    <col min="13060" max="13060" width="10.7109375" style="113" bestFit="1" customWidth="1"/>
    <col min="13061" max="13061" width="11.85546875" style="113" bestFit="1" customWidth="1"/>
    <col min="13062" max="13062" width="10.7109375" style="113" bestFit="1" customWidth="1"/>
    <col min="13063" max="13063" width="12.42578125" style="113" customWidth="1"/>
    <col min="13064" max="13312" width="9.140625" style="113"/>
    <col min="13313" max="13313" width="4.28515625" style="113" customWidth="1"/>
    <col min="13314" max="13314" width="21.7109375" style="113" customWidth="1"/>
    <col min="13315" max="13315" width="9.140625" style="113"/>
    <col min="13316" max="13316" width="10.7109375" style="113" bestFit="1" customWidth="1"/>
    <col min="13317" max="13317" width="11.85546875" style="113" bestFit="1" customWidth="1"/>
    <col min="13318" max="13318" width="10.7109375" style="113" bestFit="1" customWidth="1"/>
    <col min="13319" max="13319" width="12.42578125" style="113" customWidth="1"/>
    <col min="13320" max="13568" width="9.140625" style="113"/>
    <col min="13569" max="13569" width="4.28515625" style="113" customWidth="1"/>
    <col min="13570" max="13570" width="21.7109375" style="113" customWidth="1"/>
    <col min="13571" max="13571" width="9.140625" style="113"/>
    <col min="13572" max="13572" width="10.7109375" style="113" bestFit="1" customWidth="1"/>
    <col min="13573" max="13573" width="11.85546875" style="113" bestFit="1" customWidth="1"/>
    <col min="13574" max="13574" width="10.7109375" style="113" bestFit="1" customWidth="1"/>
    <col min="13575" max="13575" width="12.42578125" style="113" customWidth="1"/>
    <col min="13576" max="13824" width="9.140625" style="113"/>
    <col min="13825" max="13825" width="4.28515625" style="113" customWidth="1"/>
    <col min="13826" max="13826" width="21.7109375" style="113" customWidth="1"/>
    <col min="13827" max="13827" width="9.140625" style="113"/>
    <col min="13828" max="13828" width="10.7109375" style="113" bestFit="1" customWidth="1"/>
    <col min="13829" max="13829" width="11.85546875" style="113" bestFit="1" customWidth="1"/>
    <col min="13830" max="13830" width="10.7109375" style="113" bestFit="1" customWidth="1"/>
    <col min="13831" max="13831" width="12.42578125" style="113" customWidth="1"/>
    <col min="13832" max="14080" width="9.140625" style="113"/>
    <col min="14081" max="14081" width="4.28515625" style="113" customWidth="1"/>
    <col min="14082" max="14082" width="21.7109375" style="113" customWidth="1"/>
    <col min="14083" max="14083" width="9.140625" style="113"/>
    <col min="14084" max="14084" width="10.7109375" style="113" bestFit="1" customWidth="1"/>
    <col min="14085" max="14085" width="11.85546875" style="113" bestFit="1" customWidth="1"/>
    <col min="14086" max="14086" width="10.7109375" style="113" bestFit="1" customWidth="1"/>
    <col min="14087" max="14087" width="12.42578125" style="113" customWidth="1"/>
    <col min="14088" max="14336" width="9.140625" style="113"/>
    <col min="14337" max="14337" width="4.28515625" style="113" customWidth="1"/>
    <col min="14338" max="14338" width="21.7109375" style="113" customWidth="1"/>
    <col min="14339" max="14339" width="9.140625" style="113"/>
    <col min="14340" max="14340" width="10.7109375" style="113" bestFit="1" customWidth="1"/>
    <col min="14341" max="14341" width="11.85546875" style="113" bestFit="1" customWidth="1"/>
    <col min="14342" max="14342" width="10.7109375" style="113" bestFit="1" customWidth="1"/>
    <col min="14343" max="14343" width="12.42578125" style="113" customWidth="1"/>
    <col min="14344" max="14592" width="9.140625" style="113"/>
    <col min="14593" max="14593" width="4.28515625" style="113" customWidth="1"/>
    <col min="14594" max="14594" width="21.7109375" style="113" customWidth="1"/>
    <col min="14595" max="14595" width="9.140625" style="113"/>
    <col min="14596" max="14596" width="10.7109375" style="113" bestFit="1" customWidth="1"/>
    <col min="14597" max="14597" width="11.85546875" style="113" bestFit="1" customWidth="1"/>
    <col min="14598" max="14598" width="10.7109375" style="113" bestFit="1" customWidth="1"/>
    <col min="14599" max="14599" width="12.42578125" style="113" customWidth="1"/>
    <col min="14600" max="14848" width="9.140625" style="113"/>
    <col min="14849" max="14849" width="4.28515625" style="113" customWidth="1"/>
    <col min="14850" max="14850" width="21.7109375" style="113" customWidth="1"/>
    <col min="14851" max="14851" width="9.140625" style="113"/>
    <col min="14852" max="14852" width="10.7109375" style="113" bestFit="1" customWidth="1"/>
    <col min="14853" max="14853" width="11.85546875" style="113" bestFit="1" customWidth="1"/>
    <col min="14854" max="14854" width="10.7109375" style="113" bestFit="1" customWidth="1"/>
    <col min="14855" max="14855" width="12.42578125" style="113" customWidth="1"/>
    <col min="14856" max="15104" width="9.140625" style="113"/>
    <col min="15105" max="15105" width="4.28515625" style="113" customWidth="1"/>
    <col min="15106" max="15106" width="21.7109375" style="113" customWidth="1"/>
    <col min="15107" max="15107" width="9.140625" style="113"/>
    <col min="15108" max="15108" width="10.7109375" style="113" bestFit="1" customWidth="1"/>
    <col min="15109" max="15109" width="11.85546875" style="113" bestFit="1" customWidth="1"/>
    <col min="15110" max="15110" width="10.7109375" style="113" bestFit="1" customWidth="1"/>
    <col min="15111" max="15111" width="12.42578125" style="113" customWidth="1"/>
    <col min="15112" max="15360" width="9.140625" style="113"/>
    <col min="15361" max="15361" width="4.28515625" style="113" customWidth="1"/>
    <col min="15362" max="15362" width="21.7109375" style="113" customWidth="1"/>
    <col min="15363" max="15363" width="9.140625" style="113"/>
    <col min="15364" max="15364" width="10.7109375" style="113" bestFit="1" customWidth="1"/>
    <col min="15365" max="15365" width="11.85546875" style="113" bestFit="1" customWidth="1"/>
    <col min="15366" max="15366" width="10.7109375" style="113" bestFit="1" customWidth="1"/>
    <col min="15367" max="15367" width="12.42578125" style="113" customWidth="1"/>
    <col min="15368" max="15616" width="9.140625" style="113"/>
    <col min="15617" max="15617" width="4.28515625" style="113" customWidth="1"/>
    <col min="15618" max="15618" width="21.7109375" style="113" customWidth="1"/>
    <col min="15619" max="15619" width="9.140625" style="113"/>
    <col min="15620" max="15620" width="10.7109375" style="113" bestFit="1" customWidth="1"/>
    <col min="15621" max="15621" width="11.85546875" style="113" bestFit="1" customWidth="1"/>
    <col min="15622" max="15622" width="10.7109375" style="113" bestFit="1" customWidth="1"/>
    <col min="15623" max="15623" width="12.42578125" style="113" customWidth="1"/>
    <col min="15624" max="15872" width="9.140625" style="113"/>
    <col min="15873" max="15873" width="4.28515625" style="113" customWidth="1"/>
    <col min="15874" max="15874" width="21.7109375" style="113" customWidth="1"/>
    <col min="15875" max="15875" width="9.140625" style="113"/>
    <col min="15876" max="15876" width="10.7109375" style="113" bestFit="1" customWidth="1"/>
    <col min="15877" max="15877" width="11.85546875" style="113" bestFit="1" customWidth="1"/>
    <col min="15878" max="15878" width="10.7109375" style="113" bestFit="1" customWidth="1"/>
    <col min="15879" max="15879" width="12.42578125" style="113" customWidth="1"/>
    <col min="15880" max="16128" width="9.140625" style="113"/>
    <col min="16129" max="16129" width="4.28515625" style="113" customWidth="1"/>
    <col min="16130" max="16130" width="21.7109375" style="113" customWidth="1"/>
    <col min="16131" max="16131" width="9.140625" style="113"/>
    <col min="16132" max="16132" width="10.7109375" style="113" bestFit="1" customWidth="1"/>
    <col min="16133" max="16133" width="11.85546875" style="113" bestFit="1" customWidth="1"/>
    <col min="16134" max="16134" width="10.7109375" style="113" bestFit="1" customWidth="1"/>
    <col min="16135" max="16135" width="12.42578125" style="113" customWidth="1"/>
    <col min="16136" max="16384" width="9.140625" style="113"/>
  </cols>
  <sheetData>
    <row r="2" spans="1:7">
      <c r="A2" s="329" t="s">
        <v>304</v>
      </c>
      <c r="B2" s="330"/>
      <c r="C2" s="330"/>
      <c r="D2" s="330"/>
      <c r="E2" s="330"/>
      <c r="F2" s="330"/>
      <c r="G2" s="330"/>
    </row>
    <row r="3" spans="1:7">
      <c r="A3" s="329" t="s">
        <v>221</v>
      </c>
      <c r="B3" s="330"/>
      <c r="C3" s="330"/>
      <c r="D3" s="330"/>
      <c r="E3" s="330"/>
      <c r="F3" s="330"/>
      <c r="G3" s="330"/>
    </row>
    <row r="4" spans="1:7">
      <c r="A4" s="329"/>
      <c r="B4" s="330"/>
      <c r="C4" s="330"/>
      <c r="D4" s="330"/>
      <c r="E4" s="330"/>
      <c r="F4" s="330"/>
      <c r="G4" s="330"/>
    </row>
    <row r="5" spans="1:7">
      <c r="A5" s="488" t="s">
        <v>328</v>
      </c>
      <c r="B5" s="488"/>
      <c r="C5" s="488"/>
      <c r="D5" s="488"/>
      <c r="E5" s="488"/>
      <c r="F5" s="488"/>
      <c r="G5" s="488"/>
    </row>
    <row r="6" spans="1:7">
      <c r="A6" s="330"/>
      <c r="B6" s="330"/>
      <c r="C6" s="330"/>
      <c r="D6" s="330"/>
      <c r="E6" s="330"/>
      <c r="F6" s="330"/>
      <c r="G6" s="330"/>
    </row>
    <row r="7" spans="1:7" ht="25.5">
      <c r="A7" s="331" t="s">
        <v>225</v>
      </c>
      <c r="B7" s="331" t="s">
        <v>305</v>
      </c>
      <c r="C7" s="331" t="s">
        <v>306</v>
      </c>
      <c r="D7" s="332" t="s">
        <v>329</v>
      </c>
      <c r="E7" s="331" t="s">
        <v>307</v>
      </c>
      <c r="F7" s="331" t="s">
        <v>308</v>
      </c>
      <c r="G7" s="332" t="s">
        <v>330</v>
      </c>
    </row>
    <row r="8" spans="1:7">
      <c r="A8" s="333" t="s">
        <v>309</v>
      </c>
      <c r="B8" s="334" t="s">
        <v>310</v>
      </c>
      <c r="C8" s="335"/>
      <c r="D8" s="335"/>
      <c r="E8" s="335"/>
      <c r="F8" s="335"/>
      <c r="G8" s="335">
        <f t="shared" ref="G8:G15" si="0">D8+E8-F8</f>
        <v>0</v>
      </c>
    </row>
    <row r="9" spans="1:7">
      <c r="A9" s="333" t="s">
        <v>311</v>
      </c>
      <c r="B9" s="336" t="s">
        <v>312</v>
      </c>
      <c r="C9" s="335"/>
      <c r="D9" s="337"/>
      <c r="E9" s="337"/>
      <c r="F9" s="337"/>
      <c r="G9" s="337">
        <f t="shared" si="0"/>
        <v>0</v>
      </c>
    </row>
    <row r="10" spans="1:7">
      <c r="A10" s="333" t="s">
        <v>313</v>
      </c>
      <c r="B10" s="338" t="s">
        <v>314</v>
      </c>
      <c r="C10" s="335"/>
      <c r="D10" s="337"/>
      <c r="E10" s="337"/>
      <c r="F10" s="337"/>
      <c r="G10" s="337">
        <f t="shared" si="0"/>
        <v>0</v>
      </c>
    </row>
    <row r="11" spans="1:7">
      <c r="A11" s="333" t="s">
        <v>315</v>
      </c>
      <c r="B11" s="338" t="s">
        <v>316</v>
      </c>
      <c r="C11" s="335"/>
      <c r="D11" s="337">
        <v>527174</v>
      </c>
      <c r="E11" s="337"/>
      <c r="F11" s="337"/>
      <c r="G11" s="337">
        <f t="shared" si="0"/>
        <v>527174</v>
      </c>
    </row>
    <row r="12" spans="1:7">
      <c r="A12" s="333" t="s">
        <v>317</v>
      </c>
      <c r="B12" s="338" t="s">
        <v>318</v>
      </c>
      <c r="C12" s="335"/>
      <c r="D12" s="337"/>
      <c r="E12" s="337"/>
      <c r="F12" s="337"/>
      <c r="G12" s="337">
        <f t="shared" si="0"/>
        <v>0</v>
      </c>
    </row>
    <row r="13" spans="1:7">
      <c r="A13" s="333" t="s">
        <v>319</v>
      </c>
      <c r="B13" s="338" t="s">
        <v>320</v>
      </c>
      <c r="C13" s="335"/>
      <c r="D13" s="337">
        <v>269509</v>
      </c>
      <c r="E13" s="337"/>
      <c r="F13" s="337"/>
      <c r="G13" s="337">
        <f t="shared" si="0"/>
        <v>269509</v>
      </c>
    </row>
    <row r="14" spans="1:7">
      <c r="A14" s="333" t="s">
        <v>321</v>
      </c>
      <c r="B14" s="338" t="s">
        <v>322</v>
      </c>
      <c r="C14" s="335"/>
      <c r="D14" s="337">
        <v>1286172</v>
      </c>
      <c r="E14" s="339"/>
      <c r="F14" s="337">
        <v>1286172</v>
      </c>
      <c r="G14" s="337">
        <f t="shared" si="0"/>
        <v>0</v>
      </c>
    </row>
    <row r="15" spans="1:7">
      <c r="A15" s="333"/>
      <c r="B15" s="338"/>
      <c r="C15" s="335"/>
      <c r="D15" s="337"/>
      <c r="E15" s="337"/>
      <c r="F15" s="337"/>
      <c r="G15" s="337">
        <f t="shared" si="0"/>
        <v>0</v>
      </c>
    </row>
    <row r="16" spans="1:7">
      <c r="A16" s="340"/>
      <c r="B16" s="341" t="s">
        <v>323</v>
      </c>
      <c r="C16" s="340"/>
      <c r="D16" s="342">
        <f>SUM(D8:D15)</f>
        <v>2082855</v>
      </c>
      <c r="E16" s="342"/>
      <c r="F16" s="342">
        <f>SUM(F8:F15)</f>
        <v>1286172</v>
      </c>
      <c r="G16" s="342">
        <f>SUM(G8:G15)</f>
        <v>796683</v>
      </c>
    </row>
    <row r="17" spans="1:7">
      <c r="A17" s="330"/>
      <c r="B17" s="330"/>
      <c r="C17" s="330"/>
      <c r="D17" s="330"/>
      <c r="E17" s="330"/>
      <c r="F17" s="330"/>
      <c r="G17" s="330"/>
    </row>
    <row r="18" spans="1:7">
      <c r="A18" s="488" t="s">
        <v>331</v>
      </c>
      <c r="B18" s="488"/>
      <c r="C18" s="488"/>
      <c r="D18" s="488"/>
      <c r="E18" s="488"/>
      <c r="F18" s="488"/>
      <c r="G18" s="488"/>
    </row>
    <row r="19" spans="1:7">
      <c r="A19" s="330"/>
      <c r="B19" s="330"/>
      <c r="C19" s="330"/>
      <c r="D19" s="330"/>
      <c r="E19" s="330"/>
      <c r="F19" s="330"/>
      <c r="G19" s="330"/>
    </row>
    <row r="20" spans="1:7" ht="25.5">
      <c r="A20" s="343" t="s">
        <v>225</v>
      </c>
      <c r="B20" s="343" t="s">
        <v>305</v>
      </c>
      <c r="C20" s="343" t="s">
        <v>306</v>
      </c>
      <c r="D20" s="332" t="s">
        <v>329</v>
      </c>
      <c r="E20" s="343" t="s">
        <v>307</v>
      </c>
      <c r="F20" s="343" t="s">
        <v>308</v>
      </c>
      <c r="G20" s="332" t="s">
        <v>330</v>
      </c>
    </row>
    <row r="21" spans="1:7">
      <c r="A21" s="333" t="s">
        <v>309</v>
      </c>
      <c r="B21" s="334" t="s">
        <v>324</v>
      </c>
      <c r="C21" s="335"/>
      <c r="D21" s="337">
        <v>0</v>
      </c>
      <c r="E21" s="337"/>
      <c r="F21" s="337"/>
      <c r="G21" s="337">
        <f t="shared" ref="G21:G27" si="1">D21+E21-F21</f>
        <v>0</v>
      </c>
    </row>
    <row r="22" spans="1:7">
      <c r="A22" s="344" t="s">
        <v>311</v>
      </c>
      <c r="B22" s="336" t="s">
        <v>312</v>
      </c>
      <c r="C22" s="335"/>
      <c r="D22" s="337"/>
      <c r="E22" s="337"/>
      <c r="F22" s="337"/>
      <c r="G22" s="337">
        <f t="shared" si="1"/>
        <v>0</v>
      </c>
    </row>
    <row r="23" spans="1:7">
      <c r="A23" s="333" t="s">
        <v>313</v>
      </c>
      <c r="B23" s="338" t="s">
        <v>325</v>
      </c>
      <c r="C23" s="335"/>
      <c r="D23" s="337"/>
      <c r="E23" s="337"/>
      <c r="F23" s="337"/>
      <c r="G23" s="337">
        <f t="shared" si="1"/>
        <v>0</v>
      </c>
    </row>
    <row r="24" spans="1:7">
      <c r="A24" s="344" t="s">
        <v>315</v>
      </c>
      <c r="B24" s="338" t="s">
        <v>316</v>
      </c>
      <c r="C24" s="335"/>
      <c r="D24" s="337">
        <v>52717</v>
      </c>
      <c r="E24" s="337">
        <v>94892</v>
      </c>
      <c r="F24" s="337"/>
      <c r="G24" s="337">
        <f t="shared" si="1"/>
        <v>147609</v>
      </c>
    </row>
    <row r="25" spans="1:7">
      <c r="A25" s="333" t="s">
        <v>317</v>
      </c>
      <c r="B25" s="338" t="s">
        <v>318</v>
      </c>
      <c r="C25" s="335"/>
      <c r="D25" s="337"/>
      <c r="E25" s="337"/>
      <c r="F25" s="337"/>
      <c r="G25" s="337">
        <f t="shared" si="1"/>
        <v>0</v>
      </c>
    </row>
    <row r="26" spans="1:7">
      <c r="A26" s="344" t="s">
        <v>319</v>
      </c>
      <c r="B26" s="338" t="s">
        <v>320</v>
      </c>
      <c r="C26" s="335"/>
      <c r="D26" s="337">
        <v>96588</v>
      </c>
      <c r="E26" s="337">
        <v>34584</v>
      </c>
      <c r="F26" s="337"/>
      <c r="G26" s="337">
        <f t="shared" si="1"/>
        <v>131172</v>
      </c>
    </row>
    <row r="27" spans="1:7">
      <c r="A27" s="333" t="s">
        <v>321</v>
      </c>
      <c r="B27" s="338" t="s">
        <v>322</v>
      </c>
      <c r="C27" s="335"/>
      <c r="D27" s="337"/>
      <c r="E27" s="337"/>
      <c r="F27" s="337"/>
      <c r="G27" s="337">
        <f t="shared" si="1"/>
        <v>0</v>
      </c>
    </row>
    <row r="28" spans="1:7">
      <c r="A28" s="340"/>
      <c r="B28" s="341" t="s">
        <v>323</v>
      </c>
      <c r="C28" s="340"/>
      <c r="D28" s="342">
        <f>SUM(D21:D27)</f>
        <v>149305</v>
      </c>
      <c r="E28" s="342">
        <f>SUM(E21:E27)</f>
        <v>129476</v>
      </c>
      <c r="F28" s="342">
        <f>SUM(F21:F27)</f>
        <v>0</v>
      </c>
      <c r="G28" s="342">
        <f>SUM(G21:G27)</f>
        <v>278781</v>
      </c>
    </row>
    <row r="29" spans="1:7">
      <c r="A29" s="330"/>
      <c r="B29" s="330"/>
      <c r="C29" s="330"/>
      <c r="D29" s="330"/>
      <c r="E29" s="330"/>
      <c r="F29" s="330"/>
      <c r="G29" s="330"/>
    </row>
    <row r="30" spans="1:7">
      <c r="A30" s="488" t="s">
        <v>332</v>
      </c>
      <c r="B30" s="488"/>
      <c r="C30" s="488"/>
      <c r="D30" s="488"/>
      <c r="E30" s="488"/>
      <c r="F30" s="488"/>
      <c r="G30" s="488"/>
    </row>
    <row r="31" spans="1:7">
      <c r="A31" s="330"/>
      <c r="B31" s="330"/>
      <c r="C31" s="330"/>
      <c r="D31" s="330"/>
      <c r="E31" s="330"/>
      <c r="F31" s="330"/>
      <c r="G31" s="330"/>
    </row>
    <row r="32" spans="1:7" ht="25.5">
      <c r="A32" s="343" t="s">
        <v>225</v>
      </c>
      <c r="B32" s="343" t="s">
        <v>305</v>
      </c>
      <c r="C32" s="343" t="s">
        <v>306</v>
      </c>
      <c r="D32" s="332" t="s">
        <v>329</v>
      </c>
      <c r="E32" s="343" t="s">
        <v>307</v>
      </c>
      <c r="F32" s="343" t="s">
        <v>308</v>
      </c>
      <c r="G32" s="332" t="s">
        <v>330</v>
      </c>
    </row>
    <row r="33" spans="1:8">
      <c r="A33" s="333" t="s">
        <v>309</v>
      </c>
      <c r="B33" s="338" t="s">
        <v>41</v>
      </c>
      <c r="C33" s="335"/>
      <c r="D33" s="337"/>
      <c r="E33" s="337"/>
      <c r="F33" s="337"/>
      <c r="G33" s="337">
        <f t="shared" ref="G33:G39" si="2">G8-G21</f>
        <v>0</v>
      </c>
    </row>
    <row r="34" spans="1:8">
      <c r="A34" s="333" t="s">
        <v>311</v>
      </c>
      <c r="B34" s="338" t="s">
        <v>312</v>
      </c>
      <c r="C34" s="335"/>
      <c r="D34" s="337">
        <f>D9-D22</f>
        <v>0</v>
      </c>
      <c r="E34" s="337"/>
      <c r="F34" s="337">
        <v>0</v>
      </c>
      <c r="G34" s="337">
        <f t="shared" si="2"/>
        <v>0</v>
      </c>
    </row>
    <row r="35" spans="1:8">
      <c r="A35" s="333" t="s">
        <v>313</v>
      </c>
      <c r="B35" s="338" t="s">
        <v>325</v>
      </c>
      <c r="C35" s="335"/>
      <c r="D35" s="337">
        <f t="shared" ref="D35:D39" si="3">D10-D23</f>
        <v>0</v>
      </c>
      <c r="E35" s="337"/>
      <c r="F35" s="337">
        <v>0</v>
      </c>
      <c r="G35" s="337">
        <f t="shared" si="2"/>
        <v>0</v>
      </c>
    </row>
    <row r="36" spans="1:8">
      <c r="A36" s="333" t="s">
        <v>315</v>
      </c>
      <c r="B36" s="338" t="s">
        <v>316</v>
      </c>
      <c r="C36" s="335"/>
      <c r="D36" s="337">
        <f t="shared" si="3"/>
        <v>474457</v>
      </c>
      <c r="E36" s="337"/>
      <c r="F36" s="337">
        <f>E24</f>
        <v>94892</v>
      </c>
      <c r="G36" s="337">
        <f t="shared" si="2"/>
        <v>379565</v>
      </c>
    </row>
    <row r="37" spans="1:8">
      <c r="A37" s="333" t="s">
        <v>317</v>
      </c>
      <c r="B37" s="338" t="s">
        <v>326</v>
      </c>
      <c r="C37" s="335"/>
      <c r="D37" s="337">
        <f t="shared" si="3"/>
        <v>0</v>
      </c>
      <c r="E37" s="337"/>
      <c r="F37" s="337">
        <v>0</v>
      </c>
      <c r="G37" s="337">
        <f t="shared" si="2"/>
        <v>0</v>
      </c>
    </row>
    <row r="38" spans="1:8">
      <c r="A38" s="333" t="s">
        <v>319</v>
      </c>
      <c r="B38" s="338" t="s">
        <v>320</v>
      </c>
      <c r="C38" s="335"/>
      <c r="D38" s="337">
        <f t="shared" si="3"/>
        <v>172921</v>
      </c>
      <c r="E38" s="337"/>
      <c r="F38" s="337">
        <f>E26</f>
        <v>34584</v>
      </c>
      <c r="G38" s="337">
        <f t="shared" si="2"/>
        <v>138337</v>
      </c>
      <c r="H38" s="345"/>
    </row>
    <row r="39" spans="1:8">
      <c r="A39" s="333" t="s">
        <v>321</v>
      </c>
      <c r="B39" s="338" t="s">
        <v>322</v>
      </c>
      <c r="C39" s="335"/>
      <c r="D39" s="337">
        <f t="shared" si="3"/>
        <v>1286172</v>
      </c>
      <c r="E39" s="337"/>
      <c r="F39" s="337"/>
      <c r="G39" s="337">
        <f t="shared" si="2"/>
        <v>0</v>
      </c>
    </row>
    <row r="40" spans="1:8">
      <c r="A40" s="333"/>
      <c r="B40" s="338"/>
      <c r="C40" s="335"/>
      <c r="D40" s="337"/>
      <c r="E40" s="337"/>
      <c r="F40" s="337"/>
      <c r="G40" s="337"/>
    </row>
    <row r="41" spans="1:8">
      <c r="A41" s="333"/>
      <c r="B41" s="338"/>
      <c r="C41" s="335"/>
      <c r="D41" s="337"/>
      <c r="E41" s="337"/>
      <c r="F41" s="337"/>
      <c r="G41" s="337"/>
    </row>
    <row r="42" spans="1:8">
      <c r="A42" s="340"/>
      <c r="B42" s="341" t="s">
        <v>323</v>
      </c>
      <c r="C42" s="340"/>
      <c r="D42" s="342">
        <f>SUM(D33:D41)</f>
        <v>1933550</v>
      </c>
      <c r="E42" s="342">
        <f>SUM(E33:E41)</f>
        <v>0</v>
      </c>
      <c r="F42" s="342">
        <f>SUM(F33:F41)</f>
        <v>129476</v>
      </c>
      <c r="G42" s="342">
        <f>SUM(G33:G41)</f>
        <v>517902</v>
      </c>
    </row>
    <row r="43" spans="1:8">
      <c r="A43" s="330"/>
      <c r="B43" s="330"/>
      <c r="C43" s="330"/>
      <c r="D43" s="330"/>
      <c r="E43" s="330"/>
      <c r="F43" s="330"/>
      <c r="G43" s="330"/>
    </row>
    <row r="44" spans="1:8">
      <c r="A44" s="330"/>
      <c r="B44" s="330"/>
      <c r="C44" s="330"/>
      <c r="D44" s="330"/>
      <c r="E44" s="330"/>
      <c r="F44" s="489" t="s">
        <v>327</v>
      </c>
      <c r="G44" s="489"/>
    </row>
    <row r="45" spans="1:8">
      <c r="F45" s="490" t="s">
        <v>196</v>
      </c>
      <c r="G45" s="490"/>
    </row>
  </sheetData>
  <sheetProtection password="CE80" sheet="1" objects="1" scenarios="1"/>
  <mergeCells count="5">
    <mergeCell ref="A5:G5"/>
    <mergeCell ref="A18:G18"/>
    <mergeCell ref="A30:G30"/>
    <mergeCell ref="F44:G44"/>
    <mergeCell ref="F45:G45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P56"/>
  <sheetViews>
    <sheetView workbookViewId="0">
      <selection activeCell="G17" sqref="G17"/>
    </sheetView>
  </sheetViews>
  <sheetFormatPr defaultRowHeight="14.25"/>
  <cols>
    <col min="1" max="1" width="2.28515625" style="417" customWidth="1"/>
    <col min="2" max="2" width="49.42578125" style="417" bestFit="1" customWidth="1"/>
    <col min="3" max="4" width="9.140625" style="417"/>
    <col min="5" max="6" width="12.7109375" style="417" bestFit="1" customWidth="1"/>
    <col min="7" max="7" width="8.85546875" style="417" customWidth="1"/>
    <col min="8" max="8" width="6.85546875" style="417" customWidth="1"/>
    <col min="9" max="9" width="45.7109375" style="417" customWidth="1"/>
    <col min="10" max="11" width="9.140625" style="417"/>
    <col min="12" max="13" width="12.140625" style="417" bestFit="1" customWidth="1"/>
    <col min="14" max="14" width="9.140625" style="417"/>
    <col min="15" max="15" width="10.140625" style="417" bestFit="1" customWidth="1"/>
    <col min="16" max="16" width="11.28515625" style="417" bestFit="1" customWidth="1"/>
    <col min="17" max="255" width="9.140625" style="417"/>
    <col min="256" max="256" width="2.28515625" style="417" customWidth="1"/>
    <col min="257" max="257" width="49.42578125" style="417" bestFit="1" customWidth="1"/>
    <col min="258" max="259" width="9.140625" style="417"/>
    <col min="260" max="261" width="10" style="417" bestFit="1" customWidth="1"/>
    <col min="262" max="511" width="9.140625" style="417"/>
    <col min="512" max="512" width="2.28515625" style="417" customWidth="1"/>
    <col min="513" max="513" width="49.42578125" style="417" bestFit="1" customWidth="1"/>
    <col min="514" max="515" width="9.140625" style="417"/>
    <col min="516" max="517" width="10" style="417" bestFit="1" customWidth="1"/>
    <col min="518" max="767" width="9.140625" style="417"/>
    <col min="768" max="768" width="2.28515625" style="417" customWidth="1"/>
    <col min="769" max="769" width="49.42578125" style="417" bestFit="1" customWidth="1"/>
    <col min="770" max="771" width="9.140625" style="417"/>
    <col min="772" max="773" width="10" style="417" bestFit="1" customWidth="1"/>
    <col min="774" max="1023" width="9.140625" style="417"/>
    <col min="1024" max="1024" width="2.28515625" style="417" customWidth="1"/>
    <col min="1025" max="1025" width="49.42578125" style="417" bestFit="1" customWidth="1"/>
    <col min="1026" max="1027" width="9.140625" style="417"/>
    <col min="1028" max="1029" width="10" style="417" bestFit="1" customWidth="1"/>
    <col min="1030" max="1279" width="9.140625" style="417"/>
    <col min="1280" max="1280" width="2.28515625" style="417" customWidth="1"/>
    <col min="1281" max="1281" width="49.42578125" style="417" bestFit="1" customWidth="1"/>
    <col min="1282" max="1283" width="9.140625" style="417"/>
    <col min="1284" max="1285" width="10" style="417" bestFit="1" customWidth="1"/>
    <col min="1286" max="1535" width="9.140625" style="417"/>
    <col min="1536" max="1536" width="2.28515625" style="417" customWidth="1"/>
    <col min="1537" max="1537" width="49.42578125" style="417" bestFit="1" customWidth="1"/>
    <col min="1538" max="1539" width="9.140625" style="417"/>
    <col min="1540" max="1541" width="10" style="417" bestFit="1" customWidth="1"/>
    <col min="1542" max="1791" width="9.140625" style="417"/>
    <col min="1792" max="1792" width="2.28515625" style="417" customWidth="1"/>
    <col min="1793" max="1793" width="49.42578125" style="417" bestFit="1" customWidth="1"/>
    <col min="1794" max="1795" width="9.140625" style="417"/>
    <col min="1796" max="1797" width="10" style="417" bestFit="1" customWidth="1"/>
    <col min="1798" max="2047" width="9.140625" style="417"/>
    <col min="2048" max="2048" width="2.28515625" style="417" customWidth="1"/>
    <col min="2049" max="2049" width="49.42578125" style="417" bestFit="1" customWidth="1"/>
    <col min="2050" max="2051" width="9.140625" style="417"/>
    <col min="2052" max="2053" width="10" style="417" bestFit="1" customWidth="1"/>
    <col min="2054" max="2303" width="9.140625" style="417"/>
    <col min="2304" max="2304" width="2.28515625" style="417" customWidth="1"/>
    <col min="2305" max="2305" width="49.42578125" style="417" bestFit="1" customWidth="1"/>
    <col min="2306" max="2307" width="9.140625" style="417"/>
    <col min="2308" max="2309" width="10" style="417" bestFit="1" customWidth="1"/>
    <col min="2310" max="2559" width="9.140625" style="417"/>
    <col min="2560" max="2560" width="2.28515625" style="417" customWidth="1"/>
    <col min="2561" max="2561" width="49.42578125" style="417" bestFit="1" customWidth="1"/>
    <col min="2562" max="2563" width="9.140625" style="417"/>
    <col min="2564" max="2565" width="10" style="417" bestFit="1" customWidth="1"/>
    <col min="2566" max="2815" width="9.140625" style="417"/>
    <col min="2816" max="2816" width="2.28515625" style="417" customWidth="1"/>
    <col min="2817" max="2817" width="49.42578125" style="417" bestFit="1" customWidth="1"/>
    <col min="2818" max="2819" width="9.140625" style="417"/>
    <col min="2820" max="2821" width="10" style="417" bestFit="1" customWidth="1"/>
    <col min="2822" max="3071" width="9.140625" style="417"/>
    <col min="3072" max="3072" width="2.28515625" style="417" customWidth="1"/>
    <col min="3073" max="3073" width="49.42578125" style="417" bestFit="1" customWidth="1"/>
    <col min="3074" max="3075" width="9.140625" style="417"/>
    <col min="3076" max="3077" width="10" style="417" bestFit="1" customWidth="1"/>
    <col min="3078" max="3327" width="9.140625" style="417"/>
    <col min="3328" max="3328" width="2.28515625" style="417" customWidth="1"/>
    <col min="3329" max="3329" width="49.42578125" style="417" bestFit="1" customWidth="1"/>
    <col min="3330" max="3331" width="9.140625" style="417"/>
    <col min="3332" max="3333" width="10" style="417" bestFit="1" customWidth="1"/>
    <col min="3334" max="3583" width="9.140625" style="417"/>
    <col min="3584" max="3584" width="2.28515625" style="417" customWidth="1"/>
    <col min="3585" max="3585" width="49.42578125" style="417" bestFit="1" customWidth="1"/>
    <col min="3586" max="3587" width="9.140625" style="417"/>
    <col min="3588" max="3589" width="10" style="417" bestFit="1" customWidth="1"/>
    <col min="3590" max="3839" width="9.140625" style="417"/>
    <col min="3840" max="3840" width="2.28515625" style="417" customWidth="1"/>
    <col min="3841" max="3841" width="49.42578125" style="417" bestFit="1" customWidth="1"/>
    <col min="3842" max="3843" width="9.140625" style="417"/>
    <col min="3844" max="3845" width="10" style="417" bestFit="1" customWidth="1"/>
    <col min="3846" max="4095" width="9.140625" style="417"/>
    <col min="4096" max="4096" width="2.28515625" style="417" customWidth="1"/>
    <col min="4097" max="4097" width="49.42578125" style="417" bestFit="1" customWidth="1"/>
    <col min="4098" max="4099" width="9.140625" style="417"/>
    <col min="4100" max="4101" width="10" style="417" bestFit="1" customWidth="1"/>
    <col min="4102" max="4351" width="9.140625" style="417"/>
    <col min="4352" max="4352" width="2.28515625" style="417" customWidth="1"/>
    <col min="4353" max="4353" width="49.42578125" style="417" bestFit="1" customWidth="1"/>
    <col min="4354" max="4355" width="9.140625" style="417"/>
    <col min="4356" max="4357" width="10" style="417" bestFit="1" customWidth="1"/>
    <col min="4358" max="4607" width="9.140625" style="417"/>
    <col min="4608" max="4608" width="2.28515625" style="417" customWidth="1"/>
    <col min="4609" max="4609" width="49.42578125" style="417" bestFit="1" customWidth="1"/>
    <col min="4610" max="4611" width="9.140625" style="417"/>
    <col min="4612" max="4613" width="10" style="417" bestFit="1" customWidth="1"/>
    <col min="4614" max="4863" width="9.140625" style="417"/>
    <col min="4864" max="4864" width="2.28515625" style="417" customWidth="1"/>
    <col min="4865" max="4865" width="49.42578125" style="417" bestFit="1" customWidth="1"/>
    <col min="4866" max="4867" width="9.140625" style="417"/>
    <col min="4868" max="4869" width="10" style="417" bestFit="1" customWidth="1"/>
    <col min="4870" max="5119" width="9.140625" style="417"/>
    <col min="5120" max="5120" width="2.28515625" style="417" customWidth="1"/>
    <col min="5121" max="5121" width="49.42578125" style="417" bestFit="1" customWidth="1"/>
    <col min="5122" max="5123" width="9.140625" style="417"/>
    <col min="5124" max="5125" width="10" style="417" bestFit="1" customWidth="1"/>
    <col min="5126" max="5375" width="9.140625" style="417"/>
    <col min="5376" max="5376" width="2.28515625" style="417" customWidth="1"/>
    <col min="5377" max="5377" width="49.42578125" style="417" bestFit="1" customWidth="1"/>
    <col min="5378" max="5379" width="9.140625" style="417"/>
    <col min="5380" max="5381" width="10" style="417" bestFit="1" customWidth="1"/>
    <col min="5382" max="5631" width="9.140625" style="417"/>
    <col min="5632" max="5632" width="2.28515625" style="417" customWidth="1"/>
    <col min="5633" max="5633" width="49.42578125" style="417" bestFit="1" customWidth="1"/>
    <col min="5634" max="5635" width="9.140625" style="417"/>
    <col min="5636" max="5637" width="10" style="417" bestFit="1" customWidth="1"/>
    <col min="5638" max="5887" width="9.140625" style="417"/>
    <col min="5888" max="5888" width="2.28515625" style="417" customWidth="1"/>
    <col min="5889" max="5889" width="49.42578125" style="417" bestFit="1" customWidth="1"/>
    <col min="5890" max="5891" width="9.140625" style="417"/>
    <col min="5892" max="5893" width="10" style="417" bestFit="1" customWidth="1"/>
    <col min="5894" max="6143" width="9.140625" style="417"/>
    <col min="6144" max="6144" width="2.28515625" style="417" customWidth="1"/>
    <col min="6145" max="6145" width="49.42578125" style="417" bestFit="1" customWidth="1"/>
    <col min="6146" max="6147" width="9.140625" style="417"/>
    <col min="6148" max="6149" width="10" style="417" bestFit="1" customWidth="1"/>
    <col min="6150" max="6399" width="9.140625" style="417"/>
    <col min="6400" max="6400" width="2.28515625" style="417" customWidth="1"/>
    <col min="6401" max="6401" width="49.42578125" style="417" bestFit="1" customWidth="1"/>
    <col min="6402" max="6403" width="9.140625" style="417"/>
    <col min="6404" max="6405" width="10" style="417" bestFit="1" customWidth="1"/>
    <col min="6406" max="6655" width="9.140625" style="417"/>
    <col min="6656" max="6656" width="2.28515625" style="417" customWidth="1"/>
    <col min="6657" max="6657" width="49.42578125" style="417" bestFit="1" customWidth="1"/>
    <col min="6658" max="6659" width="9.140625" style="417"/>
    <col min="6660" max="6661" width="10" style="417" bestFit="1" customWidth="1"/>
    <col min="6662" max="6911" width="9.140625" style="417"/>
    <col min="6912" max="6912" width="2.28515625" style="417" customWidth="1"/>
    <col min="6913" max="6913" width="49.42578125" style="417" bestFit="1" customWidth="1"/>
    <col min="6914" max="6915" width="9.140625" style="417"/>
    <col min="6916" max="6917" width="10" style="417" bestFit="1" customWidth="1"/>
    <col min="6918" max="7167" width="9.140625" style="417"/>
    <col min="7168" max="7168" width="2.28515625" style="417" customWidth="1"/>
    <col min="7169" max="7169" width="49.42578125" style="417" bestFit="1" customWidth="1"/>
    <col min="7170" max="7171" width="9.140625" style="417"/>
    <col min="7172" max="7173" width="10" style="417" bestFit="1" customWidth="1"/>
    <col min="7174" max="7423" width="9.140625" style="417"/>
    <col min="7424" max="7424" width="2.28515625" style="417" customWidth="1"/>
    <col min="7425" max="7425" width="49.42578125" style="417" bestFit="1" customWidth="1"/>
    <col min="7426" max="7427" width="9.140625" style="417"/>
    <col min="7428" max="7429" width="10" style="417" bestFit="1" customWidth="1"/>
    <col min="7430" max="7679" width="9.140625" style="417"/>
    <col min="7680" max="7680" width="2.28515625" style="417" customWidth="1"/>
    <col min="7681" max="7681" width="49.42578125" style="417" bestFit="1" customWidth="1"/>
    <col min="7682" max="7683" width="9.140625" style="417"/>
    <col min="7684" max="7685" width="10" style="417" bestFit="1" customWidth="1"/>
    <col min="7686" max="7935" width="9.140625" style="417"/>
    <col min="7936" max="7936" width="2.28515625" style="417" customWidth="1"/>
    <col min="7937" max="7937" width="49.42578125" style="417" bestFit="1" customWidth="1"/>
    <col min="7938" max="7939" width="9.140625" style="417"/>
    <col min="7940" max="7941" width="10" style="417" bestFit="1" customWidth="1"/>
    <col min="7942" max="8191" width="9.140625" style="417"/>
    <col min="8192" max="8192" width="2.28515625" style="417" customWidth="1"/>
    <col min="8193" max="8193" width="49.42578125" style="417" bestFit="1" customWidth="1"/>
    <col min="8194" max="8195" width="9.140625" style="417"/>
    <col min="8196" max="8197" width="10" style="417" bestFit="1" customWidth="1"/>
    <col min="8198" max="8447" width="9.140625" style="417"/>
    <col min="8448" max="8448" width="2.28515625" style="417" customWidth="1"/>
    <col min="8449" max="8449" width="49.42578125" style="417" bestFit="1" customWidth="1"/>
    <col min="8450" max="8451" width="9.140625" style="417"/>
    <col min="8452" max="8453" width="10" style="417" bestFit="1" customWidth="1"/>
    <col min="8454" max="8703" width="9.140625" style="417"/>
    <col min="8704" max="8704" width="2.28515625" style="417" customWidth="1"/>
    <col min="8705" max="8705" width="49.42578125" style="417" bestFit="1" customWidth="1"/>
    <col min="8706" max="8707" width="9.140625" style="417"/>
    <col min="8708" max="8709" width="10" style="417" bestFit="1" customWidth="1"/>
    <col min="8710" max="8959" width="9.140625" style="417"/>
    <col min="8960" max="8960" width="2.28515625" style="417" customWidth="1"/>
    <col min="8961" max="8961" width="49.42578125" style="417" bestFit="1" customWidth="1"/>
    <col min="8962" max="8963" width="9.140625" style="417"/>
    <col min="8964" max="8965" width="10" style="417" bestFit="1" customWidth="1"/>
    <col min="8966" max="9215" width="9.140625" style="417"/>
    <col min="9216" max="9216" width="2.28515625" style="417" customWidth="1"/>
    <col min="9217" max="9217" width="49.42578125" style="417" bestFit="1" customWidth="1"/>
    <col min="9218" max="9219" width="9.140625" style="417"/>
    <col min="9220" max="9221" width="10" style="417" bestFit="1" customWidth="1"/>
    <col min="9222" max="9471" width="9.140625" style="417"/>
    <col min="9472" max="9472" width="2.28515625" style="417" customWidth="1"/>
    <col min="9473" max="9473" width="49.42578125" style="417" bestFit="1" customWidth="1"/>
    <col min="9474" max="9475" width="9.140625" style="417"/>
    <col min="9476" max="9477" width="10" style="417" bestFit="1" customWidth="1"/>
    <col min="9478" max="9727" width="9.140625" style="417"/>
    <col min="9728" max="9728" width="2.28515625" style="417" customWidth="1"/>
    <col min="9729" max="9729" width="49.42578125" style="417" bestFit="1" customWidth="1"/>
    <col min="9730" max="9731" width="9.140625" style="417"/>
    <col min="9732" max="9733" width="10" style="417" bestFit="1" customWidth="1"/>
    <col min="9734" max="9983" width="9.140625" style="417"/>
    <col min="9984" max="9984" width="2.28515625" style="417" customWidth="1"/>
    <col min="9985" max="9985" width="49.42578125" style="417" bestFit="1" customWidth="1"/>
    <col min="9986" max="9987" width="9.140625" style="417"/>
    <col min="9988" max="9989" width="10" style="417" bestFit="1" customWidth="1"/>
    <col min="9990" max="10239" width="9.140625" style="417"/>
    <col min="10240" max="10240" width="2.28515625" style="417" customWidth="1"/>
    <col min="10241" max="10241" width="49.42578125" style="417" bestFit="1" customWidth="1"/>
    <col min="10242" max="10243" width="9.140625" style="417"/>
    <col min="10244" max="10245" width="10" style="417" bestFit="1" customWidth="1"/>
    <col min="10246" max="10495" width="9.140625" style="417"/>
    <col min="10496" max="10496" width="2.28515625" style="417" customWidth="1"/>
    <col min="10497" max="10497" width="49.42578125" style="417" bestFit="1" customWidth="1"/>
    <col min="10498" max="10499" width="9.140625" style="417"/>
    <col min="10500" max="10501" width="10" style="417" bestFit="1" customWidth="1"/>
    <col min="10502" max="10751" width="9.140625" style="417"/>
    <col min="10752" max="10752" width="2.28515625" style="417" customWidth="1"/>
    <col min="10753" max="10753" width="49.42578125" style="417" bestFit="1" customWidth="1"/>
    <col min="10754" max="10755" width="9.140625" style="417"/>
    <col min="10756" max="10757" width="10" style="417" bestFit="1" customWidth="1"/>
    <col min="10758" max="11007" width="9.140625" style="417"/>
    <col min="11008" max="11008" width="2.28515625" style="417" customWidth="1"/>
    <col min="11009" max="11009" width="49.42578125" style="417" bestFit="1" customWidth="1"/>
    <col min="11010" max="11011" width="9.140625" style="417"/>
    <col min="11012" max="11013" width="10" style="417" bestFit="1" customWidth="1"/>
    <col min="11014" max="11263" width="9.140625" style="417"/>
    <col min="11264" max="11264" width="2.28515625" style="417" customWidth="1"/>
    <col min="11265" max="11265" width="49.42578125" style="417" bestFit="1" customWidth="1"/>
    <col min="11266" max="11267" width="9.140625" style="417"/>
    <col min="11268" max="11269" width="10" style="417" bestFit="1" customWidth="1"/>
    <col min="11270" max="11519" width="9.140625" style="417"/>
    <col min="11520" max="11520" width="2.28515625" style="417" customWidth="1"/>
    <col min="11521" max="11521" width="49.42578125" style="417" bestFit="1" customWidth="1"/>
    <col min="11522" max="11523" width="9.140625" style="417"/>
    <col min="11524" max="11525" width="10" style="417" bestFit="1" customWidth="1"/>
    <col min="11526" max="11775" width="9.140625" style="417"/>
    <col min="11776" max="11776" width="2.28515625" style="417" customWidth="1"/>
    <col min="11777" max="11777" width="49.42578125" style="417" bestFit="1" customWidth="1"/>
    <col min="11778" max="11779" width="9.140625" style="417"/>
    <col min="11780" max="11781" width="10" style="417" bestFit="1" customWidth="1"/>
    <col min="11782" max="12031" width="9.140625" style="417"/>
    <col min="12032" max="12032" width="2.28515625" style="417" customWidth="1"/>
    <col min="12033" max="12033" width="49.42578125" style="417" bestFit="1" customWidth="1"/>
    <col min="12034" max="12035" width="9.140625" style="417"/>
    <col min="12036" max="12037" width="10" style="417" bestFit="1" customWidth="1"/>
    <col min="12038" max="12287" width="9.140625" style="417"/>
    <col min="12288" max="12288" width="2.28515625" style="417" customWidth="1"/>
    <col min="12289" max="12289" width="49.42578125" style="417" bestFit="1" customWidth="1"/>
    <col min="12290" max="12291" width="9.140625" style="417"/>
    <col min="12292" max="12293" width="10" style="417" bestFit="1" customWidth="1"/>
    <col min="12294" max="12543" width="9.140625" style="417"/>
    <col min="12544" max="12544" width="2.28515625" style="417" customWidth="1"/>
    <col min="12545" max="12545" width="49.42578125" style="417" bestFit="1" customWidth="1"/>
    <col min="12546" max="12547" width="9.140625" style="417"/>
    <col min="12548" max="12549" width="10" style="417" bestFit="1" customWidth="1"/>
    <col min="12550" max="12799" width="9.140625" style="417"/>
    <col min="12800" max="12800" width="2.28515625" style="417" customWidth="1"/>
    <col min="12801" max="12801" width="49.42578125" style="417" bestFit="1" customWidth="1"/>
    <col min="12802" max="12803" width="9.140625" style="417"/>
    <col min="12804" max="12805" width="10" style="417" bestFit="1" customWidth="1"/>
    <col min="12806" max="13055" width="9.140625" style="417"/>
    <col min="13056" max="13056" width="2.28515625" style="417" customWidth="1"/>
    <col min="13057" max="13057" width="49.42578125" style="417" bestFit="1" customWidth="1"/>
    <col min="13058" max="13059" width="9.140625" style="417"/>
    <col min="13060" max="13061" width="10" style="417" bestFit="1" customWidth="1"/>
    <col min="13062" max="13311" width="9.140625" style="417"/>
    <col min="13312" max="13312" width="2.28515625" style="417" customWidth="1"/>
    <col min="13313" max="13313" width="49.42578125" style="417" bestFit="1" customWidth="1"/>
    <col min="13314" max="13315" width="9.140625" style="417"/>
    <col min="13316" max="13317" width="10" style="417" bestFit="1" customWidth="1"/>
    <col min="13318" max="13567" width="9.140625" style="417"/>
    <col min="13568" max="13568" width="2.28515625" style="417" customWidth="1"/>
    <col min="13569" max="13569" width="49.42578125" style="417" bestFit="1" customWidth="1"/>
    <col min="13570" max="13571" width="9.140625" style="417"/>
    <col min="13572" max="13573" width="10" style="417" bestFit="1" customWidth="1"/>
    <col min="13574" max="13823" width="9.140625" style="417"/>
    <col min="13824" max="13824" width="2.28515625" style="417" customWidth="1"/>
    <col min="13825" max="13825" width="49.42578125" style="417" bestFit="1" customWidth="1"/>
    <col min="13826" max="13827" width="9.140625" style="417"/>
    <col min="13828" max="13829" width="10" style="417" bestFit="1" customWidth="1"/>
    <col min="13830" max="14079" width="9.140625" style="417"/>
    <col min="14080" max="14080" width="2.28515625" style="417" customWidth="1"/>
    <col min="14081" max="14081" width="49.42578125" style="417" bestFit="1" customWidth="1"/>
    <col min="14082" max="14083" width="9.140625" style="417"/>
    <col min="14084" max="14085" width="10" style="417" bestFit="1" customWidth="1"/>
    <col min="14086" max="14335" width="9.140625" style="417"/>
    <col min="14336" max="14336" width="2.28515625" style="417" customWidth="1"/>
    <col min="14337" max="14337" width="49.42578125" style="417" bestFit="1" customWidth="1"/>
    <col min="14338" max="14339" width="9.140625" style="417"/>
    <col min="14340" max="14341" width="10" style="417" bestFit="1" customWidth="1"/>
    <col min="14342" max="14591" width="9.140625" style="417"/>
    <col min="14592" max="14592" width="2.28515625" style="417" customWidth="1"/>
    <col min="14593" max="14593" width="49.42578125" style="417" bestFit="1" customWidth="1"/>
    <col min="14594" max="14595" width="9.140625" style="417"/>
    <col min="14596" max="14597" width="10" style="417" bestFit="1" customWidth="1"/>
    <col min="14598" max="14847" width="9.140625" style="417"/>
    <col min="14848" max="14848" width="2.28515625" style="417" customWidth="1"/>
    <col min="14849" max="14849" width="49.42578125" style="417" bestFit="1" customWidth="1"/>
    <col min="14850" max="14851" width="9.140625" style="417"/>
    <col min="14852" max="14853" width="10" style="417" bestFit="1" customWidth="1"/>
    <col min="14854" max="15103" width="9.140625" style="417"/>
    <col min="15104" max="15104" width="2.28515625" style="417" customWidth="1"/>
    <col min="15105" max="15105" width="49.42578125" style="417" bestFit="1" customWidth="1"/>
    <col min="15106" max="15107" width="9.140625" style="417"/>
    <col min="15108" max="15109" width="10" style="417" bestFit="1" customWidth="1"/>
    <col min="15110" max="15359" width="9.140625" style="417"/>
    <col min="15360" max="15360" width="2.28515625" style="417" customWidth="1"/>
    <col min="15361" max="15361" width="49.42578125" style="417" bestFit="1" customWidth="1"/>
    <col min="15362" max="15363" width="9.140625" style="417"/>
    <col min="15364" max="15365" width="10" style="417" bestFit="1" customWidth="1"/>
    <col min="15366" max="15615" width="9.140625" style="417"/>
    <col min="15616" max="15616" width="2.28515625" style="417" customWidth="1"/>
    <col min="15617" max="15617" width="49.42578125" style="417" bestFit="1" customWidth="1"/>
    <col min="15618" max="15619" width="9.140625" style="417"/>
    <col min="15620" max="15621" width="10" style="417" bestFit="1" customWidth="1"/>
    <col min="15622" max="15871" width="9.140625" style="417"/>
    <col min="15872" max="15872" width="2.28515625" style="417" customWidth="1"/>
    <col min="15873" max="15873" width="49.42578125" style="417" bestFit="1" customWidth="1"/>
    <col min="15874" max="15875" width="9.140625" style="417"/>
    <col min="15876" max="15877" width="10" style="417" bestFit="1" customWidth="1"/>
    <col min="15878" max="16127" width="9.140625" style="417"/>
    <col min="16128" max="16128" width="2.28515625" style="417" customWidth="1"/>
    <col min="16129" max="16129" width="49.42578125" style="417" bestFit="1" customWidth="1"/>
    <col min="16130" max="16131" width="9.140625" style="417"/>
    <col min="16132" max="16133" width="10" style="417" bestFit="1" customWidth="1"/>
    <col min="16134" max="16384" width="9.140625" style="417"/>
  </cols>
  <sheetData>
    <row r="2" spans="1:13">
      <c r="A2" s="346" t="s">
        <v>304</v>
      </c>
      <c r="B2" s="330"/>
      <c r="C2" s="330"/>
      <c r="D2" s="330"/>
      <c r="E2" s="330"/>
      <c r="F2" s="330"/>
      <c r="G2" s="330"/>
      <c r="H2" s="346" t="s">
        <v>304</v>
      </c>
      <c r="I2" s="330"/>
      <c r="J2" s="330"/>
      <c r="K2" s="330"/>
      <c r="L2" s="330"/>
      <c r="M2" s="330"/>
    </row>
    <row r="3" spans="1:13">
      <c r="A3" s="346" t="s">
        <v>221</v>
      </c>
      <c r="B3" s="330"/>
      <c r="C3" s="330"/>
      <c r="D3" s="330"/>
      <c r="E3" s="330"/>
      <c r="F3" s="330"/>
      <c r="G3" s="330"/>
      <c r="H3" s="346" t="s">
        <v>221</v>
      </c>
      <c r="I3" s="330"/>
      <c r="J3" s="330"/>
      <c r="K3" s="330"/>
      <c r="L3" s="330"/>
      <c r="M3" s="330"/>
    </row>
    <row r="4" spans="1:13">
      <c r="A4" s="330"/>
      <c r="B4" s="330"/>
      <c r="C4" s="330"/>
      <c r="D4" s="330"/>
      <c r="E4" s="330"/>
      <c r="F4" s="330"/>
      <c r="G4" s="330"/>
    </row>
    <row r="5" spans="1:13">
      <c r="A5" s="346" t="s">
        <v>333</v>
      </c>
      <c r="B5" s="330"/>
      <c r="C5" s="330"/>
      <c r="D5" s="330"/>
      <c r="E5" s="330"/>
      <c r="F5" s="330"/>
      <c r="G5" s="330"/>
      <c r="H5" s="329" t="s">
        <v>1100</v>
      </c>
      <c r="I5" s="330"/>
      <c r="J5" s="330"/>
      <c r="K5" s="330"/>
      <c r="L5" s="330"/>
      <c r="M5" s="330"/>
    </row>
    <row r="6" spans="1:13">
      <c r="A6" s="330"/>
      <c r="B6" s="330"/>
      <c r="C6" s="330"/>
      <c r="D6" s="330"/>
      <c r="E6" s="330"/>
      <c r="F6" s="330"/>
      <c r="G6" s="330"/>
      <c r="H6" s="330"/>
      <c r="J6" s="330"/>
      <c r="K6" s="330"/>
      <c r="L6" s="330"/>
      <c r="M6" s="330"/>
    </row>
    <row r="7" spans="1:13">
      <c r="A7" s="347" t="s">
        <v>334</v>
      </c>
      <c r="B7" s="330"/>
      <c r="C7" s="330"/>
      <c r="D7" s="330"/>
      <c r="E7" s="330"/>
      <c r="F7" s="330"/>
      <c r="G7" s="330"/>
      <c r="H7" s="329" t="s">
        <v>334</v>
      </c>
    </row>
    <row r="8" spans="1:13">
      <c r="A8" s="330"/>
      <c r="B8" s="330"/>
      <c r="C8" s="330"/>
      <c r="D8" s="330"/>
      <c r="E8" s="330"/>
      <c r="F8" s="330"/>
      <c r="G8" s="330"/>
    </row>
    <row r="9" spans="1:13">
      <c r="A9" s="491" t="s">
        <v>335</v>
      </c>
      <c r="B9" s="492"/>
      <c r="C9" s="492"/>
      <c r="D9" s="492"/>
      <c r="E9" s="492"/>
      <c r="F9" s="493"/>
      <c r="G9" s="436"/>
      <c r="H9" s="491" t="s">
        <v>335</v>
      </c>
      <c r="I9" s="492"/>
      <c r="J9" s="492"/>
      <c r="K9" s="492"/>
      <c r="L9" s="492"/>
      <c r="M9" s="493"/>
    </row>
    <row r="10" spans="1:13" ht="36">
      <c r="A10" s="338"/>
      <c r="B10" s="348" t="s">
        <v>336</v>
      </c>
      <c r="C10" s="349" t="s">
        <v>337</v>
      </c>
      <c r="D10" s="349" t="s">
        <v>338</v>
      </c>
      <c r="E10" s="350" t="s">
        <v>1087</v>
      </c>
      <c r="F10" s="350" t="s">
        <v>339</v>
      </c>
      <c r="G10" s="436"/>
      <c r="H10" s="338"/>
      <c r="I10" s="361" t="s">
        <v>392</v>
      </c>
      <c r="J10" s="362" t="s">
        <v>337</v>
      </c>
      <c r="K10" s="363" t="s">
        <v>338</v>
      </c>
      <c r="L10" s="364" t="s">
        <v>1087</v>
      </c>
      <c r="M10" s="364" t="s">
        <v>339</v>
      </c>
    </row>
    <row r="11" spans="1:13">
      <c r="A11" s="350" t="s">
        <v>309</v>
      </c>
      <c r="B11" s="351" t="s">
        <v>340</v>
      </c>
      <c r="C11" s="351" t="s">
        <v>341</v>
      </c>
      <c r="D11" s="351" t="s">
        <v>342</v>
      </c>
      <c r="E11" s="415">
        <f>SUM(E12:E14)</f>
        <v>15519.358</v>
      </c>
      <c r="F11" s="415">
        <f>SUM(F12:F14)</f>
        <v>11120.709000000001</v>
      </c>
      <c r="G11" s="442"/>
      <c r="H11" s="364" t="s">
        <v>309</v>
      </c>
      <c r="I11" s="365" t="s">
        <v>393</v>
      </c>
      <c r="J11" s="365" t="s">
        <v>394</v>
      </c>
      <c r="K11" s="365" t="s">
        <v>395</v>
      </c>
      <c r="L11" s="416">
        <f>SUM(L12:L16)</f>
        <v>13060</v>
      </c>
      <c r="M11" s="416">
        <f>SUM(M12:M16)</f>
        <v>9088.49</v>
      </c>
    </row>
    <row r="12" spans="1:13" ht="14.25" customHeight="1">
      <c r="A12" s="495" t="s">
        <v>343</v>
      </c>
      <c r="B12" s="352" t="s">
        <v>344</v>
      </c>
      <c r="C12" s="353" t="s">
        <v>345</v>
      </c>
      <c r="D12" s="354" t="s">
        <v>346</v>
      </c>
      <c r="E12" s="416"/>
      <c r="F12" s="416"/>
      <c r="G12" s="443"/>
      <c r="H12" s="366" t="s">
        <v>232</v>
      </c>
      <c r="I12" s="367" t="s">
        <v>396</v>
      </c>
      <c r="J12" s="367" t="s">
        <v>397</v>
      </c>
      <c r="K12" s="367" t="s">
        <v>398</v>
      </c>
      <c r="L12" s="416"/>
      <c r="M12" s="416"/>
    </row>
    <row r="13" spans="1:13">
      <c r="A13" s="496"/>
      <c r="B13" s="352" t="s">
        <v>347</v>
      </c>
      <c r="C13" s="354" t="s">
        <v>348</v>
      </c>
      <c r="D13" s="354" t="s">
        <v>349</v>
      </c>
      <c r="E13" s="416"/>
      <c r="F13" s="416"/>
      <c r="G13" s="443"/>
      <c r="H13" s="368" t="s">
        <v>234</v>
      </c>
      <c r="I13" s="367" t="s">
        <v>399</v>
      </c>
      <c r="J13" s="338"/>
      <c r="K13" s="367" t="s">
        <v>400</v>
      </c>
      <c r="L13" s="416"/>
      <c r="M13" s="416"/>
    </row>
    <row r="14" spans="1:13">
      <c r="A14" s="497"/>
      <c r="B14" s="352" t="s">
        <v>350</v>
      </c>
      <c r="C14" s="355" t="s">
        <v>351</v>
      </c>
      <c r="D14" s="354" t="s">
        <v>352</v>
      </c>
      <c r="E14" s="416">
        <v>15519.358</v>
      </c>
      <c r="F14" s="416">
        <v>11120.709000000001</v>
      </c>
      <c r="G14" s="443"/>
      <c r="H14" s="368" t="s">
        <v>236</v>
      </c>
      <c r="I14" s="367" t="s">
        <v>401</v>
      </c>
      <c r="J14" s="367" t="s">
        <v>402</v>
      </c>
      <c r="K14" s="367" t="s">
        <v>403</v>
      </c>
      <c r="L14" s="416">
        <v>13060</v>
      </c>
      <c r="M14" s="416">
        <v>9088.49</v>
      </c>
    </row>
    <row r="15" spans="1:13">
      <c r="A15" s="350" t="s">
        <v>311</v>
      </c>
      <c r="B15" s="351" t="s">
        <v>353</v>
      </c>
      <c r="C15" s="351" t="s">
        <v>354</v>
      </c>
      <c r="D15" s="354" t="s">
        <v>355</v>
      </c>
      <c r="E15" s="416"/>
      <c r="F15" s="416"/>
      <c r="G15" s="443"/>
      <c r="H15" s="368" t="s">
        <v>239</v>
      </c>
      <c r="I15" s="367" t="s">
        <v>404</v>
      </c>
      <c r="J15" s="338"/>
      <c r="K15" s="367" t="s">
        <v>405</v>
      </c>
      <c r="L15" s="416"/>
      <c r="M15" s="416"/>
    </row>
    <row r="16" spans="1:13">
      <c r="A16" s="353" t="s">
        <v>356</v>
      </c>
      <c r="B16" s="354" t="s">
        <v>357</v>
      </c>
      <c r="C16" s="354" t="s">
        <v>358</v>
      </c>
      <c r="D16" s="354" t="s">
        <v>359</v>
      </c>
      <c r="E16" s="416"/>
      <c r="F16" s="416"/>
      <c r="G16" s="443"/>
      <c r="H16" s="369" t="s">
        <v>243</v>
      </c>
      <c r="I16" s="367" t="s">
        <v>406</v>
      </c>
      <c r="J16" s="367" t="s">
        <v>407</v>
      </c>
      <c r="K16" s="367" t="s">
        <v>408</v>
      </c>
      <c r="L16" s="416"/>
      <c r="M16" s="416"/>
    </row>
    <row r="17" spans="1:13">
      <c r="A17" s="353" t="s">
        <v>360</v>
      </c>
      <c r="B17" s="354" t="s">
        <v>361</v>
      </c>
      <c r="C17" s="354" t="s">
        <v>362</v>
      </c>
      <c r="D17" s="354" t="s">
        <v>363</v>
      </c>
      <c r="E17" s="416"/>
      <c r="F17" s="416"/>
      <c r="G17" s="443"/>
      <c r="H17" s="364" t="s">
        <v>311</v>
      </c>
      <c r="I17" s="365" t="s">
        <v>409</v>
      </c>
      <c r="J17" s="365" t="s">
        <v>410</v>
      </c>
      <c r="K17" s="365" t="s">
        <v>411</v>
      </c>
      <c r="L17" s="416">
        <f>SUM(L18:L19)</f>
        <v>1845.9</v>
      </c>
      <c r="M17" s="416">
        <f>SUM(M18:M19)</f>
        <v>1513.98</v>
      </c>
    </row>
    <row r="18" spans="1:13">
      <c r="A18" s="353" t="s">
        <v>364</v>
      </c>
      <c r="B18" s="354" t="s">
        <v>365</v>
      </c>
      <c r="C18" s="354" t="s">
        <v>366</v>
      </c>
      <c r="D18" s="354" t="s">
        <v>367</v>
      </c>
      <c r="E18" s="416"/>
      <c r="F18" s="416"/>
      <c r="G18" s="443"/>
      <c r="H18" s="366" t="s">
        <v>232</v>
      </c>
      <c r="I18" s="367" t="s">
        <v>105</v>
      </c>
      <c r="J18" s="367" t="s">
        <v>412</v>
      </c>
      <c r="K18" s="367" t="s">
        <v>413</v>
      </c>
      <c r="L18" s="416">
        <v>1642</v>
      </c>
      <c r="M18" s="416">
        <v>1350.4</v>
      </c>
    </row>
    <row r="19" spans="1:13" ht="25.5" customHeight="1">
      <c r="A19" s="350" t="s">
        <v>313</v>
      </c>
      <c r="B19" s="356" t="s">
        <v>368</v>
      </c>
      <c r="C19" s="351" t="s">
        <v>369</v>
      </c>
      <c r="D19" s="354" t="s">
        <v>370</v>
      </c>
      <c r="E19" s="416"/>
      <c r="F19" s="416"/>
      <c r="G19" s="443"/>
      <c r="H19" s="369" t="s">
        <v>234</v>
      </c>
      <c r="I19" s="367" t="s">
        <v>414</v>
      </c>
      <c r="J19" s="367" t="s">
        <v>415</v>
      </c>
      <c r="K19" s="367" t="s">
        <v>416</v>
      </c>
      <c r="L19" s="416">
        <v>203.9</v>
      </c>
      <c r="M19" s="416">
        <v>163.58000000000001</v>
      </c>
    </row>
    <row r="20" spans="1:13">
      <c r="A20" s="498"/>
      <c r="B20" s="353" t="s">
        <v>371</v>
      </c>
      <c r="C20" s="338"/>
      <c r="D20" s="354" t="s">
        <v>372</v>
      </c>
      <c r="E20" s="416"/>
      <c r="F20" s="416"/>
      <c r="G20" s="443"/>
      <c r="H20" s="364" t="s">
        <v>313</v>
      </c>
      <c r="I20" s="365" t="s">
        <v>417</v>
      </c>
      <c r="J20" s="365" t="s">
        <v>418</v>
      </c>
      <c r="K20" s="365" t="s">
        <v>419</v>
      </c>
      <c r="L20" s="416">
        <v>129.476</v>
      </c>
      <c r="M20" s="416">
        <v>110.59</v>
      </c>
    </row>
    <row r="21" spans="1:13">
      <c r="A21" s="499"/>
      <c r="B21" s="353" t="s">
        <v>373</v>
      </c>
      <c r="C21" s="338"/>
      <c r="D21" s="354" t="s">
        <v>374</v>
      </c>
      <c r="E21" s="416"/>
      <c r="F21" s="416"/>
      <c r="G21" s="443"/>
      <c r="H21" s="364" t="s">
        <v>315</v>
      </c>
      <c r="I21" s="365" t="s">
        <v>420</v>
      </c>
      <c r="J21" s="365" t="s">
        <v>421</v>
      </c>
      <c r="K21" s="365" t="s">
        <v>422</v>
      </c>
      <c r="L21" s="416">
        <f>SUM(L22:L36)</f>
        <v>2690.8346999999994</v>
      </c>
      <c r="M21" s="416">
        <f>SUM(M22:M36)</f>
        <v>2793.4500000000007</v>
      </c>
    </row>
    <row r="22" spans="1:13">
      <c r="A22" s="357">
        <v>4</v>
      </c>
      <c r="B22" s="358" t="s">
        <v>375</v>
      </c>
      <c r="C22" s="359" t="s">
        <v>376</v>
      </c>
      <c r="D22" s="351" t="s">
        <v>377</v>
      </c>
      <c r="E22" s="416"/>
      <c r="F22" s="416"/>
      <c r="G22" s="443"/>
      <c r="H22" s="366" t="s">
        <v>232</v>
      </c>
      <c r="I22" s="367" t="s">
        <v>423</v>
      </c>
      <c r="J22" s="338"/>
      <c r="K22" s="367" t="s">
        <v>424</v>
      </c>
      <c r="L22" s="416"/>
      <c r="M22" s="416"/>
    </row>
    <row r="23" spans="1:13">
      <c r="A23" s="360"/>
      <c r="B23" s="407" t="s">
        <v>378</v>
      </c>
      <c r="C23" s="338"/>
      <c r="D23" s="354" t="s">
        <v>379</v>
      </c>
      <c r="E23" s="416"/>
      <c r="F23" s="416"/>
      <c r="G23" s="443"/>
      <c r="H23" s="368" t="s">
        <v>234</v>
      </c>
      <c r="I23" s="367" t="s">
        <v>425</v>
      </c>
      <c r="J23" s="367" t="s">
        <v>426</v>
      </c>
      <c r="K23" s="367" t="s">
        <v>427</v>
      </c>
      <c r="L23" s="416"/>
      <c r="M23" s="416"/>
    </row>
    <row r="24" spans="1:13">
      <c r="A24" s="408">
        <v>5</v>
      </c>
      <c r="B24" s="351" t="s">
        <v>380</v>
      </c>
      <c r="C24" s="351" t="s">
        <v>381</v>
      </c>
      <c r="D24" s="351" t="s">
        <v>382</v>
      </c>
      <c r="E24" s="416"/>
      <c r="F24" s="416"/>
      <c r="G24" s="443"/>
      <c r="H24" s="368" t="s">
        <v>236</v>
      </c>
      <c r="I24" s="367" t="s">
        <v>428</v>
      </c>
      <c r="J24" s="367" t="s">
        <v>429</v>
      </c>
      <c r="K24" s="367" t="s">
        <v>430</v>
      </c>
      <c r="L24" s="416">
        <v>653.33299999999997</v>
      </c>
      <c r="M24" s="416">
        <v>948.72</v>
      </c>
    </row>
    <row r="25" spans="1:13">
      <c r="A25" s="408">
        <v>6</v>
      </c>
      <c r="B25" s="351" t="s">
        <v>383</v>
      </c>
      <c r="C25" s="351" t="s">
        <v>384</v>
      </c>
      <c r="D25" s="351" t="s">
        <v>385</v>
      </c>
      <c r="E25" s="416">
        <v>3805.3359999999998</v>
      </c>
      <c r="F25" s="416"/>
      <c r="G25" s="443"/>
      <c r="H25" s="368" t="s">
        <v>239</v>
      </c>
      <c r="I25" s="367" t="s">
        <v>431</v>
      </c>
      <c r="J25" s="367" t="s">
        <v>432</v>
      </c>
      <c r="K25" s="367" t="s">
        <v>433</v>
      </c>
      <c r="L25" s="416">
        <f>176.841+56.3</f>
        <v>233.14100000000002</v>
      </c>
      <c r="M25" s="416">
        <v>64.44</v>
      </c>
    </row>
    <row r="26" spans="1:13">
      <c r="A26" s="350" t="s">
        <v>321</v>
      </c>
      <c r="B26" s="351" t="s">
        <v>386</v>
      </c>
      <c r="C26" s="351" t="s">
        <v>387</v>
      </c>
      <c r="D26" s="351" t="s">
        <v>388</v>
      </c>
      <c r="E26" s="416"/>
      <c r="F26" s="416"/>
      <c r="G26" s="443"/>
      <c r="H26" s="368" t="s">
        <v>243</v>
      </c>
      <c r="I26" s="367" t="s">
        <v>434</v>
      </c>
      <c r="J26" s="367" t="s">
        <v>435</v>
      </c>
      <c r="K26" s="367" t="s">
        <v>436</v>
      </c>
      <c r="L26" s="416">
        <v>4.1666699999999999</v>
      </c>
      <c r="M26" s="416">
        <v>12.17</v>
      </c>
    </row>
    <row r="27" spans="1:13">
      <c r="A27" s="350" t="s">
        <v>389</v>
      </c>
      <c r="B27" s="351" t="s">
        <v>390</v>
      </c>
      <c r="C27" s="338"/>
      <c r="D27" s="351" t="s">
        <v>391</v>
      </c>
      <c r="E27" s="415">
        <f>E11+E25</f>
        <v>19324.694</v>
      </c>
      <c r="F27" s="415">
        <f>F11+F25</f>
        <v>11120.709000000001</v>
      </c>
      <c r="G27" s="442"/>
      <c r="H27" s="368" t="s">
        <v>246</v>
      </c>
      <c r="I27" s="367" t="s">
        <v>437</v>
      </c>
      <c r="J27" s="367" t="s">
        <v>438</v>
      </c>
      <c r="K27" s="367" t="s">
        <v>439</v>
      </c>
      <c r="L27" s="416"/>
      <c r="M27" s="416"/>
    </row>
    <row r="28" spans="1:13">
      <c r="A28" s="330"/>
      <c r="B28" s="330"/>
      <c r="C28" s="330"/>
      <c r="D28" s="330"/>
      <c r="E28" s="330"/>
      <c r="F28" s="330"/>
      <c r="G28" s="330"/>
      <c r="H28" s="368" t="s">
        <v>248</v>
      </c>
      <c r="I28" s="367" t="s">
        <v>440</v>
      </c>
      <c r="J28" s="367" t="s">
        <v>441</v>
      </c>
      <c r="K28" s="367" t="s">
        <v>442</v>
      </c>
      <c r="L28" s="416">
        <f>1327.351-0.03656</f>
        <v>1327.3144400000001</v>
      </c>
      <c r="M28" s="416">
        <v>1428.31</v>
      </c>
    </row>
    <row r="29" spans="1:13">
      <c r="A29" s="330"/>
      <c r="B29" s="330"/>
      <c r="C29" s="330"/>
      <c r="D29" s="330"/>
      <c r="E29" s="494" t="s">
        <v>327</v>
      </c>
      <c r="F29" s="494"/>
      <c r="G29" s="436"/>
      <c r="H29" s="368" t="s">
        <v>252</v>
      </c>
      <c r="I29" s="367" t="s">
        <v>443</v>
      </c>
      <c r="J29" s="367" t="s">
        <v>444</v>
      </c>
      <c r="K29" s="367" t="s">
        <v>445</v>
      </c>
      <c r="L29" s="416"/>
      <c r="M29" s="416"/>
    </row>
    <row r="30" spans="1:13">
      <c r="A30" s="330"/>
      <c r="B30" s="330"/>
      <c r="C30" s="330"/>
      <c r="D30" s="330"/>
      <c r="E30" s="494" t="s">
        <v>1085</v>
      </c>
      <c r="F30" s="494"/>
      <c r="G30" s="436"/>
      <c r="H30" s="368" t="s">
        <v>9</v>
      </c>
      <c r="I30" s="367" t="s">
        <v>446</v>
      </c>
      <c r="J30" s="367" t="s">
        <v>447</v>
      </c>
      <c r="K30" s="367" t="s">
        <v>448</v>
      </c>
      <c r="L30" s="416"/>
      <c r="M30" s="416"/>
    </row>
    <row r="31" spans="1:13">
      <c r="A31" s="330"/>
      <c r="B31" s="330"/>
      <c r="C31" s="330"/>
      <c r="D31" s="330"/>
      <c r="E31" s="436"/>
      <c r="F31" s="436"/>
      <c r="G31" s="436"/>
      <c r="H31" s="368" t="s">
        <v>256</v>
      </c>
      <c r="I31" s="367" t="s">
        <v>449</v>
      </c>
      <c r="J31" s="367" t="s">
        <v>450</v>
      </c>
      <c r="K31" s="367" t="s">
        <v>451</v>
      </c>
      <c r="L31" s="416">
        <v>192.84959000000001</v>
      </c>
      <c r="M31" s="416">
        <v>54</v>
      </c>
    </row>
    <row r="32" spans="1:13">
      <c r="A32" s="330"/>
      <c r="B32" s="330"/>
      <c r="C32" s="330"/>
      <c r="D32" s="330"/>
      <c r="E32" s="436"/>
      <c r="F32" s="436"/>
      <c r="G32" s="436"/>
      <c r="H32" s="368" t="s">
        <v>258</v>
      </c>
      <c r="I32" s="367" t="s">
        <v>452</v>
      </c>
      <c r="J32" s="367" t="s">
        <v>453</v>
      </c>
      <c r="K32" s="367" t="s">
        <v>454</v>
      </c>
      <c r="L32" s="416">
        <v>246.89</v>
      </c>
      <c r="M32" s="416">
        <v>190.55</v>
      </c>
    </row>
    <row r="33" spans="1:16">
      <c r="A33" s="330"/>
      <c r="B33" s="330"/>
      <c r="C33" s="330"/>
      <c r="D33" s="330"/>
      <c r="E33" s="436"/>
      <c r="F33" s="436"/>
      <c r="G33" s="436"/>
      <c r="H33" s="368" t="s">
        <v>260</v>
      </c>
      <c r="I33" s="367" t="s">
        <v>455</v>
      </c>
      <c r="J33" s="367" t="s">
        <v>456</v>
      </c>
      <c r="K33" s="367" t="s">
        <v>457</v>
      </c>
      <c r="L33" s="416"/>
      <c r="M33" s="416"/>
    </row>
    <row r="34" spans="1:16" ht="9.75" customHeight="1">
      <c r="A34" s="330"/>
      <c r="B34" s="330"/>
      <c r="C34" s="330"/>
      <c r="D34" s="330"/>
      <c r="E34" s="406"/>
      <c r="F34" s="436"/>
      <c r="G34" s="436"/>
      <c r="H34" s="368"/>
      <c r="I34" s="370" t="s">
        <v>458</v>
      </c>
      <c r="J34" s="367" t="s">
        <v>459</v>
      </c>
      <c r="K34" s="367" t="s">
        <v>460</v>
      </c>
      <c r="L34" s="416"/>
      <c r="M34" s="416"/>
    </row>
    <row r="35" spans="1:16" ht="9" customHeight="1">
      <c r="A35" s="330"/>
      <c r="B35" s="330"/>
      <c r="C35" s="330"/>
      <c r="D35" s="330"/>
      <c r="E35" s="436"/>
      <c r="F35" s="436"/>
      <c r="G35" s="436"/>
      <c r="H35" s="368"/>
      <c r="I35" s="370" t="s">
        <v>461</v>
      </c>
      <c r="J35" s="367" t="s">
        <v>462</v>
      </c>
      <c r="K35" s="367" t="s">
        <v>463</v>
      </c>
      <c r="L35" s="416"/>
      <c r="M35" s="416"/>
    </row>
    <row r="36" spans="1:16">
      <c r="A36" s="330"/>
      <c r="B36" s="330"/>
      <c r="C36" s="330"/>
      <c r="D36" s="330"/>
      <c r="E36" s="436"/>
      <c r="F36" s="436"/>
      <c r="G36" s="436"/>
      <c r="H36" s="369" t="s">
        <v>264</v>
      </c>
      <c r="I36" s="367" t="s">
        <v>464</v>
      </c>
      <c r="J36" s="367" t="s">
        <v>465</v>
      </c>
      <c r="K36" s="367" t="s">
        <v>466</v>
      </c>
      <c r="L36" s="416">
        <v>33.14</v>
      </c>
      <c r="M36" s="416">
        <v>95.26</v>
      </c>
    </row>
    <row r="37" spans="1:16">
      <c r="A37" s="330"/>
      <c r="B37" s="330"/>
      <c r="C37" s="330"/>
      <c r="D37" s="330"/>
      <c r="E37" s="436"/>
      <c r="F37" s="436"/>
      <c r="G37" s="436"/>
      <c r="H37" s="369" t="s">
        <v>266</v>
      </c>
      <c r="I37" s="367" t="s">
        <v>1104</v>
      </c>
      <c r="J37" s="367">
        <v>667</v>
      </c>
      <c r="K37" s="367"/>
      <c r="L37" s="416">
        <v>3834.0129999999999</v>
      </c>
      <c r="M37" s="416"/>
    </row>
    <row r="38" spans="1:16">
      <c r="A38" s="330"/>
      <c r="B38" s="330"/>
      <c r="C38" s="330"/>
      <c r="D38" s="330"/>
      <c r="E38" s="436"/>
      <c r="F38" s="436"/>
      <c r="G38" s="436"/>
      <c r="H38" s="364" t="s">
        <v>317</v>
      </c>
      <c r="I38" s="365" t="s">
        <v>467</v>
      </c>
      <c r="J38" s="365" t="s">
        <v>468</v>
      </c>
      <c r="K38" s="365" t="s">
        <v>469</v>
      </c>
      <c r="L38" s="416">
        <f>SUM(L39:L42)</f>
        <v>75.489999999999995</v>
      </c>
      <c r="M38" s="416">
        <v>132.30000000000001</v>
      </c>
    </row>
    <row r="39" spans="1:16" ht="18">
      <c r="A39" s="330"/>
      <c r="B39" s="330"/>
      <c r="C39" s="330"/>
      <c r="D39" s="330"/>
      <c r="E39" s="436"/>
      <c r="F39" s="436"/>
      <c r="G39" s="436"/>
      <c r="H39" s="385" t="s">
        <v>470</v>
      </c>
      <c r="I39" s="367" t="s">
        <v>471</v>
      </c>
      <c r="J39" s="367" t="s">
        <v>472</v>
      </c>
      <c r="K39" s="367" t="s">
        <v>473</v>
      </c>
      <c r="L39" s="416"/>
      <c r="M39" s="416">
        <v>2.08</v>
      </c>
    </row>
    <row r="40" spans="1:16" ht="9" customHeight="1">
      <c r="A40" s="330"/>
      <c r="B40" s="330"/>
      <c r="C40" s="330"/>
      <c r="D40" s="330"/>
      <c r="E40" s="436"/>
      <c r="F40" s="436"/>
      <c r="G40" s="436"/>
      <c r="H40" s="386"/>
      <c r="I40" s="367" t="s">
        <v>474</v>
      </c>
      <c r="J40" s="367" t="s">
        <v>475</v>
      </c>
      <c r="K40" s="367" t="s">
        <v>476</v>
      </c>
      <c r="L40" s="416"/>
      <c r="M40" s="416"/>
    </row>
    <row r="41" spans="1:16">
      <c r="A41" s="330"/>
      <c r="B41" s="330"/>
      <c r="C41" s="330"/>
      <c r="D41" s="330"/>
      <c r="E41" s="436"/>
      <c r="F41" s="436"/>
      <c r="G41" s="436"/>
      <c r="H41" s="386"/>
      <c r="I41" s="367" t="s">
        <v>477</v>
      </c>
      <c r="J41" s="367" t="s">
        <v>478</v>
      </c>
      <c r="K41" s="367" t="s">
        <v>479</v>
      </c>
      <c r="L41" s="439">
        <f>20.12+47.12</f>
        <v>67.239999999999995</v>
      </c>
      <c r="M41" s="439">
        <v>114.36</v>
      </c>
    </row>
    <row r="42" spans="1:16">
      <c r="A42" s="330"/>
      <c r="B42" s="330"/>
      <c r="C42" s="330"/>
      <c r="D42" s="330"/>
      <c r="E42" s="436"/>
      <c r="F42" s="436"/>
      <c r="G42" s="436"/>
      <c r="H42" s="386"/>
      <c r="I42" s="367" t="s">
        <v>480</v>
      </c>
      <c r="J42" s="367" t="s">
        <v>481</v>
      </c>
      <c r="K42" s="367" t="s">
        <v>482</v>
      </c>
      <c r="L42" s="416">
        <f>6.136+2.114</f>
        <v>8.25</v>
      </c>
      <c r="M42" s="416">
        <v>15.86</v>
      </c>
    </row>
    <row r="43" spans="1:16">
      <c r="A43" s="330"/>
      <c r="B43" s="330"/>
      <c r="C43" s="330"/>
      <c r="D43" s="330"/>
      <c r="E43" s="436"/>
      <c r="F43" s="436"/>
      <c r="G43" s="436"/>
      <c r="H43" s="387"/>
      <c r="I43" s="365" t="s">
        <v>483</v>
      </c>
      <c r="J43" s="338"/>
      <c r="K43" s="367" t="s">
        <v>484</v>
      </c>
      <c r="L43" s="415">
        <f>L11+L17+L21+L38+L20+L37</f>
        <v>21635.7137</v>
      </c>
      <c r="M43" s="415">
        <f>M11+M17+M21+M38+M20</f>
        <v>13638.81</v>
      </c>
      <c r="P43" s="438"/>
    </row>
    <row r="44" spans="1:16">
      <c r="A44" s="330"/>
      <c r="B44" s="330"/>
      <c r="C44" s="330"/>
      <c r="D44" s="330"/>
      <c r="E44" s="436"/>
      <c r="F44" s="436"/>
      <c r="G44" s="436"/>
      <c r="H44" s="371"/>
      <c r="I44" s="383" t="s">
        <v>485</v>
      </c>
      <c r="J44" s="383"/>
      <c r="K44" s="384"/>
      <c r="L44" s="364" t="s">
        <v>1087</v>
      </c>
      <c r="M44" s="364" t="s">
        <v>339</v>
      </c>
      <c r="P44" s="437"/>
    </row>
    <row r="45" spans="1:16">
      <c r="A45" s="330"/>
      <c r="B45" s="330"/>
      <c r="C45" s="330"/>
      <c r="D45" s="330"/>
      <c r="E45" s="436"/>
      <c r="F45" s="436"/>
      <c r="G45" s="436"/>
      <c r="H45" s="372" t="s">
        <v>309</v>
      </c>
      <c r="I45" s="365" t="s">
        <v>486</v>
      </c>
      <c r="J45" s="338"/>
      <c r="K45" s="365" t="s">
        <v>487</v>
      </c>
      <c r="L45" s="335">
        <v>2</v>
      </c>
      <c r="M45" s="335">
        <v>2</v>
      </c>
      <c r="O45" s="437"/>
    </row>
    <row r="46" spans="1:16">
      <c r="A46" s="330"/>
      <c r="B46" s="330"/>
      <c r="C46" s="330"/>
      <c r="D46" s="330"/>
      <c r="E46" s="436"/>
      <c r="F46" s="436"/>
      <c r="G46" s="436"/>
      <c r="H46" s="372" t="s">
        <v>311</v>
      </c>
      <c r="I46" s="365" t="s">
        <v>488</v>
      </c>
      <c r="J46" s="338"/>
      <c r="K46" s="365" t="s">
        <v>489</v>
      </c>
      <c r="L46" s="335"/>
      <c r="M46" s="335"/>
    </row>
    <row r="47" spans="1:16">
      <c r="A47" s="330"/>
      <c r="B47" s="330"/>
      <c r="C47" s="330"/>
      <c r="D47" s="330"/>
      <c r="E47" s="436"/>
      <c r="F47" s="436"/>
      <c r="G47" s="436"/>
      <c r="H47" s="385" t="s">
        <v>490</v>
      </c>
      <c r="I47" s="373" t="s">
        <v>491</v>
      </c>
      <c r="J47" s="338"/>
      <c r="K47" s="367" t="s">
        <v>492</v>
      </c>
      <c r="L47" s="335"/>
      <c r="M47" s="335"/>
    </row>
    <row r="48" spans="1:16">
      <c r="A48" s="330"/>
      <c r="B48" s="330"/>
      <c r="C48" s="330"/>
      <c r="D48" s="330"/>
      <c r="E48" s="436"/>
      <c r="F48" s="436"/>
      <c r="G48" s="436"/>
      <c r="H48" s="386"/>
      <c r="I48" s="374" t="s">
        <v>493</v>
      </c>
      <c r="J48" s="338"/>
      <c r="K48" s="367" t="s">
        <v>494</v>
      </c>
      <c r="L48" s="335"/>
      <c r="M48" s="335"/>
    </row>
    <row r="49" spans="1:13">
      <c r="A49" s="330"/>
      <c r="B49" s="330"/>
      <c r="C49" s="330"/>
      <c r="D49" s="330"/>
      <c r="E49" s="436"/>
      <c r="F49" s="436"/>
      <c r="G49" s="436"/>
      <c r="H49" s="386"/>
      <c r="I49" s="367" t="s">
        <v>495</v>
      </c>
      <c r="J49" s="338"/>
      <c r="K49" s="367" t="s">
        <v>496</v>
      </c>
      <c r="L49" s="335"/>
      <c r="M49" s="335"/>
    </row>
    <row r="50" spans="1:13">
      <c r="A50" s="330"/>
      <c r="B50" s="330"/>
      <c r="C50" s="330"/>
      <c r="D50" s="330"/>
      <c r="E50" s="436"/>
      <c r="F50" s="436"/>
      <c r="G50" s="436"/>
      <c r="H50" s="387"/>
      <c r="I50" s="374" t="s">
        <v>497</v>
      </c>
      <c r="J50" s="338"/>
      <c r="K50" s="367" t="s">
        <v>498</v>
      </c>
      <c r="L50" s="335"/>
      <c r="M50" s="335"/>
    </row>
    <row r="51" spans="1:13">
      <c r="A51" s="330"/>
      <c r="B51" s="330"/>
      <c r="C51" s="330"/>
      <c r="D51" s="330"/>
      <c r="E51" s="436"/>
      <c r="F51" s="436"/>
      <c r="G51" s="436"/>
    </row>
    <row r="52" spans="1:13">
      <c r="A52" s="330"/>
      <c r="B52" s="330"/>
      <c r="C52" s="330"/>
      <c r="D52" s="330"/>
      <c r="E52" s="436"/>
      <c r="F52" s="436"/>
      <c r="G52" s="436"/>
      <c r="L52" s="436" t="s">
        <v>327</v>
      </c>
      <c r="M52" s="436"/>
    </row>
    <row r="53" spans="1:13">
      <c r="A53" s="330"/>
      <c r="B53" s="330"/>
      <c r="C53" s="330"/>
      <c r="D53" s="330"/>
      <c r="E53" s="436"/>
      <c r="F53" s="436"/>
      <c r="G53" s="436"/>
      <c r="L53" s="436" t="s">
        <v>196</v>
      </c>
      <c r="M53" s="436"/>
    </row>
    <row r="54" spans="1:13">
      <c r="A54" s="330"/>
      <c r="B54" s="330"/>
      <c r="C54" s="330"/>
      <c r="D54" s="330"/>
      <c r="E54" s="436"/>
      <c r="F54" s="436"/>
      <c r="G54" s="436"/>
    </row>
    <row r="55" spans="1:13">
      <c r="A55" s="330"/>
      <c r="B55" s="330"/>
      <c r="C55" s="330"/>
      <c r="D55" s="330"/>
      <c r="E55" s="436"/>
      <c r="F55" s="436"/>
      <c r="G55" s="436"/>
    </row>
    <row r="56" spans="1:13">
      <c r="A56" s="330"/>
      <c r="B56" s="330"/>
      <c r="C56" s="330"/>
      <c r="D56" s="330"/>
      <c r="E56" s="436"/>
      <c r="F56" s="436"/>
      <c r="G56" s="436"/>
    </row>
  </sheetData>
  <sheetProtection password="CE80" sheet="1" objects="1" scenarios="1"/>
  <mergeCells count="6">
    <mergeCell ref="H9:M9"/>
    <mergeCell ref="E30:F30"/>
    <mergeCell ref="A9:F9"/>
    <mergeCell ref="A12:A14"/>
    <mergeCell ref="A20:A21"/>
    <mergeCell ref="E29:F29"/>
  </mergeCells>
  <pageMargins left="0.23622047244094491" right="0.31496062992125984" top="7.874015748031496E-2" bottom="0.59055118110236227" header="7.874015748031496E-2" footer="0.59055118110236227"/>
  <pageSetup scale="9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57"/>
  <sheetViews>
    <sheetView workbookViewId="0">
      <selection activeCell="E16" sqref="E16"/>
    </sheetView>
  </sheetViews>
  <sheetFormatPr defaultRowHeight="15"/>
  <cols>
    <col min="1" max="1" width="4" style="277" customWidth="1"/>
    <col min="2" max="2" width="12" style="277" customWidth="1"/>
    <col min="3" max="3" width="39.42578125" style="277" customWidth="1"/>
    <col min="4" max="4" width="24.140625" style="277" customWidth="1"/>
    <col min="5" max="8" width="9.140625" style="277"/>
    <col min="9" max="9" width="10" style="277" bestFit="1" customWidth="1"/>
    <col min="10" max="256" width="9.140625" style="277"/>
    <col min="257" max="257" width="4" style="277" customWidth="1"/>
    <col min="258" max="258" width="12" style="277" customWidth="1"/>
    <col min="259" max="259" width="37.42578125" style="277" customWidth="1"/>
    <col min="260" max="260" width="22.140625" style="277" bestFit="1" customWidth="1"/>
    <col min="261" max="264" width="9.140625" style="277"/>
    <col min="265" max="265" width="10" style="277" bestFit="1" customWidth="1"/>
    <col min="266" max="512" width="9.140625" style="277"/>
    <col min="513" max="513" width="4" style="277" customWidth="1"/>
    <col min="514" max="514" width="12" style="277" customWidth="1"/>
    <col min="515" max="515" width="37.42578125" style="277" customWidth="1"/>
    <col min="516" max="516" width="22.140625" style="277" bestFit="1" customWidth="1"/>
    <col min="517" max="520" width="9.140625" style="277"/>
    <col min="521" max="521" width="10" style="277" bestFit="1" customWidth="1"/>
    <col min="522" max="768" width="9.140625" style="277"/>
    <col min="769" max="769" width="4" style="277" customWidth="1"/>
    <col min="770" max="770" width="12" style="277" customWidth="1"/>
    <col min="771" max="771" width="37.42578125" style="277" customWidth="1"/>
    <col min="772" max="772" width="22.140625" style="277" bestFit="1" customWidth="1"/>
    <col min="773" max="776" width="9.140625" style="277"/>
    <col min="777" max="777" width="10" style="277" bestFit="1" customWidth="1"/>
    <col min="778" max="1024" width="9.140625" style="277"/>
    <col min="1025" max="1025" width="4" style="277" customWidth="1"/>
    <col min="1026" max="1026" width="12" style="277" customWidth="1"/>
    <col min="1027" max="1027" width="37.42578125" style="277" customWidth="1"/>
    <col min="1028" max="1028" width="22.140625" style="277" bestFit="1" customWidth="1"/>
    <col min="1029" max="1032" width="9.140625" style="277"/>
    <col min="1033" max="1033" width="10" style="277" bestFit="1" customWidth="1"/>
    <col min="1034" max="1280" width="9.140625" style="277"/>
    <col min="1281" max="1281" width="4" style="277" customWidth="1"/>
    <col min="1282" max="1282" width="12" style="277" customWidth="1"/>
    <col min="1283" max="1283" width="37.42578125" style="277" customWidth="1"/>
    <col min="1284" max="1284" width="22.140625" style="277" bestFit="1" customWidth="1"/>
    <col min="1285" max="1288" width="9.140625" style="277"/>
    <col min="1289" max="1289" width="10" style="277" bestFit="1" customWidth="1"/>
    <col min="1290" max="1536" width="9.140625" style="277"/>
    <col min="1537" max="1537" width="4" style="277" customWidth="1"/>
    <col min="1538" max="1538" width="12" style="277" customWidth="1"/>
    <col min="1539" max="1539" width="37.42578125" style="277" customWidth="1"/>
    <col min="1540" max="1540" width="22.140625" style="277" bestFit="1" customWidth="1"/>
    <col min="1541" max="1544" width="9.140625" style="277"/>
    <col min="1545" max="1545" width="10" style="277" bestFit="1" customWidth="1"/>
    <col min="1546" max="1792" width="9.140625" style="277"/>
    <col min="1793" max="1793" width="4" style="277" customWidth="1"/>
    <col min="1794" max="1794" width="12" style="277" customWidth="1"/>
    <col min="1795" max="1795" width="37.42578125" style="277" customWidth="1"/>
    <col min="1796" max="1796" width="22.140625" style="277" bestFit="1" customWidth="1"/>
    <col min="1797" max="1800" width="9.140625" style="277"/>
    <col min="1801" max="1801" width="10" style="277" bestFit="1" customWidth="1"/>
    <col min="1802" max="2048" width="9.140625" style="277"/>
    <col min="2049" max="2049" width="4" style="277" customWidth="1"/>
    <col min="2050" max="2050" width="12" style="277" customWidth="1"/>
    <col min="2051" max="2051" width="37.42578125" style="277" customWidth="1"/>
    <col min="2052" max="2052" width="22.140625" style="277" bestFit="1" customWidth="1"/>
    <col min="2053" max="2056" width="9.140625" style="277"/>
    <col min="2057" max="2057" width="10" style="277" bestFit="1" customWidth="1"/>
    <col min="2058" max="2304" width="9.140625" style="277"/>
    <col min="2305" max="2305" width="4" style="277" customWidth="1"/>
    <col min="2306" max="2306" width="12" style="277" customWidth="1"/>
    <col min="2307" max="2307" width="37.42578125" style="277" customWidth="1"/>
    <col min="2308" max="2308" width="22.140625" style="277" bestFit="1" customWidth="1"/>
    <col min="2309" max="2312" width="9.140625" style="277"/>
    <col min="2313" max="2313" width="10" style="277" bestFit="1" customWidth="1"/>
    <col min="2314" max="2560" width="9.140625" style="277"/>
    <col min="2561" max="2561" width="4" style="277" customWidth="1"/>
    <col min="2562" max="2562" width="12" style="277" customWidth="1"/>
    <col min="2563" max="2563" width="37.42578125" style="277" customWidth="1"/>
    <col min="2564" max="2564" width="22.140625" style="277" bestFit="1" customWidth="1"/>
    <col min="2565" max="2568" width="9.140625" style="277"/>
    <col min="2569" max="2569" width="10" style="277" bestFit="1" customWidth="1"/>
    <col min="2570" max="2816" width="9.140625" style="277"/>
    <col min="2817" max="2817" width="4" style="277" customWidth="1"/>
    <col min="2818" max="2818" width="12" style="277" customWidth="1"/>
    <col min="2819" max="2819" width="37.42578125" style="277" customWidth="1"/>
    <col min="2820" max="2820" width="22.140625" style="277" bestFit="1" customWidth="1"/>
    <col min="2821" max="2824" width="9.140625" style="277"/>
    <col min="2825" max="2825" width="10" style="277" bestFit="1" customWidth="1"/>
    <col min="2826" max="3072" width="9.140625" style="277"/>
    <col min="3073" max="3073" width="4" style="277" customWidth="1"/>
    <col min="3074" max="3074" width="12" style="277" customWidth="1"/>
    <col min="3075" max="3075" width="37.42578125" style="277" customWidth="1"/>
    <col min="3076" max="3076" width="22.140625" style="277" bestFit="1" customWidth="1"/>
    <col min="3077" max="3080" width="9.140625" style="277"/>
    <col min="3081" max="3081" width="10" style="277" bestFit="1" customWidth="1"/>
    <col min="3082" max="3328" width="9.140625" style="277"/>
    <col min="3329" max="3329" width="4" style="277" customWidth="1"/>
    <col min="3330" max="3330" width="12" style="277" customWidth="1"/>
    <col min="3331" max="3331" width="37.42578125" style="277" customWidth="1"/>
    <col min="3332" max="3332" width="22.140625" style="277" bestFit="1" customWidth="1"/>
    <col min="3333" max="3336" width="9.140625" style="277"/>
    <col min="3337" max="3337" width="10" style="277" bestFit="1" customWidth="1"/>
    <col min="3338" max="3584" width="9.140625" style="277"/>
    <col min="3585" max="3585" width="4" style="277" customWidth="1"/>
    <col min="3586" max="3586" width="12" style="277" customWidth="1"/>
    <col min="3587" max="3587" width="37.42578125" style="277" customWidth="1"/>
    <col min="3588" max="3588" width="22.140625" style="277" bestFit="1" customWidth="1"/>
    <col min="3589" max="3592" width="9.140625" style="277"/>
    <col min="3593" max="3593" width="10" style="277" bestFit="1" customWidth="1"/>
    <col min="3594" max="3840" width="9.140625" style="277"/>
    <col min="3841" max="3841" width="4" style="277" customWidth="1"/>
    <col min="3842" max="3842" width="12" style="277" customWidth="1"/>
    <col min="3843" max="3843" width="37.42578125" style="277" customWidth="1"/>
    <col min="3844" max="3844" width="22.140625" style="277" bestFit="1" customWidth="1"/>
    <col min="3845" max="3848" width="9.140625" style="277"/>
    <col min="3849" max="3849" width="10" style="277" bestFit="1" customWidth="1"/>
    <col min="3850" max="4096" width="9.140625" style="277"/>
    <col min="4097" max="4097" width="4" style="277" customWidth="1"/>
    <col min="4098" max="4098" width="12" style="277" customWidth="1"/>
    <col min="4099" max="4099" width="37.42578125" style="277" customWidth="1"/>
    <col min="4100" max="4100" width="22.140625" style="277" bestFit="1" customWidth="1"/>
    <col min="4101" max="4104" width="9.140625" style="277"/>
    <col min="4105" max="4105" width="10" style="277" bestFit="1" customWidth="1"/>
    <col min="4106" max="4352" width="9.140625" style="277"/>
    <col min="4353" max="4353" width="4" style="277" customWidth="1"/>
    <col min="4354" max="4354" width="12" style="277" customWidth="1"/>
    <col min="4355" max="4355" width="37.42578125" style="277" customWidth="1"/>
    <col min="4356" max="4356" width="22.140625" style="277" bestFit="1" customWidth="1"/>
    <col min="4357" max="4360" width="9.140625" style="277"/>
    <col min="4361" max="4361" width="10" style="277" bestFit="1" customWidth="1"/>
    <col min="4362" max="4608" width="9.140625" style="277"/>
    <col min="4609" max="4609" width="4" style="277" customWidth="1"/>
    <col min="4610" max="4610" width="12" style="277" customWidth="1"/>
    <col min="4611" max="4611" width="37.42578125" style="277" customWidth="1"/>
    <col min="4612" max="4612" width="22.140625" style="277" bestFit="1" customWidth="1"/>
    <col min="4613" max="4616" width="9.140625" style="277"/>
    <col min="4617" max="4617" width="10" style="277" bestFit="1" customWidth="1"/>
    <col min="4618" max="4864" width="9.140625" style="277"/>
    <col min="4865" max="4865" width="4" style="277" customWidth="1"/>
    <col min="4866" max="4866" width="12" style="277" customWidth="1"/>
    <col min="4867" max="4867" width="37.42578125" style="277" customWidth="1"/>
    <col min="4868" max="4868" width="22.140625" style="277" bestFit="1" customWidth="1"/>
    <col min="4869" max="4872" width="9.140625" style="277"/>
    <col min="4873" max="4873" width="10" style="277" bestFit="1" customWidth="1"/>
    <col min="4874" max="5120" width="9.140625" style="277"/>
    <col min="5121" max="5121" width="4" style="277" customWidth="1"/>
    <col min="5122" max="5122" width="12" style="277" customWidth="1"/>
    <col min="5123" max="5123" width="37.42578125" style="277" customWidth="1"/>
    <col min="5124" max="5124" width="22.140625" style="277" bestFit="1" customWidth="1"/>
    <col min="5125" max="5128" width="9.140625" style="277"/>
    <col min="5129" max="5129" width="10" style="277" bestFit="1" customWidth="1"/>
    <col min="5130" max="5376" width="9.140625" style="277"/>
    <col min="5377" max="5377" width="4" style="277" customWidth="1"/>
    <col min="5378" max="5378" width="12" style="277" customWidth="1"/>
    <col min="5379" max="5379" width="37.42578125" style="277" customWidth="1"/>
    <col min="5380" max="5380" width="22.140625" style="277" bestFit="1" customWidth="1"/>
    <col min="5381" max="5384" width="9.140625" style="277"/>
    <col min="5385" max="5385" width="10" style="277" bestFit="1" customWidth="1"/>
    <col min="5386" max="5632" width="9.140625" style="277"/>
    <col min="5633" max="5633" width="4" style="277" customWidth="1"/>
    <col min="5634" max="5634" width="12" style="277" customWidth="1"/>
    <col min="5635" max="5635" width="37.42578125" style="277" customWidth="1"/>
    <col min="5636" max="5636" width="22.140625" style="277" bestFit="1" customWidth="1"/>
    <col min="5637" max="5640" width="9.140625" style="277"/>
    <col min="5641" max="5641" width="10" style="277" bestFit="1" customWidth="1"/>
    <col min="5642" max="5888" width="9.140625" style="277"/>
    <col min="5889" max="5889" width="4" style="277" customWidth="1"/>
    <col min="5890" max="5890" width="12" style="277" customWidth="1"/>
    <col min="5891" max="5891" width="37.42578125" style="277" customWidth="1"/>
    <col min="5892" max="5892" width="22.140625" style="277" bestFit="1" customWidth="1"/>
    <col min="5893" max="5896" width="9.140625" style="277"/>
    <col min="5897" max="5897" width="10" style="277" bestFit="1" customWidth="1"/>
    <col min="5898" max="6144" width="9.140625" style="277"/>
    <col min="6145" max="6145" width="4" style="277" customWidth="1"/>
    <col min="6146" max="6146" width="12" style="277" customWidth="1"/>
    <col min="6147" max="6147" width="37.42578125" style="277" customWidth="1"/>
    <col min="6148" max="6148" width="22.140625" style="277" bestFit="1" customWidth="1"/>
    <col min="6149" max="6152" width="9.140625" style="277"/>
    <col min="6153" max="6153" width="10" style="277" bestFit="1" customWidth="1"/>
    <col min="6154" max="6400" width="9.140625" style="277"/>
    <col min="6401" max="6401" width="4" style="277" customWidth="1"/>
    <col min="6402" max="6402" width="12" style="277" customWidth="1"/>
    <col min="6403" max="6403" width="37.42578125" style="277" customWidth="1"/>
    <col min="6404" max="6404" width="22.140625" style="277" bestFit="1" customWidth="1"/>
    <col min="6405" max="6408" width="9.140625" style="277"/>
    <col min="6409" max="6409" width="10" style="277" bestFit="1" customWidth="1"/>
    <col min="6410" max="6656" width="9.140625" style="277"/>
    <col min="6657" max="6657" width="4" style="277" customWidth="1"/>
    <col min="6658" max="6658" width="12" style="277" customWidth="1"/>
    <col min="6659" max="6659" width="37.42578125" style="277" customWidth="1"/>
    <col min="6660" max="6660" width="22.140625" style="277" bestFit="1" customWidth="1"/>
    <col min="6661" max="6664" width="9.140625" style="277"/>
    <col min="6665" max="6665" width="10" style="277" bestFit="1" customWidth="1"/>
    <col min="6666" max="6912" width="9.140625" style="277"/>
    <col min="6913" max="6913" width="4" style="277" customWidth="1"/>
    <col min="6914" max="6914" width="12" style="277" customWidth="1"/>
    <col min="6915" max="6915" width="37.42578125" style="277" customWidth="1"/>
    <col min="6916" max="6916" width="22.140625" style="277" bestFit="1" customWidth="1"/>
    <col min="6917" max="6920" width="9.140625" style="277"/>
    <col min="6921" max="6921" width="10" style="277" bestFit="1" customWidth="1"/>
    <col min="6922" max="7168" width="9.140625" style="277"/>
    <col min="7169" max="7169" width="4" style="277" customWidth="1"/>
    <col min="7170" max="7170" width="12" style="277" customWidth="1"/>
    <col min="7171" max="7171" width="37.42578125" style="277" customWidth="1"/>
    <col min="7172" max="7172" width="22.140625" style="277" bestFit="1" customWidth="1"/>
    <col min="7173" max="7176" width="9.140625" style="277"/>
    <col min="7177" max="7177" width="10" style="277" bestFit="1" customWidth="1"/>
    <col min="7178" max="7424" width="9.140625" style="277"/>
    <col min="7425" max="7425" width="4" style="277" customWidth="1"/>
    <col min="7426" max="7426" width="12" style="277" customWidth="1"/>
    <col min="7427" max="7427" width="37.42578125" style="277" customWidth="1"/>
    <col min="7428" max="7428" width="22.140625" style="277" bestFit="1" customWidth="1"/>
    <col min="7429" max="7432" width="9.140625" style="277"/>
    <col min="7433" max="7433" width="10" style="277" bestFit="1" customWidth="1"/>
    <col min="7434" max="7680" width="9.140625" style="277"/>
    <col min="7681" max="7681" width="4" style="277" customWidth="1"/>
    <col min="7682" max="7682" width="12" style="277" customWidth="1"/>
    <col min="7683" max="7683" width="37.42578125" style="277" customWidth="1"/>
    <col min="7684" max="7684" width="22.140625" style="277" bestFit="1" customWidth="1"/>
    <col min="7685" max="7688" width="9.140625" style="277"/>
    <col min="7689" max="7689" width="10" style="277" bestFit="1" customWidth="1"/>
    <col min="7690" max="7936" width="9.140625" style="277"/>
    <col min="7937" max="7937" width="4" style="277" customWidth="1"/>
    <col min="7938" max="7938" width="12" style="277" customWidth="1"/>
    <col min="7939" max="7939" width="37.42578125" style="277" customWidth="1"/>
    <col min="7940" max="7940" width="22.140625" style="277" bestFit="1" customWidth="1"/>
    <col min="7941" max="7944" width="9.140625" style="277"/>
    <col min="7945" max="7945" width="10" style="277" bestFit="1" customWidth="1"/>
    <col min="7946" max="8192" width="9.140625" style="277"/>
    <col min="8193" max="8193" width="4" style="277" customWidth="1"/>
    <col min="8194" max="8194" width="12" style="277" customWidth="1"/>
    <col min="8195" max="8195" width="37.42578125" style="277" customWidth="1"/>
    <col min="8196" max="8196" width="22.140625" style="277" bestFit="1" customWidth="1"/>
    <col min="8197" max="8200" width="9.140625" style="277"/>
    <col min="8201" max="8201" width="10" style="277" bestFit="1" customWidth="1"/>
    <col min="8202" max="8448" width="9.140625" style="277"/>
    <col min="8449" max="8449" width="4" style="277" customWidth="1"/>
    <col min="8450" max="8450" width="12" style="277" customWidth="1"/>
    <col min="8451" max="8451" width="37.42578125" style="277" customWidth="1"/>
    <col min="8452" max="8452" width="22.140625" style="277" bestFit="1" customWidth="1"/>
    <col min="8453" max="8456" width="9.140625" style="277"/>
    <col min="8457" max="8457" width="10" style="277" bestFit="1" customWidth="1"/>
    <col min="8458" max="8704" width="9.140625" style="277"/>
    <col min="8705" max="8705" width="4" style="277" customWidth="1"/>
    <col min="8706" max="8706" width="12" style="277" customWidth="1"/>
    <col min="8707" max="8707" width="37.42578125" style="277" customWidth="1"/>
    <col min="8708" max="8708" width="22.140625" style="277" bestFit="1" customWidth="1"/>
    <col min="8709" max="8712" width="9.140625" style="277"/>
    <col min="8713" max="8713" width="10" style="277" bestFit="1" customWidth="1"/>
    <col min="8714" max="8960" width="9.140625" style="277"/>
    <col min="8961" max="8961" width="4" style="277" customWidth="1"/>
    <col min="8962" max="8962" width="12" style="277" customWidth="1"/>
    <col min="8963" max="8963" width="37.42578125" style="277" customWidth="1"/>
    <col min="8964" max="8964" width="22.140625" style="277" bestFit="1" customWidth="1"/>
    <col min="8965" max="8968" width="9.140625" style="277"/>
    <col min="8969" max="8969" width="10" style="277" bestFit="1" customWidth="1"/>
    <col min="8970" max="9216" width="9.140625" style="277"/>
    <col min="9217" max="9217" width="4" style="277" customWidth="1"/>
    <col min="9218" max="9218" width="12" style="277" customWidth="1"/>
    <col min="9219" max="9219" width="37.42578125" style="277" customWidth="1"/>
    <col min="9220" max="9220" width="22.140625" style="277" bestFit="1" customWidth="1"/>
    <col min="9221" max="9224" width="9.140625" style="277"/>
    <col min="9225" max="9225" width="10" style="277" bestFit="1" customWidth="1"/>
    <col min="9226" max="9472" width="9.140625" style="277"/>
    <col min="9473" max="9473" width="4" style="277" customWidth="1"/>
    <col min="9474" max="9474" width="12" style="277" customWidth="1"/>
    <col min="9475" max="9475" width="37.42578125" style="277" customWidth="1"/>
    <col min="9476" max="9476" width="22.140625" style="277" bestFit="1" customWidth="1"/>
    <col min="9477" max="9480" width="9.140625" style="277"/>
    <col min="9481" max="9481" width="10" style="277" bestFit="1" customWidth="1"/>
    <col min="9482" max="9728" width="9.140625" style="277"/>
    <col min="9729" max="9729" width="4" style="277" customWidth="1"/>
    <col min="9730" max="9730" width="12" style="277" customWidth="1"/>
    <col min="9731" max="9731" width="37.42578125" style="277" customWidth="1"/>
    <col min="9732" max="9732" width="22.140625" style="277" bestFit="1" customWidth="1"/>
    <col min="9733" max="9736" width="9.140625" style="277"/>
    <col min="9737" max="9737" width="10" style="277" bestFit="1" customWidth="1"/>
    <col min="9738" max="9984" width="9.140625" style="277"/>
    <col min="9985" max="9985" width="4" style="277" customWidth="1"/>
    <col min="9986" max="9986" width="12" style="277" customWidth="1"/>
    <col min="9987" max="9987" width="37.42578125" style="277" customWidth="1"/>
    <col min="9988" max="9988" width="22.140625" style="277" bestFit="1" customWidth="1"/>
    <col min="9989" max="9992" width="9.140625" style="277"/>
    <col min="9993" max="9993" width="10" style="277" bestFit="1" customWidth="1"/>
    <col min="9994" max="10240" width="9.140625" style="277"/>
    <col min="10241" max="10241" width="4" style="277" customWidth="1"/>
    <col min="10242" max="10242" width="12" style="277" customWidth="1"/>
    <col min="10243" max="10243" width="37.42578125" style="277" customWidth="1"/>
    <col min="10244" max="10244" width="22.140625" style="277" bestFit="1" customWidth="1"/>
    <col min="10245" max="10248" width="9.140625" style="277"/>
    <col min="10249" max="10249" width="10" style="277" bestFit="1" customWidth="1"/>
    <col min="10250" max="10496" width="9.140625" style="277"/>
    <col min="10497" max="10497" width="4" style="277" customWidth="1"/>
    <col min="10498" max="10498" width="12" style="277" customWidth="1"/>
    <col min="10499" max="10499" width="37.42578125" style="277" customWidth="1"/>
    <col min="10500" max="10500" width="22.140625" style="277" bestFit="1" customWidth="1"/>
    <col min="10501" max="10504" width="9.140625" style="277"/>
    <col min="10505" max="10505" width="10" style="277" bestFit="1" customWidth="1"/>
    <col min="10506" max="10752" width="9.140625" style="277"/>
    <col min="10753" max="10753" width="4" style="277" customWidth="1"/>
    <col min="10754" max="10754" width="12" style="277" customWidth="1"/>
    <col min="10755" max="10755" width="37.42578125" style="277" customWidth="1"/>
    <col min="10756" max="10756" width="22.140625" style="277" bestFit="1" customWidth="1"/>
    <col min="10757" max="10760" width="9.140625" style="277"/>
    <col min="10761" max="10761" width="10" style="277" bestFit="1" customWidth="1"/>
    <col min="10762" max="11008" width="9.140625" style="277"/>
    <col min="11009" max="11009" width="4" style="277" customWidth="1"/>
    <col min="11010" max="11010" width="12" style="277" customWidth="1"/>
    <col min="11011" max="11011" width="37.42578125" style="277" customWidth="1"/>
    <col min="11012" max="11012" width="22.140625" style="277" bestFit="1" customWidth="1"/>
    <col min="11013" max="11016" width="9.140625" style="277"/>
    <col min="11017" max="11017" width="10" style="277" bestFit="1" customWidth="1"/>
    <col min="11018" max="11264" width="9.140625" style="277"/>
    <col min="11265" max="11265" width="4" style="277" customWidth="1"/>
    <col min="11266" max="11266" width="12" style="277" customWidth="1"/>
    <col min="11267" max="11267" width="37.42578125" style="277" customWidth="1"/>
    <col min="11268" max="11268" width="22.140625" style="277" bestFit="1" customWidth="1"/>
    <col min="11269" max="11272" width="9.140625" style="277"/>
    <col min="11273" max="11273" width="10" style="277" bestFit="1" customWidth="1"/>
    <col min="11274" max="11520" width="9.140625" style="277"/>
    <col min="11521" max="11521" width="4" style="277" customWidth="1"/>
    <col min="11522" max="11522" width="12" style="277" customWidth="1"/>
    <col min="11523" max="11523" width="37.42578125" style="277" customWidth="1"/>
    <col min="11524" max="11524" width="22.140625" style="277" bestFit="1" customWidth="1"/>
    <col min="11525" max="11528" width="9.140625" style="277"/>
    <col min="11529" max="11529" width="10" style="277" bestFit="1" customWidth="1"/>
    <col min="11530" max="11776" width="9.140625" style="277"/>
    <col min="11777" max="11777" width="4" style="277" customWidth="1"/>
    <col min="11778" max="11778" width="12" style="277" customWidth="1"/>
    <col min="11779" max="11779" width="37.42578125" style="277" customWidth="1"/>
    <col min="11780" max="11780" width="22.140625" style="277" bestFit="1" customWidth="1"/>
    <col min="11781" max="11784" width="9.140625" style="277"/>
    <col min="11785" max="11785" width="10" style="277" bestFit="1" customWidth="1"/>
    <col min="11786" max="12032" width="9.140625" style="277"/>
    <col min="12033" max="12033" width="4" style="277" customWidth="1"/>
    <col min="12034" max="12034" width="12" style="277" customWidth="1"/>
    <col min="12035" max="12035" width="37.42578125" style="277" customWidth="1"/>
    <col min="12036" max="12036" width="22.140625" style="277" bestFit="1" customWidth="1"/>
    <col min="12037" max="12040" width="9.140625" style="277"/>
    <col min="12041" max="12041" width="10" style="277" bestFit="1" customWidth="1"/>
    <col min="12042" max="12288" width="9.140625" style="277"/>
    <col min="12289" max="12289" width="4" style="277" customWidth="1"/>
    <col min="12290" max="12290" width="12" style="277" customWidth="1"/>
    <col min="12291" max="12291" width="37.42578125" style="277" customWidth="1"/>
    <col min="12292" max="12292" width="22.140625" style="277" bestFit="1" customWidth="1"/>
    <col min="12293" max="12296" width="9.140625" style="277"/>
    <col min="12297" max="12297" width="10" style="277" bestFit="1" customWidth="1"/>
    <col min="12298" max="12544" width="9.140625" style="277"/>
    <col min="12545" max="12545" width="4" style="277" customWidth="1"/>
    <col min="12546" max="12546" width="12" style="277" customWidth="1"/>
    <col min="12547" max="12547" width="37.42578125" style="277" customWidth="1"/>
    <col min="12548" max="12548" width="22.140625" style="277" bestFit="1" customWidth="1"/>
    <col min="12549" max="12552" width="9.140625" style="277"/>
    <col min="12553" max="12553" width="10" style="277" bestFit="1" customWidth="1"/>
    <col min="12554" max="12800" width="9.140625" style="277"/>
    <col min="12801" max="12801" width="4" style="277" customWidth="1"/>
    <col min="12802" max="12802" width="12" style="277" customWidth="1"/>
    <col min="12803" max="12803" width="37.42578125" style="277" customWidth="1"/>
    <col min="12804" max="12804" width="22.140625" style="277" bestFit="1" customWidth="1"/>
    <col min="12805" max="12808" width="9.140625" style="277"/>
    <col min="12809" max="12809" width="10" style="277" bestFit="1" customWidth="1"/>
    <col min="12810" max="13056" width="9.140625" style="277"/>
    <col min="13057" max="13057" width="4" style="277" customWidth="1"/>
    <col min="13058" max="13058" width="12" style="277" customWidth="1"/>
    <col min="13059" max="13059" width="37.42578125" style="277" customWidth="1"/>
    <col min="13060" max="13060" width="22.140625" style="277" bestFit="1" customWidth="1"/>
    <col min="13061" max="13064" width="9.140625" style="277"/>
    <col min="13065" max="13065" width="10" style="277" bestFit="1" customWidth="1"/>
    <col min="13066" max="13312" width="9.140625" style="277"/>
    <col min="13313" max="13313" width="4" style="277" customWidth="1"/>
    <col min="13314" max="13314" width="12" style="277" customWidth="1"/>
    <col min="13315" max="13315" width="37.42578125" style="277" customWidth="1"/>
    <col min="13316" max="13316" width="22.140625" style="277" bestFit="1" customWidth="1"/>
    <col min="13317" max="13320" width="9.140625" style="277"/>
    <col min="13321" max="13321" width="10" style="277" bestFit="1" customWidth="1"/>
    <col min="13322" max="13568" width="9.140625" style="277"/>
    <col min="13569" max="13569" width="4" style="277" customWidth="1"/>
    <col min="13570" max="13570" width="12" style="277" customWidth="1"/>
    <col min="13571" max="13571" width="37.42578125" style="277" customWidth="1"/>
    <col min="13572" max="13572" width="22.140625" style="277" bestFit="1" customWidth="1"/>
    <col min="13573" max="13576" width="9.140625" style="277"/>
    <col min="13577" max="13577" width="10" style="277" bestFit="1" customWidth="1"/>
    <col min="13578" max="13824" width="9.140625" style="277"/>
    <col min="13825" max="13825" width="4" style="277" customWidth="1"/>
    <col min="13826" max="13826" width="12" style="277" customWidth="1"/>
    <col min="13827" max="13827" width="37.42578125" style="277" customWidth="1"/>
    <col min="13828" max="13828" width="22.140625" style="277" bestFit="1" customWidth="1"/>
    <col min="13829" max="13832" width="9.140625" style="277"/>
    <col min="13833" max="13833" width="10" style="277" bestFit="1" customWidth="1"/>
    <col min="13834" max="14080" width="9.140625" style="277"/>
    <col min="14081" max="14081" width="4" style="277" customWidth="1"/>
    <col min="14082" max="14082" width="12" style="277" customWidth="1"/>
    <col min="14083" max="14083" width="37.42578125" style="277" customWidth="1"/>
    <col min="14084" max="14084" width="22.140625" style="277" bestFit="1" customWidth="1"/>
    <col min="14085" max="14088" width="9.140625" style="277"/>
    <col min="14089" max="14089" width="10" style="277" bestFit="1" customWidth="1"/>
    <col min="14090" max="14336" width="9.140625" style="277"/>
    <col min="14337" max="14337" width="4" style="277" customWidth="1"/>
    <col min="14338" max="14338" width="12" style="277" customWidth="1"/>
    <col min="14339" max="14339" width="37.42578125" style="277" customWidth="1"/>
    <col min="14340" max="14340" width="22.140625" style="277" bestFit="1" customWidth="1"/>
    <col min="14341" max="14344" width="9.140625" style="277"/>
    <col min="14345" max="14345" width="10" style="277" bestFit="1" customWidth="1"/>
    <col min="14346" max="14592" width="9.140625" style="277"/>
    <col min="14593" max="14593" width="4" style="277" customWidth="1"/>
    <col min="14594" max="14594" width="12" style="277" customWidth="1"/>
    <col min="14595" max="14595" width="37.42578125" style="277" customWidth="1"/>
    <col min="14596" max="14596" width="22.140625" style="277" bestFit="1" customWidth="1"/>
    <col min="14597" max="14600" width="9.140625" style="277"/>
    <col min="14601" max="14601" width="10" style="277" bestFit="1" customWidth="1"/>
    <col min="14602" max="14848" width="9.140625" style="277"/>
    <col min="14849" max="14849" width="4" style="277" customWidth="1"/>
    <col min="14850" max="14850" width="12" style="277" customWidth="1"/>
    <col min="14851" max="14851" width="37.42578125" style="277" customWidth="1"/>
    <col min="14852" max="14852" width="22.140625" style="277" bestFit="1" customWidth="1"/>
    <col min="14853" max="14856" width="9.140625" style="277"/>
    <col min="14857" max="14857" width="10" style="277" bestFit="1" customWidth="1"/>
    <col min="14858" max="15104" width="9.140625" style="277"/>
    <col min="15105" max="15105" width="4" style="277" customWidth="1"/>
    <col min="15106" max="15106" width="12" style="277" customWidth="1"/>
    <col min="15107" max="15107" width="37.42578125" style="277" customWidth="1"/>
    <col min="15108" max="15108" width="22.140625" style="277" bestFit="1" customWidth="1"/>
    <col min="15109" max="15112" width="9.140625" style="277"/>
    <col min="15113" max="15113" width="10" style="277" bestFit="1" customWidth="1"/>
    <col min="15114" max="15360" width="9.140625" style="277"/>
    <col min="15361" max="15361" width="4" style="277" customWidth="1"/>
    <col min="15362" max="15362" width="12" style="277" customWidth="1"/>
    <col min="15363" max="15363" width="37.42578125" style="277" customWidth="1"/>
    <col min="15364" max="15364" width="22.140625" style="277" bestFit="1" customWidth="1"/>
    <col min="15365" max="15368" width="9.140625" style="277"/>
    <col min="15369" max="15369" width="10" style="277" bestFit="1" customWidth="1"/>
    <col min="15370" max="15616" width="9.140625" style="277"/>
    <col min="15617" max="15617" width="4" style="277" customWidth="1"/>
    <col min="15618" max="15618" width="12" style="277" customWidth="1"/>
    <col min="15619" max="15619" width="37.42578125" style="277" customWidth="1"/>
    <col min="15620" max="15620" width="22.140625" style="277" bestFit="1" customWidth="1"/>
    <col min="15621" max="15624" width="9.140625" style="277"/>
    <col min="15625" max="15625" width="10" style="277" bestFit="1" customWidth="1"/>
    <col min="15626" max="15872" width="9.140625" style="277"/>
    <col min="15873" max="15873" width="4" style="277" customWidth="1"/>
    <col min="15874" max="15874" width="12" style="277" customWidth="1"/>
    <col min="15875" max="15875" width="37.42578125" style="277" customWidth="1"/>
    <col min="15876" max="15876" width="22.140625" style="277" bestFit="1" customWidth="1"/>
    <col min="15877" max="15880" width="9.140625" style="277"/>
    <col min="15881" max="15881" width="10" style="277" bestFit="1" customWidth="1"/>
    <col min="15882" max="16128" width="9.140625" style="277"/>
    <col min="16129" max="16129" width="4" style="277" customWidth="1"/>
    <col min="16130" max="16130" width="12" style="277" customWidth="1"/>
    <col min="16131" max="16131" width="37.42578125" style="277" customWidth="1"/>
    <col min="16132" max="16132" width="22.140625" style="277" bestFit="1" customWidth="1"/>
    <col min="16133" max="16136" width="9.140625" style="277"/>
    <col min="16137" max="16137" width="10" style="277" bestFit="1" customWidth="1"/>
    <col min="16138" max="16384" width="9.140625" style="277"/>
  </cols>
  <sheetData>
    <row r="1" spans="1:9" s="382" customFormat="1" ht="10.5" customHeight="1"/>
    <row r="2" spans="1:9">
      <c r="A2" s="346" t="s">
        <v>304</v>
      </c>
      <c r="B2" s="330"/>
      <c r="C2" s="330"/>
      <c r="D2" s="330"/>
    </row>
    <row r="3" spans="1:9">
      <c r="A3" s="346" t="s">
        <v>221</v>
      </c>
      <c r="B3" s="330"/>
      <c r="C3" s="330"/>
      <c r="D3" s="330"/>
    </row>
    <row r="4" spans="1:9">
      <c r="A4" s="330"/>
      <c r="B4" s="330"/>
      <c r="C4" s="330"/>
      <c r="D4" s="330" t="s">
        <v>499</v>
      </c>
    </row>
    <row r="5" spans="1:9">
      <c r="A5" s="338"/>
      <c r="B5" s="338"/>
      <c r="C5" s="340" t="s">
        <v>500</v>
      </c>
      <c r="D5" s="388" t="s">
        <v>501</v>
      </c>
    </row>
    <row r="6" spans="1:9">
      <c r="A6" s="335" t="s">
        <v>309</v>
      </c>
      <c r="B6" s="340" t="s">
        <v>502</v>
      </c>
      <c r="C6" s="338" t="s">
        <v>503</v>
      </c>
      <c r="D6" s="375"/>
    </row>
    <row r="7" spans="1:9">
      <c r="A7" s="335" t="s">
        <v>311</v>
      </c>
      <c r="B7" s="340" t="s">
        <v>502</v>
      </c>
      <c r="C7" s="338" t="s">
        <v>504</v>
      </c>
      <c r="D7" s="375"/>
    </row>
    <row r="8" spans="1:9">
      <c r="A8" s="335" t="s">
        <v>313</v>
      </c>
      <c r="B8" s="340" t="s">
        <v>502</v>
      </c>
      <c r="C8" s="338" t="s">
        <v>505</v>
      </c>
      <c r="D8" s="375"/>
    </row>
    <row r="9" spans="1:9">
      <c r="A9" s="335" t="s">
        <v>315</v>
      </c>
      <c r="B9" s="340" t="s">
        <v>502</v>
      </c>
      <c r="C9" s="338" t="s">
        <v>506</v>
      </c>
      <c r="D9" s="375"/>
    </row>
    <row r="10" spans="1:9">
      <c r="A10" s="335" t="s">
        <v>317</v>
      </c>
      <c r="B10" s="340" t="s">
        <v>502</v>
      </c>
      <c r="C10" s="338" t="s">
        <v>507</v>
      </c>
      <c r="D10" s="375"/>
    </row>
    <row r="11" spans="1:9">
      <c r="A11" s="335" t="s">
        <v>319</v>
      </c>
      <c r="B11" s="340" t="s">
        <v>502</v>
      </c>
      <c r="C11" s="338" t="s">
        <v>508</v>
      </c>
      <c r="D11" s="375"/>
    </row>
    <row r="12" spans="1:9">
      <c r="A12" s="335" t="s">
        <v>321</v>
      </c>
      <c r="B12" s="340" t="s">
        <v>502</v>
      </c>
      <c r="C12" s="338" t="s">
        <v>509</v>
      </c>
      <c r="D12" s="375"/>
      <c r="I12" s="330"/>
    </row>
    <row r="13" spans="1:9">
      <c r="A13" s="335" t="s">
        <v>510</v>
      </c>
      <c r="B13" s="340" t="s">
        <v>502</v>
      </c>
      <c r="C13" s="338" t="s">
        <v>1088</v>
      </c>
      <c r="D13" s="376">
        <f>PASH!D7+PASH!D24</f>
        <v>19324694</v>
      </c>
    </row>
    <row r="14" spans="1:9">
      <c r="A14" s="340" t="s">
        <v>5</v>
      </c>
      <c r="B14" s="338"/>
      <c r="C14" s="340" t="s">
        <v>511</v>
      </c>
      <c r="D14" s="405">
        <f>SUM(D6:D13)</f>
        <v>19324694</v>
      </c>
    </row>
    <row r="15" spans="1:9">
      <c r="A15" s="335" t="s">
        <v>512</v>
      </c>
      <c r="B15" s="340" t="s">
        <v>513</v>
      </c>
      <c r="C15" s="338" t="s">
        <v>514</v>
      </c>
      <c r="D15" s="375"/>
    </row>
    <row r="16" spans="1:9">
      <c r="A16" s="335" t="s">
        <v>515</v>
      </c>
      <c r="B16" s="340" t="s">
        <v>513</v>
      </c>
      <c r="C16" s="338" t="s">
        <v>516</v>
      </c>
      <c r="D16" s="375"/>
    </row>
    <row r="17" spans="1:4">
      <c r="A17" s="333" t="s">
        <v>517</v>
      </c>
      <c r="B17" s="340" t="s">
        <v>513</v>
      </c>
      <c r="C17" s="338" t="s">
        <v>518</v>
      </c>
      <c r="D17" s="375"/>
    </row>
    <row r="18" spans="1:4">
      <c r="A18" s="340" t="s">
        <v>32</v>
      </c>
      <c r="B18" s="338"/>
      <c r="C18" s="340" t="s">
        <v>519</v>
      </c>
      <c r="D18" s="377">
        <f>SUM(D15:D17)</f>
        <v>0</v>
      </c>
    </row>
    <row r="19" spans="1:4">
      <c r="A19" s="335" t="s">
        <v>520</v>
      </c>
      <c r="B19" s="340" t="s">
        <v>521</v>
      </c>
      <c r="C19" s="338" t="s">
        <v>522</v>
      </c>
      <c r="D19" s="375"/>
    </row>
    <row r="20" spans="1:4">
      <c r="A20" s="335" t="s">
        <v>523</v>
      </c>
      <c r="B20" s="340" t="s">
        <v>521</v>
      </c>
      <c r="C20" s="338" t="s">
        <v>524</v>
      </c>
      <c r="D20" s="375"/>
    </row>
    <row r="21" spans="1:4">
      <c r="A21" s="335" t="s">
        <v>525</v>
      </c>
      <c r="B21" s="340" t="s">
        <v>521</v>
      </c>
      <c r="C21" s="338" t="s">
        <v>526</v>
      </c>
      <c r="D21" s="375"/>
    </row>
    <row r="22" spans="1:4">
      <c r="A22" s="335" t="s">
        <v>527</v>
      </c>
      <c r="B22" s="340" t="s">
        <v>521</v>
      </c>
      <c r="C22" s="338" t="s">
        <v>528</v>
      </c>
      <c r="D22" s="375"/>
    </row>
    <row r="23" spans="1:4">
      <c r="A23" s="335" t="s">
        <v>529</v>
      </c>
      <c r="B23" s="340" t="s">
        <v>521</v>
      </c>
      <c r="C23" s="338" t="s">
        <v>530</v>
      </c>
      <c r="D23" s="375"/>
    </row>
    <row r="24" spans="1:4">
      <c r="A24" s="335" t="s">
        <v>531</v>
      </c>
      <c r="B24" s="340" t="s">
        <v>521</v>
      </c>
      <c r="C24" s="338" t="s">
        <v>532</v>
      </c>
      <c r="D24" s="375"/>
    </row>
    <row r="25" spans="1:4">
      <c r="A25" s="335" t="s">
        <v>533</v>
      </c>
      <c r="B25" s="340" t="s">
        <v>521</v>
      </c>
      <c r="C25" s="338" t="s">
        <v>534</v>
      </c>
      <c r="D25" s="375"/>
    </row>
    <row r="26" spans="1:4">
      <c r="A26" s="335" t="s">
        <v>535</v>
      </c>
      <c r="B26" s="340" t="s">
        <v>521</v>
      </c>
      <c r="C26" s="338" t="s">
        <v>536</v>
      </c>
      <c r="D26" s="375"/>
    </row>
    <row r="27" spans="1:4">
      <c r="A27" s="340" t="s">
        <v>80</v>
      </c>
      <c r="B27" s="338"/>
      <c r="C27" s="340" t="s">
        <v>537</v>
      </c>
      <c r="D27" s="377">
        <f>SUM(D21:D26)</f>
        <v>0</v>
      </c>
    </row>
    <row r="28" spans="1:4">
      <c r="A28" s="335" t="s">
        <v>538</v>
      </c>
      <c r="B28" s="340" t="s">
        <v>539</v>
      </c>
      <c r="C28" s="338" t="s">
        <v>540</v>
      </c>
      <c r="D28" s="375"/>
    </row>
    <row r="29" spans="1:4">
      <c r="A29" s="333" t="s">
        <v>541</v>
      </c>
      <c r="B29" s="340" t="s">
        <v>539</v>
      </c>
      <c r="C29" s="338" t="s">
        <v>542</v>
      </c>
      <c r="D29" s="375"/>
    </row>
    <row r="30" spans="1:4">
      <c r="A30" s="335" t="s">
        <v>543</v>
      </c>
      <c r="B30" s="340" t="s">
        <v>539</v>
      </c>
      <c r="C30" s="338" t="s">
        <v>544</v>
      </c>
      <c r="D30" s="375"/>
    </row>
    <row r="31" spans="1:4">
      <c r="A31" s="335" t="s">
        <v>545</v>
      </c>
      <c r="B31" s="340" t="s">
        <v>539</v>
      </c>
      <c r="C31" s="338" t="s">
        <v>546</v>
      </c>
      <c r="D31" s="375"/>
    </row>
    <row r="32" spans="1:4">
      <c r="A32" s="340" t="s">
        <v>547</v>
      </c>
      <c r="B32" s="338"/>
      <c r="C32" s="340" t="s">
        <v>548</v>
      </c>
      <c r="D32" s="377">
        <f>SUM(D28:D31)</f>
        <v>0</v>
      </c>
    </row>
    <row r="33" spans="1:4">
      <c r="A33" s="335" t="s">
        <v>549</v>
      </c>
      <c r="B33" s="340" t="s">
        <v>550</v>
      </c>
      <c r="C33" s="338" t="s">
        <v>551</v>
      </c>
      <c r="D33" s="375"/>
    </row>
    <row r="34" spans="1:4">
      <c r="A34" s="335" t="s">
        <v>552</v>
      </c>
      <c r="B34" s="340" t="s">
        <v>550</v>
      </c>
      <c r="C34" s="338" t="s">
        <v>553</v>
      </c>
      <c r="D34" s="375"/>
    </row>
    <row r="35" spans="1:4">
      <c r="A35" s="335" t="s">
        <v>554</v>
      </c>
      <c r="B35" s="340" t="s">
        <v>550</v>
      </c>
      <c r="C35" s="338" t="s">
        <v>555</v>
      </c>
      <c r="D35" s="375"/>
    </row>
    <row r="36" spans="1:4">
      <c r="A36" s="335" t="s">
        <v>556</v>
      </c>
      <c r="B36" s="340" t="s">
        <v>550</v>
      </c>
      <c r="C36" s="338" t="s">
        <v>557</v>
      </c>
      <c r="D36" s="375"/>
    </row>
    <row r="37" spans="1:4">
      <c r="A37" s="335" t="s">
        <v>558</v>
      </c>
      <c r="B37" s="340" t="s">
        <v>550</v>
      </c>
      <c r="C37" s="338" t="s">
        <v>559</v>
      </c>
      <c r="D37" s="375"/>
    </row>
    <row r="38" spans="1:4">
      <c r="A38" s="335" t="s">
        <v>560</v>
      </c>
      <c r="B38" s="340" t="s">
        <v>550</v>
      </c>
      <c r="C38" s="338" t="s">
        <v>561</v>
      </c>
      <c r="D38" s="375"/>
    </row>
    <row r="39" spans="1:4">
      <c r="A39" s="335" t="s">
        <v>562</v>
      </c>
      <c r="B39" s="340" t="s">
        <v>550</v>
      </c>
      <c r="C39" s="338" t="s">
        <v>563</v>
      </c>
      <c r="D39" s="375"/>
    </row>
    <row r="40" spans="1:4">
      <c r="A40" s="333" t="s">
        <v>564</v>
      </c>
      <c r="B40" s="340" t="s">
        <v>550</v>
      </c>
      <c r="C40" s="338" t="s">
        <v>565</v>
      </c>
      <c r="D40" s="375"/>
    </row>
    <row r="41" spans="1:4">
      <c r="A41" s="335" t="s">
        <v>566</v>
      </c>
      <c r="B41" s="340" t="s">
        <v>550</v>
      </c>
      <c r="C41" s="338" t="s">
        <v>567</v>
      </c>
      <c r="D41" s="375"/>
    </row>
    <row r="42" spans="1:4">
      <c r="A42" s="335" t="s">
        <v>568</v>
      </c>
      <c r="B42" s="340" t="s">
        <v>550</v>
      </c>
      <c r="C42" s="338" t="s">
        <v>569</v>
      </c>
      <c r="D42" s="375"/>
    </row>
    <row r="43" spans="1:4">
      <c r="A43" s="335" t="s">
        <v>570</v>
      </c>
      <c r="B43" s="340" t="s">
        <v>550</v>
      </c>
      <c r="C43" s="338" t="s">
        <v>571</v>
      </c>
      <c r="D43" s="375"/>
    </row>
    <row r="44" spans="1:4">
      <c r="A44" s="340" t="s">
        <v>572</v>
      </c>
      <c r="B44" s="338"/>
      <c r="C44" s="340" t="s">
        <v>573</v>
      </c>
      <c r="D44" s="377">
        <f>SUM(D33:D43)</f>
        <v>0</v>
      </c>
    </row>
    <row r="45" spans="1:4">
      <c r="A45" s="340" t="s">
        <v>547</v>
      </c>
      <c r="B45" s="340" t="s">
        <v>574</v>
      </c>
      <c r="C45" s="340" t="s">
        <v>575</v>
      </c>
      <c r="D45" s="377"/>
    </row>
    <row r="46" spans="1:4">
      <c r="A46" s="338"/>
      <c r="B46" s="338"/>
      <c r="C46" s="340" t="s">
        <v>576</v>
      </c>
      <c r="D46" s="377">
        <f>D44+D32+D14+D18+D27+D45</f>
        <v>19324694</v>
      </c>
    </row>
    <row r="47" spans="1:4">
      <c r="A47" s="330"/>
      <c r="B47" s="330"/>
      <c r="C47" s="330"/>
      <c r="D47" s="330"/>
    </row>
    <row r="48" spans="1:4">
      <c r="A48" s="378" t="s">
        <v>1089</v>
      </c>
      <c r="B48" s="330"/>
      <c r="C48" s="330"/>
      <c r="D48" s="330" t="s">
        <v>577</v>
      </c>
    </row>
    <row r="49" spans="1:4">
      <c r="A49" s="501" t="s">
        <v>578</v>
      </c>
      <c r="B49" s="501"/>
      <c r="C49" s="501"/>
      <c r="D49" s="375"/>
    </row>
    <row r="50" spans="1:4">
      <c r="A50" s="501" t="s">
        <v>579</v>
      </c>
      <c r="B50" s="501"/>
      <c r="C50" s="501"/>
      <c r="D50" s="375">
        <v>1</v>
      </c>
    </row>
    <row r="51" spans="1:4">
      <c r="A51" s="501" t="s">
        <v>580</v>
      </c>
      <c r="B51" s="501"/>
      <c r="C51" s="501"/>
      <c r="D51" s="375"/>
    </row>
    <row r="52" spans="1:4">
      <c r="A52" s="501" t="s">
        <v>581</v>
      </c>
      <c r="B52" s="501"/>
      <c r="C52" s="501"/>
      <c r="D52" s="375"/>
    </row>
    <row r="53" spans="1:4">
      <c r="A53" s="501" t="s">
        <v>582</v>
      </c>
      <c r="B53" s="501"/>
      <c r="C53" s="501"/>
      <c r="D53" s="375">
        <v>1</v>
      </c>
    </row>
    <row r="54" spans="1:4">
      <c r="A54" s="500" t="s">
        <v>172</v>
      </c>
      <c r="B54" s="500"/>
      <c r="C54" s="500"/>
      <c r="D54" s="375">
        <f>SUM(D49:D53)</f>
        <v>2</v>
      </c>
    </row>
    <row r="55" spans="1:4">
      <c r="A55" s="330"/>
      <c r="B55" s="330"/>
      <c r="C55" s="330"/>
      <c r="D55" s="330"/>
    </row>
    <row r="56" spans="1:4">
      <c r="A56" s="330"/>
      <c r="B56" s="330"/>
      <c r="C56" s="330"/>
      <c r="D56" s="379" t="s">
        <v>327</v>
      </c>
    </row>
    <row r="57" spans="1:4">
      <c r="D57" s="380" t="s">
        <v>1085</v>
      </c>
    </row>
  </sheetData>
  <sheetProtection password="CE80" sheet="1" objects="1" scenarios="1"/>
  <mergeCells count="6">
    <mergeCell ref="A54:C54"/>
    <mergeCell ref="A49:C49"/>
    <mergeCell ref="A50:C50"/>
    <mergeCell ref="A51:C51"/>
    <mergeCell ref="A52:C52"/>
    <mergeCell ref="A53:C53"/>
  </mergeCells>
  <pageMargins left="0.70866141732283472" right="0.70866141732283472" top="7.874015748031496E-2" bottom="0.59055118110236227" header="7.874015748031496E-2" footer="0.31496062992125984"/>
  <pageSetup paperSize="9" scale="9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31"/>
  <sheetViews>
    <sheetView workbookViewId="0">
      <selection activeCell="C17" sqref="C17"/>
    </sheetView>
  </sheetViews>
  <sheetFormatPr defaultRowHeight="15"/>
  <cols>
    <col min="1" max="1" width="82.5703125" style="274" customWidth="1"/>
    <col min="2" max="256" width="9.140625" style="274"/>
    <col min="257" max="257" width="82.5703125" style="274" customWidth="1"/>
    <col min="258" max="512" width="9.140625" style="274"/>
    <col min="513" max="513" width="82.5703125" style="274" customWidth="1"/>
    <col min="514" max="768" width="9.140625" style="274"/>
    <col min="769" max="769" width="82.5703125" style="274" customWidth="1"/>
    <col min="770" max="1024" width="9.140625" style="274"/>
    <col min="1025" max="1025" width="82.5703125" style="274" customWidth="1"/>
    <col min="1026" max="1280" width="9.140625" style="274"/>
    <col min="1281" max="1281" width="82.5703125" style="274" customWidth="1"/>
    <col min="1282" max="1536" width="9.140625" style="274"/>
    <col min="1537" max="1537" width="82.5703125" style="274" customWidth="1"/>
    <col min="1538" max="1792" width="9.140625" style="274"/>
    <col min="1793" max="1793" width="82.5703125" style="274" customWidth="1"/>
    <col min="1794" max="2048" width="9.140625" style="274"/>
    <col min="2049" max="2049" width="82.5703125" style="274" customWidth="1"/>
    <col min="2050" max="2304" width="9.140625" style="274"/>
    <col min="2305" max="2305" width="82.5703125" style="274" customWidth="1"/>
    <col min="2306" max="2560" width="9.140625" style="274"/>
    <col min="2561" max="2561" width="82.5703125" style="274" customWidth="1"/>
    <col min="2562" max="2816" width="9.140625" style="274"/>
    <col min="2817" max="2817" width="82.5703125" style="274" customWidth="1"/>
    <col min="2818" max="3072" width="9.140625" style="274"/>
    <col min="3073" max="3073" width="82.5703125" style="274" customWidth="1"/>
    <col min="3074" max="3328" width="9.140625" style="274"/>
    <col min="3329" max="3329" width="82.5703125" style="274" customWidth="1"/>
    <col min="3330" max="3584" width="9.140625" style="274"/>
    <col min="3585" max="3585" width="82.5703125" style="274" customWidth="1"/>
    <col min="3586" max="3840" width="9.140625" style="274"/>
    <col min="3841" max="3841" width="82.5703125" style="274" customWidth="1"/>
    <col min="3842" max="4096" width="9.140625" style="274"/>
    <col min="4097" max="4097" width="82.5703125" style="274" customWidth="1"/>
    <col min="4098" max="4352" width="9.140625" style="274"/>
    <col min="4353" max="4353" width="82.5703125" style="274" customWidth="1"/>
    <col min="4354" max="4608" width="9.140625" style="274"/>
    <col min="4609" max="4609" width="82.5703125" style="274" customWidth="1"/>
    <col min="4610" max="4864" width="9.140625" style="274"/>
    <col min="4865" max="4865" width="82.5703125" style="274" customWidth="1"/>
    <col min="4866" max="5120" width="9.140625" style="274"/>
    <col min="5121" max="5121" width="82.5703125" style="274" customWidth="1"/>
    <col min="5122" max="5376" width="9.140625" style="274"/>
    <col min="5377" max="5377" width="82.5703125" style="274" customWidth="1"/>
    <col min="5378" max="5632" width="9.140625" style="274"/>
    <col min="5633" max="5633" width="82.5703125" style="274" customWidth="1"/>
    <col min="5634" max="5888" width="9.140625" style="274"/>
    <col min="5889" max="5889" width="82.5703125" style="274" customWidth="1"/>
    <col min="5890" max="6144" width="9.140625" style="274"/>
    <col min="6145" max="6145" width="82.5703125" style="274" customWidth="1"/>
    <col min="6146" max="6400" width="9.140625" style="274"/>
    <col min="6401" max="6401" width="82.5703125" style="274" customWidth="1"/>
    <col min="6402" max="6656" width="9.140625" style="274"/>
    <col min="6657" max="6657" width="82.5703125" style="274" customWidth="1"/>
    <col min="6658" max="6912" width="9.140625" style="274"/>
    <col min="6913" max="6913" width="82.5703125" style="274" customWidth="1"/>
    <col min="6914" max="7168" width="9.140625" style="274"/>
    <col min="7169" max="7169" width="82.5703125" style="274" customWidth="1"/>
    <col min="7170" max="7424" width="9.140625" style="274"/>
    <col min="7425" max="7425" width="82.5703125" style="274" customWidth="1"/>
    <col min="7426" max="7680" width="9.140625" style="274"/>
    <col min="7681" max="7681" width="82.5703125" style="274" customWidth="1"/>
    <col min="7682" max="7936" width="9.140625" style="274"/>
    <col min="7937" max="7937" width="82.5703125" style="274" customWidth="1"/>
    <col min="7938" max="8192" width="9.140625" style="274"/>
    <col min="8193" max="8193" width="82.5703125" style="274" customWidth="1"/>
    <col min="8194" max="8448" width="9.140625" style="274"/>
    <col min="8449" max="8449" width="82.5703125" style="274" customWidth="1"/>
    <col min="8450" max="8704" width="9.140625" style="274"/>
    <col min="8705" max="8705" width="82.5703125" style="274" customWidth="1"/>
    <col min="8706" max="8960" width="9.140625" style="274"/>
    <col min="8961" max="8961" width="82.5703125" style="274" customWidth="1"/>
    <col min="8962" max="9216" width="9.140625" style="274"/>
    <col min="9217" max="9217" width="82.5703125" style="274" customWidth="1"/>
    <col min="9218" max="9472" width="9.140625" style="274"/>
    <col min="9473" max="9473" width="82.5703125" style="274" customWidth="1"/>
    <col min="9474" max="9728" width="9.140625" style="274"/>
    <col min="9729" max="9729" width="82.5703125" style="274" customWidth="1"/>
    <col min="9730" max="9984" width="9.140625" style="274"/>
    <col min="9985" max="9985" width="82.5703125" style="274" customWidth="1"/>
    <col min="9986" max="10240" width="9.140625" style="274"/>
    <col min="10241" max="10241" width="82.5703125" style="274" customWidth="1"/>
    <col min="10242" max="10496" width="9.140625" style="274"/>
    <col min="10497" max="10497" width="82.5703125" style="274" customWidth="1"/>
    <col min="10498" max="10752" width="9.140625" style="274"/>
    <col min="10753" max="10753" width="82.5703125" style="274" customWidth="1"/>
    <col min="10754" max="11008" width="9.140625" style="274"/>
    <col min="11009" max="11009" width="82.5703125" style="274" customWidth="1"/>
    <col min="11010" max="11264" width="9.140625" style="274"/>
    <col min="11265" max="11265" width="82.5703125" style="274" customWidth="1"/>
    <col min="11266" max="11520" width="9.140625" style="274"/>
    <col min="11521" max="11521" width="82.5703125" style="274" customWidth="1"/>
    <col min="11522" max="11776" width="9.140625" style="274"/>
    <col min="11777" max="11777" width="82.5703125" style="274" customWidth="1"/>
    <col min="11778" max="12032" width="9.140625" style="274"/>
    <col min="12033" max="12033" width="82.5703125" style="274" customWidth="1"/>
    <col min="12034" max="12288" width="9.140625" style="274"/>
    <col min="12289" max="12289" width="82.5703125" style="274" customWidth="1"/>
    <col min="12290" max="12544" width="9.140625" style="274"/>
    <col min="12545" max="12545" width="82.5703125" style="274" customWidth="1"/>
    <col min="12546" max="12800" width="9.140625" style="274"/>
    <col min="12801" max="12801" width="82.5703125" style="274" customWidth="1"/>
    <col min="12802" max="13056" width="9.140625" style="274"/>
    <col min="13057" max="13057" width="82.5703125" style="274" customWidth="1"/>
    <col min="13058" max="13312" width="9.140625" style="274"/>
    <col min="13313" max="13313" width="82.5703125" style="274" customWidth="1"/>
    <col min="13314" max="13568" width="9.140625" style="274"/>
    <col min="13569" max="13569" width="82.5703125" style="274" customWidth="1"/>
    <col min="13570" max="13824" width="9.140625" style="274"/>
    <col min="13825" max="13825" width="82.5703125" style="274" customWidth="1"/>
    <col min="13826" max="14080" width="9.140625" style="274"/>
    <col min="14081" max="14081" width="82.5703125" style="274" customWidth="1"/>
    <col min="14082" max="14336" width="9.140625" style="274"/>
    <col min="14337" max="14337" width="82.5703125" style="274" customWidth="1"/>
    <col min="14338" max="14592" width="9.140625" style="274"/>
    <col min="14593" max="14593" width="82.5703125" style="274" customWidth="1"/>
    <col min="14594" max="14848" width="9.140625" style="274"/>
    <col min="14849" max="14849" width="82.5703125" style="274" customWidth="1"/>
    <col min="14850" max="15104" width="9.140625" style="274"/>
    <col min="15105" max="15105" width="82.5703125" style="274" customWidth="1"/>
    <col min="15106" max="15360" width="9.140625" style="274"/>
    <col min="15361" max="15361" width="82.5703125" style="274" customWidth="1"/>
    <col min="15362" max="15616" width="9.140625" style="274"/>
    <col min="15617" max="15617" width="82.5703125" style="274" customWidth="1"/>
    <col min="15618" max="15872" width="9.140625" style="274"/>
    <col min="15873" max="15873" width="82.5703125" style="274" customWidth="1"/>
    <col min="15874" max="16128" width="9.140625" style="274"/>
    <col min="16129" max="16129" width="82.5703125" style="274" customWidth="1"/>
    <col min="16130" max="16384" width="9.140625" style="274"/>
  </cols>
  <sheetData>
    <row r="1" spans="1:1" s="435" customFormat="1"/>
    <row r="2" spans="1:1" ht="15.75">
      <c r="A2" s="279" t="s">
        <v>217</v>
      </c>
    </row>
    <row r="3" spans="1:1" ht="15.75">
      <c r="A3" s="279" t="s">
        <v>208</v>
      </c>
    </row>
    <row r="4" spans="1:1" ht="15.75">
      <c r="A4" s="279"/>
    </row>
    <row r="5" spans="1:1" ht="15.75">
      <c r="A5" s="279"/>
    </row>
    <row r="6" spans="1:1" ht="15.75">
      <c r="A6" s="279"/>
    </row>
    <row r="8" spans="1:1" ht="15.75">
      <c r="A8" s="280" t="s">
        <v>209</v>
      </c>
    </row>
    <row r="9" spans="1:1" ht="15.75">
      <c r="A9" s="280"/>
    </row>
    <row r="10" spans="1:1" ht="15.75">
      <c r="A10" s="280"/>
    </row>
    <row r="11" spans="1:1" ht="15.75">
      <c r="A11" s="280"/>
    </row>
    <row r="13" spans="1:1" ht="15.75">
      <c r="A13" s="281" t="s">
        <v>210</v>
      </c>
    </row>
    <row r="14" spans="1:1" ht="15.75">
      <c r="A14" s="282" t="s">
        <v>211</v>
      </c>
    </row>
    <row r="15" spans="1:1" ht="15.75">
      <c r="A15" s="282"/>
    </row>
    <row r="16" spans="1:1" ht="15.75">
      <c r="A16" s="282" t="s">
        <v>212</v>
      </c>
    </row>
    <row r="17" spans="1:1" ht="15.75">
      <c r="A17" s="282" t="s">
        <v>213</v>
      </c>
    </row>
    <row r="18" spans="1:1" ht="31.5">
      <c r="A18" s="282" t="s">
        <v>218</v>
      </c>
    </row>
    <row r="19" spans="1:1" ht="15.75">
      <c r="A19" s="282"/>
    </row>
    <row r="20" spans="1:1" ht="15.75">
      <c r="A20" s="282"/>
    </row>
    <row r="21" spans="1:1" ht="15.75">
      <c r="A21" s="282"/>
    </row>
    <row r="23" spans="1:1" ht="15.75">
      <c r="A23" s="282" t="s">
        <v>214</v>
      </c>
    </row>
    <row r="24" spans="1:1" ht="15.75">
      <c r="A24" s="282" t="s">
        <v>219</v>
      </c>
    </row>
    <row r="30" spans="1:1" ht="15.75">
      <c r="A30" s="280" t="s">
        <v>215</v>
      </c>
    </row>
    <row r="31" spans="1:1" ht="15.75">
      <c r="A31" s="273" t="s">
        <v>216</v>
      </c>
    </row>
  </sheetData>
  <sheetProtection password="CE8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4"/>
  <sheetViews>
    <sheetView workbookViewId="0">
      <selection activeCell="E26" sqref="E26"/>
    </sheetView>
  </sheetViews>
  <sheetFormatPr defaultRowHeight="15"/>
  <cols>
    <col min="1" max="1" width="5" style="130" customWidth="1"/>
    <col min="2" max="2" width="46.28515625" style="130" customWidth="1"/>
    <col min="3" max="3" width="11" style="130" customWidth="1"/>
    <col min="4" max="4" width="16.85546875" style="130" customWidth="1"/>
    <col min="5" max="5" width="20.7109375" style="130" customWidth="1"/>
    <col min="6" max="16384" width="9.140625" style="130"/>
  </cols>
  <sheetData>
    <row r="1" spans="1:5" ht="15.75">
      <c r="A1" s="445" t="s">
        <v>0</v>
      </c>
      <c r="B1" s="445"/>
      <c r="C1" s="445"/>
      <c r="D1" s="445"/>
      <c r="E1" s="445"/>
    </row>
    <row r="2" spans="1:5" ht="15.75">
      <c r="A2" s="445" t="s">
        <v>129</v>
      </c>
      <c r="B2" s="445"/>
      <c r="C2" s="445"/>
      <c r="D2" s="445"/>
      <c r="E2" s="445"/>
    </row>
    <row r="3" spans="1:5">
      <c r="A3" s="1"/>
      <c r="B3" s="2" t="s">
        <v>1</v>
      </c>
      <c r="C3" s="1"/>
      <c r="D3" s="1"/>
      <c r="E3" s="1"/>
    </row>
    <row r="4" spans="1:5" ht="15.75" thickBot="1">
      <c r="A4" s="446" t="s">
        <v>130</v>
      </c>
      <c r="B4" s="446"/>
      <c r="C4" s="446"/>
      <c r="D4" s="446"/>
      <c r="E4" s="446"/>
    </row>
    <row r="5" spans="1:5" s="6" customFormat="1" ht="18.75" thickBot="1">
      <c r="A5" s="3" t="s">
        <v>2</v>
      </c>
      <c r="B5" s="4" t="s">
        <v>3</v>
      </c>
      <c r="C5" s="4" t="s">
        <v>4</v>
      </c>
      <c r="D5" s="4" t="s">
        <v>128</v>
      </c>
      <c r="E5" s="5" t="s">
        <v>134</v>
      </c>
    </row>
    <row r="6" spans="1:5" s="11" customFormat="1" ht="15.75" thickBot="1">
      <c r="A6" s="7" t="s">
        <v>5</v>
      </c>
      <c r="B6" s="8" t="s">
        <v>6</v>
      </c>
      <c r="C6" s="9"/>
      <c r="D6" s="121"/>
      <c r="E6" s="10"/>
    </row>
    <row r="7" spans="1:5" ht="16.5" thickTop="1" thickBot="1">
      <c r="A7" s="136">
        <v>1</v>
      </c>
      <c r="B7" s="75" t="s">
        <v>7</v>
      </c>
      <c r="C7" s="12"/>
      <c r="D7" s="122">
        <f>2249+1668147+101585+3252+3159+1788877</f>
        <v>3567269</v>
      </c>
      <c r="E7" s="140">
        <v>6875391</v>
      </c>
    </row>
    <row r="8" spans="1:5" ht="15.75" thickTop="1">
      <c r="A8" s="137">
        <v>2</v>
      </c>
      <c r="B8" s="76" t="s">
        <v>8</v>
      </c>
      <c r="C8" s="14"/>
      <c r="D8" s="123"/>
      <c r="E8" s="15"/>
    </row>
    <row r="9" spans="1:5" s="19" customFormat="1" ht="12.75">
      <c r="A9" s="16" t="s">
        <v>9</v>
      </c>
      <c r="B9" s="131" t="s">
        <v>10</v>
      </c>
      <c r="C9" s="17"/>
      <c r="D9" s="124"/>
      <c r="E9" s="18"/>
    </row>
    <row r="10" spans="1:5" s="19" customFormat="1" ht="12.75">
      <c r="A10" s="16" t="s">
        <v>11</v>
      </c>
      <c r="B10" s="131" t="s">
        <v>12</v>
      </c>
      <c r="C10" s="17"/>
      <c r="D10" s="124"/>
      <c r="E10" s="18"/>
    </row>
    <row r="11" spans="1:5" s="24" customFormat="1" ht="13.5" thickBot="1">
      <c r="A11" s="20"/>
      <c r="B11" s="21" t="s">
        <v>13</v>
      </c>
      <c r="C11" s="21"/>
      <c r="D11" s="22">
        <v>0</v>
      </c>
      <c r="E11" s="23">
        <v>0</v>
      </c>
    </row>
    <row r="12" spans="1:5" s="24" customFormat="1" ht="13.5" thickTop="1">
      <c r="A12" s="138">
        <v>3</v>
      </c>
      <c r="B12" s="78" t="s">
        <v>14</v>
      </c>
      <c r="C12" s="14"/>
      <c r="D12" s="123"/>
      <c r="E12" s="15"/>
    </row>
    <row r="13" spans="1:5" s="19" customFormat="1" ht="12.75">
      <c r="A13" s="16" t="s">
        <v>9</v>
      </c>
      <c r="B13" s="25" t="s">
        <v>15</v>
      </c>
      <c r="C13" s="17"/>
      <c r="D13" s="142">
        <f>171170207+5923050+516152-284-7116+3805336</f>
        <v>181407345</v>
      </c>
      <c r="E13" s="141">
        <f>222928354-48690435-200000</f>
        <v>174037919</v>
      </c>
    </row>
    <row r="14" spans="1:5" s="19" customFormat="1" ht="12.75">
      <c r="A14" s="16" t="s">
        <v>11</v>
      </c>
      <c r="B14" s="25" t="s">
        <v>16</v>
      </c>
      <c r="C14" s="17"/>
      <c r="D14" s="142">
        <f>(2774428-1343280)+3085310+20000+2320647+117890+2584947+2484600+2963287</f>
        <v>15007829</v>
      </c>
      <c r="E14" s="141">
        <v>15880629</v>
      </c>
    </row>
    <row r="15" spans="1:5" s="19" customFormat="1" ht="12.75">
      <c r="A15" s="16" t="s">
        <v>17</v>
      </c>
      <c r="B15" s="25" t="s">
        <v>131</v>
      </c>
      <c r="C15" s="17"/>
      <c r="D15" s="418">
        <f>3120184-3393+1400000</f>
        <v>4516791</v>
      </c>
      <c r="E15" s="141">
        <v>3791363</v>
      </c>
    </row>
    <row r="16" spans="1:5" s="19" customFormat="1" ht="12.75">
      <c r="A16" s="16" t="s">
        <v>18</v>
      </c>
      <c r="B16" s="25" t="s">
        <v>132</v>
      </c>
      <c r="C16" s="17"/>
      <c r="D16" s="142">
        <f>4332051-2346204+801-36110.8</f>
        <v>1950537.2</v>
      </c>
      <c r="E16" s="18"/>
    </row>
    <row r="17" spans="1:5" s="24" customFormat="1" ht="13.5" thickBot="1">
      <c r="A17" s="20"/>
      <c r="B17" s="21" t="s">
        <v>19</v>
      </c>
      <c r="C17" s="21"/>
      <c r="D17" s="22">
        <f>+D13+D14+D15+D16</f>
        <v>202882502.19999999</v>
      </c>
      <c r="E17" s="23">
        <f>+E13+E14+E15</f>
        <v>193709911</v>
      </c>
    </row>
    <row r="18" spans="1:5" s="24" customFormat="1" ht="13.5" thickTop="1">
      <c r="A18" s="138">
        <v>4</v>
      </c>
      <c r="B18" s="78" t="s">
        <v>20</v>
      </c>
      <c r="C18" s="14"/>
      <c r="D18" s="123"/>
      <c r="E18" s="15"/>
    </row>
    <row r="19" spans="1:5" s="19" customFormat="1" ht="12.75">
      <c r="A19" s="16" t="s">
        <v>9</v>
      </c>
      <c r="B19" s="25" t="s">
        <v>21</v>
      </c>
      <c r="C19" s="17"/>
      <c r="D19" s="124"/>
      <c r="E19" s="18"/>
    </row>
    <row r="20" spans="1:5" s="19" customFormat="1" ht="12.75">
      <c r="A20" s="16" t="s">
        <v>11</v>
      </c>
      <c r="B20" s="25" t="s">
        <v>22</v>
      </c>
      <c r="C20" s="17"/>
      <c r="D20" s="124"/>
      <c r="E20" s="18"/>
    </row>
    <row r="21" spans="1:5" s="19" customFormat="1" ht="12.75">
      <c r="A21" s="16" t="s">
        <v>17</v>
      </c>
      <c r="B21" s="25" t="s">
        <v>23</v>
      </c>
      <c r="C21" s="17"/>
      <c r="D21" s="124"/>
      <c r="E21" s="18"/>
    </row>
    <row r="22" spans="1:5" s="19" customFormat="1" ht="12.75">
      <c r="A22" s="16" t="s">
        <v>18</v>
      </c>
      <c r="B22" s="25" t="s">
        <v>24</v>
      </c>
      <c r="C22" s="17"/>
      <c r="D22" s="124">
        <v>22702995</v>
      </c>
      <c r="E22" s="141">
        <v>23978128</v>
      </c>
    </row>
    <row r="23" spans="1:5" s="19" customFormat="1" ht="12.75">
      <c r="A23" s="16" t="s">
        <v>25</v>
      </c>
      <c r="B23" s="25" t="s">
        <v>26</v>
      </c>
      <c r="C23" s="17"/>
      <c r="D23" s="124"/>
      <c r="E23" s="18"/>
    </row>
    <row r="24" spans="1:5" s="24" customFormat="1" ht="13.5" thickBot="1">
      <c r="A24" s="20"/>
      <c r="B24" s="21" t="s">
        <v>27</v>
      </c>
      <c r="C24" s="21"/>
      <c r="D24" s="22">
        <f>+D19+D20+D21+D22+D23</f>
        <v>22702995</v>
      </c>
      <c r="E24" s="23">
        <v>23978128</v>
      </c>
    </row>
    <row r="25" spans="1:5" s="24" customFormat="1" ht="14.25" thickTop="1" thickBot="1">
      <c r="A25" s="26">
        <v>5</v>
      </c>
      <c r="B25" s="27" t="s">
        <v>28</v>
      </c>
      <c r="C25" s="12"/>
      <c r="D25" s="122"/>
      <c r="E25" s="29"/>
    </row>
    <row r="26" spans="1:5" s="24" customFormat="1" ht="14.25" thickTop="1" thickBot="1">
      <c r="A26" s="26">
        <v>6</v>
      </c>
      <c r="B26" s="27" t="s">
        <v>29</v>
      </c>
      <c r="C26" s="12"/>
      <c r="D26" s="122"/>
      <c r="E26" s="29"/>
    </row>
    <row r="27" spans="1:5" s="24" customFormat="1" ht="14.25" thickTop="1" thickBot="1">
      <c r="A27" s="26">
        <v>7</v>
      </c>
      <c r="B27" s="27" t="s">
        <v>30</v>
      </c>
      <c r="C27" s="12"/>
      <c r="D27" s="28">
        <v>0</v>
      </c>
      <c r="E27" s="29">
        <v>0</v>
      </c>
    </row>
    <row r="28" spans="1:5" s="34" customFormat="1" ht="17.25" thickTop="1" thickBot="1">
      <c r="A28" s="30"/>
      <c r="B28" s="31" t="s">
        <v>31</v>
      </c>
      <c r="C28" s="31"/>
      <c r="D28" s="32">
        <f>+D7+D17+D24</f>
        <v>229152766.19999999</v>
      </c>
      <c r="E28" s="33">
        <f>+E7+E17+E24</f>
        <v>224563430</v>
      </c>
    </row>
    <row r="29" spans="1:5" s="34" customFormat="1" ht="16.5" thickBot="1">
      <c r="A29" s="7" t="s">
        <v>32</v>
      </c>
      <c r="B29" s="8" t="s">
        <v>33</v>
      </c>
      <c r="C29" s="9"/>
      <c r="D29" s="121"/>
      <c r="E29" s="35"/>
    </row>
    <row r="30" spans="1:5" s="24" customFormat="1" ht="13.5" thickTop="1">
      <c r="A30" s="36">
        <v>1</v>
      </c>
      <c r="B30" s="37" t="s">
        <v>34</v>
      </c>
      <c r="C30" s="14"/>
      <c r="D30" s="123"/>
      <c r="E30" s="15"/>
    </row>
    <row r="31" spans="1:5" s="19" customFormat="1" ht="12.75">
      <c r="A31" s="16" t="s">
        <v>9</v>
      </c>
      <c r="B31" s="25" t="s">
        <v>35</v>
      </c>
      <c r="C31" s="17"/>
      <c r="D31" s="124">
        <f>49498962-3120184+202672</f>
        <v>46581450</v>
      </c>
      <c r="E31" s="18">
        <v>46378778</v>
      </c>
    </row>
    <row r="32" spans="1:5" s="19" customFormat="1" ht="12.75">
      <c r="A32" s="16" t="s">
        <v>11</v>
      </c>
      <c r="B32" s="25" t="s">
        <v>36</v>
      </c>
      <c r="C32" s="17"/>
      <c r="D32" s="124"/>
      <c r="E32" s="18"/>
    </row>
    <row r="33" spans="1:5" s="19" customFormat="1" ht="12.75">
      <c r="A33" s="16" t="s">
        <v>17</v>
      </c>
      <c r="B33" s="25" t="s">
        <v>37</v>
      </c>
      <c r="C33" s="17"/>
      <c r="D33" s="124"/>
      <c r="E33" s="18"/>
    </row>
    <row r="34" spans="1:5" s="19" customFormat="1" ht="12.75">
      <c r="A34" s="16" t="s">
        <v>18</v>
      </c>
      <c r="B34" s="25" t="s">
        <v>38</v>
      </c>
      <c r="C34" s="17"/>
      <c r="D34" s="124">
        <f>60724209+239789</f>
        <v>60963998</v>
      </c>
      <c r="E34" s="18">
        <v>60724209</v>
      </c>
    </row>
    <row r="35" spans="1:5" s="24" customFormat="1" ht="13.5" thickBot="1">
      <c r="A35" s="20"/>
      <c r="B35" s="21" t="s">
        <v>39</v>
      </c>
      <c r="C35" s="21"/>
      <c r="D35" s="22">
        <f>+D31+D32+D33+D34</f>
        <v>107545448</v>
      </c>
      <c r="E35" s="23">
        <v>107102987</v>
      </c>
    </row>
    <row r="36" spans="1:5" s="24" customFormat="1" ht="13.5" thickTop="1">
      <c r="A36" s="36">
        <v>2</v>
      </c>
      <c r="B36" s="37" t="s">
        <v>40</v>
      </c>
      <c r="C36" s="14"/>
      <c r="D36" s="123"/>
      <c r="E36" s="15"/>
    </row>
    <row r="37" spans="1:5" s="19" customFormat="1" ht="12.75">
      <c r="A37" s="16" t="s">
        <v>9</v>
      </c>
      <c r="B37" s="131" t="s">
        <v>41</v>
      </c>
      <c r="C37" s="17"/>
      <c r="D37" s="124"/>
      <c r="E37" s="141"/>
    </row>
    <row r="38" spans="1:5" s="19" customFormat="1" ht="12.75">
      <c r="A38" s="16" t="s">
        <v>11</v>
      </c>
      <c r="B38" s="131" t="s">
        <v>42</v>
      </c>
      <c r="C38" s="17"/>
      <c r="D38" s="124"/>
      <c r="E38" s="141"/>
    </row>
    <row r="39" spans="1:5" s="19" customFormat="1" ht="12.75">
      <c r="A39" s="16" t="s">
        <v>17</v>
      </c>
      <c r="B39" s="131" t="s">
        <v>43</v>
      </c>
      <c r="C39" s="17"/>
      <c r="D39" s="142">
        <f>647378-129476</f>
        <v>517902</v>
      </c>
      <c r="E39" s="141">
        <v>647378</v>
      </c>
    </row>
    <row r="40" spans="1:5" s="19" customFormat="1" ht="12.75">
      <c r="A40" s="16" t="s">
        <v>18</v>
      </c>
      <c r="B40" s="131" t="s">
        <v>44</v>
      </c>
      <c r="C40" s="17"/>
      <c r="D40" s="124"/>
      <c r="E40" s="141">
        <v>1286172</v>
      </c>
    </row>
    <row r="41" spans="1:5" s="24" customFormat="1" ht="13.5" thickBot="1">
      <c r="A41" s="20"/>
      <c r="B41" s="21" t="s">
        <v>13</v>
      </c>
      <c r="C41" s="21"/>
      <c r="D41" s="22">
        <f>+D37+D38+D39+D40</f>
        <v>517902</v>
      </c>
      <c r="E41" s="23">
        <v>1933550</v>
      </c>
    </row>
    <row r="42" spans="1:5" s="24" customFormat="1" ht="14.25" thickTop="1" thickBot="1">
      <c r="A42" s="26">
        <v>3</v>
      </c>
      <c r="B42" s="27" t="s">
        <v>45</v>
      </c>
      <c r="C42" s="12"/>
      <c r="D42" s="122"/>
      <c r="E42" s="38">
        <v>0</v>
      </c>
    </row>
    <row r="43" spans="1:5" s="24" customFormat="1" ht="13.5" thickTop="1">
      <c r="A43" s="36">
        <v>4</v>
      </c>
      <c r="B43" s="37" t="s">
        <v>46</v>
      </c>
      <c r="C43" s="14"/>
      <c r="D43" s="123"/>
      <c r="E43" s="39"/>
    </row>
    <row r="44" spans="1:5" s="19" customFormat="1" ht="12.75">
      <c r="A44" s="16" t="s">
        <v>9</v>
      </c>
      <c r="B44" s="25" t="s">
        <v>47</v>
      </c>
      <c r="C44" s="17"/>
      <c r="D44" s="124"/>
      <c r="E44" s="18"/>
    </row>
    <row r="45" spans="1:5" s="19" customFormat="1" ht="12.75">
      <c r="A45" s="16" t="s">
        <v>11</v>
      </c>
      <c r="B45" s="25" t="s">
        <v>48</v>
      </c>
      <c r="C45" s="17"/>
      <c r="D45" s="124"/>
      <c r="E45" s="141"/>
    </row>
    <row r="46" spans="1:5" s="19" customFormat="1" ht="12.75">
      <c r="A46" s="16" t="s">
        <v>17</v>
      </c>
      <c r="B46" s="25" t="s">
        <v>49</v>
      </c>
      <c r="C46" s="17"/>
      <c r="D46" s="124"/>
      <c r="E46" s="18"/>
    </row>
    <row r="47" spans="1:5" s="24" customFormat="1" ht="13.5" thickBot="1">
      <c r="A47" s="20"/>
      <c r="B47" s="21" t="s">
        <v>50</v>
      </c>
      <c r="C47" s="21"/>
      <c r="D47" s="22">
        <v>0</v>
      </c>
      <c r="E47" s="23">
        <v>0</v>
      </c>
    </row>
    <row r="48" spans="1:5" s="24" customFormat="1" ht="14.25" thickTop="1" thickBot="1">
      <c r="A48" s="26">
        <v>5</v>
      </c>
      <c r="B48" s="27" t="s">
        <v>51</v>
      </c>
      <c r="C48" s="12"/>
      <c r="D48" s="122"/>
      <c r="E48" s="29"/>
    </row>
    <row r="49" spans="1:5" s="24" customFormat="1" ht="14.25" thickTop="1" thickBot="1">
      <c r="A49" s="26">
        <v>6</v>
      </c>
      <c r="B49" s="27" t="s">
        <v>52</v>
      </c>
      <c r="C49" s="12"/>
      <c r="D49" s="122"/>
      <c r="E49" s="29"/>
    </row>
    <row r="50" spans="1:5" s="34" customFormat="1" ht="17.25" thickTop="1" thickBot="1">
      <c r="A50" s="30"/>
      <c r="B50" s="31" t="s">
        <v>53</v>
      </c>
      <c r="C50" s="31"/>
      <c r="D50" s="32">
        <f>+D41+D35</f>
        <v>108063350</v>
      </c>
      <c r="E50" s="33">
        <v>109036537</v>
      </c>
    </row>
    <row r="51" spans="1:5" s="43" customFormat="1" ht="18.75" thickBot="1">
      <c r="A51" s="40"/>
      <c r="B51" s="41" t="s">
        <v>54</v>
      </c>
      <c r="C51" s="41"/>
      <c r="D51" s="267">
        <f>+D50+D28</f>
        <v>337216116.19999999</v>
      </c>
      <c r="E51" s="426">
        <f>+E50+E28</f>
        <v>333599967</v>
      </c>
    </row>
    <row r="53" spans="1:5">
      <c r="D53" s="135"/>
      <c r="E53" s="134"/>
    </row>
    <row r="54" spans="1:5">
      <c r="D54" s="134"/>
      <c r="E54" s="134"/>
    </row>
  </sheetData>
  <sheetProtection password="CE80" sheet="1" objects="1" scenarios="1"/>
  <mergeCells count="3">
    <mergeCell ref="A1:E1"/>
    <mergeCell ref="A2:E2"/>
    <mergeCell ref="A4:E4"/>
  </mergeCells>
  <pageMargins left="0.15748031496062992" right="0.15748031496062992" top="0.11811023622047245" bottom="0.43307086614173229" header="0.11811023622047245" footer="0.31496062992125984"/>
  <pageSetup paperSize="9" scale="9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0"/>
  <sheetViews>
    <sheetView workbookViewId="0">
      <selection activeCell="G26" sqref="G26"/>
    </sheetView>
  </sheetViews>
  <sheetFormatPr defaultRowHeight="15"/>
  <cols>
    <col min="1" max="1" width="5.7109375" style="130" customWidth="1"/>
    <col min="2" max="2" width="38.28515625" style="130" customWidth="1"/>
    <col min="3" max="3" width="11.140625" style="130" customWidth="1"/>
    <col min="4" max="4" width="17.42578125" style="130" customWidth="1"/>
    <col min="5" max="5" width="16.85546875" style="130" customWidth="1"/>
    <col min="6" max="16384" width="9.140625" style="130"/>
  </cols>
  <sheetData>
    <row r="1" spans="1:5" ht="15.75">
      <c r="A1" s="445" t="s">
        <v>0</v>
      </c>
      <c r="B1" s="445"/>
      <c r="C1" s="445"/>
      <c r="D1" s="445"/>
      <c r="E1" s="445"/>
    </row>
    <row r="2" spans="1:5" ht="15.75">
      <c r="A2" s="139" t="s">
        <v>129</v>
      </c>
      <c r="B2" s="139"/>
      <c r="C2" s="139"/>
      <c r="D2" s="139"/>
      <c r="E2" s="139"/>
    </row>
    <row r="3" spans="1:5" ht="15.75" thickBot="1">
      <c r="A3" s="440"/>
      <c r="B3" s="441" t="s">
        <v>55</v>
      </c>
      <c r="C3" s="440"/>
      <c r="D3" s="440"/>
      <c r="E3" s="440"/>
    </row>
    <row r="4" spans="1:5" s="6" customFormat="1" ht="18.75" thickBot="1">
      <c r="A4" s="44"/>
      <c r="B4" s="4" t="s">
        <v>56</v>
      </c>
      <c r="C4" s="4" t="s">
        <v>4</v>
      </c>
      <c r="D4" s="4" t="s">
        <v>128</v>
      </c>
      <c r="E4" s="5" t="s">
        <v>134</v>
      </c>
    </row>
    <row r="5" spans="1:5" s="11" customFormat="1" ht="15.75" thickBot="1">
      <c r="A5" s="7" t="s">
        <v>5</v>
      </c>
      <c r="B5" s="8" t="s">
        <v>57</v>
      </c>
      <c r="C5" s="9"/>
      <c r="D5" s="121"/>
      <c r="E5" s="10"/>
    </row>
    <row r="6" spans="1:5" ht="16.5" thickTop="1" thickBot="1">
      <c r="A6" s="26">
        <v>1</v>
      </c>
      <c r="B6" s="27" t="s">
        <v>58</v>
      </c>
      <c r="C6" s="12"/>
      <c r="D6" s="122"/>
      <c r="E6" s="29">
        <v>0</v>
      </c>
    </row>
    <row r="7" spans="1:5" ht="15.75" thickTop="1">
      <c r="A7" s="36">
        <v>2</v>
      </c>
      <c r="B7" s="37" t="s">
        <v>59</v>
      </c>
      <c r="C7" s="14"/>
      <c r="D7" s="123"/>
      <c r="E7" s="15"/>
    </row>
    <row r="8" spans="1:5" s="19" customFormat="1" ht="12.75">
      <c r="A8" s="16" t="s">
        <v>9</v>
      </c>
      <c r="B8" s="131" t="s">
        <v>60</v>
      </c>
      <c r="C8" s="17"/>
      <c r="D8" s="124"/>
      <c r="E8" s="18"/>
    </row>
    <row r="9" spans="1:5" s="19" customFormat="1" ht="12.75">
      <c r="A9" s="16" t="s">
        <v>11</v>
      </c>
      <c r="B9" s="131" t="s">
        <v>61</v>
      </c>
      <c r="C9" s="17"/>
      <c r="D9" s="124"/>
      <c r="E9" s="18"/>
    </row>
    <row r="10" spans="1:5" s="19" customFormat="1" ht="12.75">
      <c r="A10" s="45" t="s">
        <v>17</v>
      </c>
      <c r="B10" s="131" t="s">
        <v>62</v>
      </c>
      <c r="C10" s="46"/>
      <c r="D10" s="125"/>
      <c r="E10" s="47"/>
    </row>
    <row r="11" spans="1:5" s="24" customFormat="1" ht="13.5" thickBot="1">
      <c r="A11" s="48"/>
      <c r="B11" s="49" t="s">
        <v>13</v>
      </c>
      <c r="C11" s="21"/>
      <c r="D11" s="22">
        <v>0</v>
      </c>
      <c r="E11" s="23">
        <v>0</v>
      </c>
    </row>
    <row r="12" spans="1:5" s="24" customFormat="1" ht="13.5" thickTop="1">
      <c r="A12" s="36">
        <v>3</v>
      </c>
      <c r="B12" s="37" t="s">
        <v>63</v>
      </c>
      <c r="C12" s="14"/>
      <c r="D12" s="123"/>
      <c r="E12" s="15"/>
    </row>
    <row r="13" spans="1:5" s="19" customFormat="1" ht="12.75">
      <c r="A13" s="16" t="s">
        <v>9</v>
      </c>
      <c r="B13" s="25" t="s">
        <v>64</v>
      </c>
      <c r="C13" s="17"/>
      <c r="D13" s="124">
        <v>244595321</v>
      </c>
      <c r="E13" s="141">
        <f>232692910.15-0.00457000732421875</f>
        <v>232692910.14543</v>
      </c>
    </row>
    <row r="14" spans="1:5" s="19" customFormat="1" ht="12.75">
      <c r="A14" s="16" t="s">
        <v>11</v>
      </c>
      <c r="B14" s="25" t="s">
        <v>65</v>
      </c>
      <c r="C14" s="17"/>
      <c r="D14" s="124">
        <v>0</v>
      </c>
      <c r="E14" s="141">
        <v>97303</v>
      </c>
    </row>
    <row r="15" spans="1:5" s="19" customFormat="1" ht="12.75">
      <c r="A15" s="16" t="s">
        <v>17</v>
      </c>
      <c r="B15" s="25" t="s">
        <v>66</v>
      </c>
      <c r="C15" s="17"/>
      <c r="D15" s="124">
        <f>26541+12300+38676</f>
        <v>77517</v>
      </c>
      <c r="E15" s="18">
        <v>7905909</v>
      </c>
    </row>
    <row r="16" spans="1:5" s="19" customFormat="1" ht="12.75">
      <c r="A16" s="16" t="s">
        <v>18</v>
      </c>
      <c r="B16" s="25" t="s">
        <v>127</v>
      </c>
      <c r="C16" s="17"/>
      <c r="D16" s="124">
        <f>7674233-1247601</f>
        <v>6426632</v>
      </c>
      <c r="E16" s="18"/>
    </row>
    <row r="17" spans="1:5" s="19" customFormat="1" ht="12.75">
      <c r="A17" s="45" t="s">
        <v>25</v>
      </c>
      <c r="B17" s="50" t="s">
        <v>67</v>
      </c>
      <c r="C17" s="46"/>
      <c r="D17" s="125">
        <f>3000000</f>
        <v>3000000</v>
      </c>
      <c r="E17" s="419">
        <v>8723780</v>
      </c>
    </row>
    <row r="18" spans="1:5" s="19" customFormat="1" ht="12.75">
      <c r="A18" s="45"/>
      <c r="B18" s="50" t="s">
        <v>133</v>
      </c>
      <c r="C18" s="46"/>
      <c r="D18" s="125">
        <v>1247601</v>
      </c>
      <c r="E18" s="419"/>
    </row>
    <row r="19" spans="1:5" s="24" customFormat="1" ht="13.5" thickBot="1">
      <c r="A19" s="48"/>
      <c r="B19" s="49" t="s">
        <v>19</v>
      </c>
      <c r="C19" s="21"/>
      <c r="D19" s="22">
        <f>+D13+D14+D15+D16+D17+D18</f>
        <v>255347071</v>
      </c>
      <c r="E19" s="23">
        <f>+E13+E14+E15+E16+E17</f>
        <v>249419902.14543</v>
      </c>
    </row>
    <row r="20" spans="1:5" s="24" customFormat="1" ht="14.25" thickTop="1" thickBot="1">
      <c r="A20" s="26">
        <v>4</v>
      </c>
      <c r="B20" s="75" t="s">
        <v>68</v>
      </c>
      <c r="C20" s="14"/>
      <c r="D20" s="123"/>
      <c r="E20" s="15">
        <v>0</v>
      </c>
    </row>
    <row r="21" spans="1:5" s="24" customFormat="1" ht="14.25" thickTop="1" thickBot="1">
      <c r="A21" s="51">
        <v>5</v>
      </c>
      <c r="B21" s="76" t="s">
        <v>69</v>
      </c>
      <c r="C21" s="12"/>
      <c r="D21" s="122"/>
      <c r="E21" s="29">
        <v>0</v>
      </c>
    </row>
    <row r="22" spans="1:5" s="34" customFormat="1" ht="17.25" thickTop="1" thickBot="1">
      <c r="A22" s="52"/>
      <c r="B22" s="53" t="s">
        <v>70</v>
      </c>
      <c r="C22" s="53"/>
      <c r="D22" s="54">
        <f>+D19</f>
        <v>255347071</v>
      </c>
      <c r="E22" s="55">
        <f>+E19</f>
        <v>249419902.14543</v>
      </c>
    </row>
    <row r="23" spans="1:5" s="34" customFormat="1" ht="16.5" thickBot="1">
      <c r="A23" s="56" t="s">
        <v>32</v>
      </c>
      <c r="B23" s="9" t="s">
        <v>71</v>
      </c>
      <c r="C23" s="9"/>
      <c r="D23" s="121"/>
      <c r="E23" s="35"/>
    </row>
    <row r="24" spans="1:5" s="24" customFormat="1" ht="13.5" thickTop="1">
      <c r="A24" s="36">
        <v>1</v>
      </c>
      <c r="B24" s="37" t="s">
        <v>72</v>
      </c>
      <c r="C24" s="14"/>
      <c r="D24" s="123"/>
      <c r="E24" s="15"/>
    </row>
    <row r="25" spans="1:5" s="19" customFormat="1" ht="12.75">
      <c r="A25" s="16" t="s">
        <v>9</v>
      </c>
      <c r="B25" s="131" t="s">
        <v>73</v>
      </c>
      <c r="C25" s="17"/>
      <c r="D25" s="124"/>
      <c r="E25" s="141"/>
    </row>
    <row r="26" spans="1:5" s="19" customFormat="1" ht="12.75">
      <c r="A26" s="16" t="s">
        <v>11</v>
      </c>
      <c r="B26" s="131" t="s">
        <v>74</v>
      </c>
      <c r="C26" s="17"/>
      <c r="D26" s="124"/>
      <c r="E26" s="18"/>
    </row>
    <row r="27" spans="1:5" s="24" customFormat="1" ht="13.5" thickBot="1">
      <c r="A27" s="20"/>
      <c r="B27" s="21" t="s">
        <v>39</v>
      </c>
      <c r="C27" s="21"/>
      <c r="D27" s="22">
        <v>0</v>
      </c>
      <c r="E27" s="23">
        <v>0</v>
      </c>
    </row>
    <row r="28" spans="1:5" s="24" customFormat="1" ht="14.25" thickTop="1" thickBot="1">
      <c r="A28" s="36">
        <v>2</v>
      </c>
      <c r="B28" s="37" t="s">
        <v>75</v>
      </c>
      <c r="C28" s="14"/>
      <c r="D28" s="126"/>
      <c r="E28" s="29"/>
    </row>
    <row r="29" spans="1:5" s="24" customFormat="1" ht="14.25" thickTop="1" thickBot="1">
      <c r="A29" s="26">
        <v>3</v>
      </c>
      <c r="B29" s="27" t="s">
        <v>76</v>
      </c>
      <c r="C29" s="12"/>
      <c r="D29" s="122"/>
      <c r="E29" s="29"/>
    </row>
    <row r="30" spans="1:5" s="24" customFormat="1" ht="14.25" thickTop="1" thickBot="1">
      <c r="A30" s="26">
        <v>4</v>
      </c>
      <c r="B30" s="27" t="s">
        <v>77</v>
      </c>
      <c r="C30" s="12"/>
      <c r="D30" s="122"/>
      <c r="E30" s="29"/>
    </row>
    <row r="31" spans="1:5" s="34" customFormat="1" ht="17.25" thickTop="1" thickBot="1">
      <c r="A31" s="57"/>
      <c r="B31" s="58" t="s">
        <v>78</v>
      </c>
      <c r="C31" s="58"/>
      <c r="D31" s="59">
        <v>0</v>
      </c>
      <c r="E31" s="60">
        <v>0</v>
      </c>
    </row>
    <row r="32" spans="1:5" s="34" customFormat="1" ht="17.25" thickTop="1" thickBot="1">
      <c r="A32" s="30"/>
      <c r="B32" s="31" t="s">
        <v>79</v>
      </c>
      <c r="C32" s="31"/>
      <c r="D32" s="32">
        <f>+D22</f>
        <v>255347071</v>
      </c>
      <c r="E32" s="33">
        <f>+E22</f>
        <v>249419902.14543</v>
      </c>
    </row>
    <row r="33" spans="1:5" s="34" customFormat="1" ht="16.5" thickBot="1">
      <c r="A33" s="56" t="s">
        <v>80</v>
      </c>
      <c r="B33" s="9" t="s">
        <v>81</v>
      </c>
      <c r="C33" s="9"/>
      <c r="D33" s="121"/>
      <c r="E33" s="35"/>
    </row>
    <row r="34" spans="1:5" s="34" customFormat="1" ht="27.75" customHeight="1" thickTop="1">
      <c r="A34" s="61">
        <v>1</v>
      </c>
      <c r="B34" s="62" t="s">
        <v>82</v>
      </c>
      <c r="C34" s="14"/>
      <c r="D34" s="123"/>
      <c r="E34" s="15"/>
    </row>
    <row r="35" spans="1:5" s="34" customFormat="1" ht="25.5" customHeight="1">
      <c r="A35" s="63">
        <v>2</v>
      </c>
      <c r="B35" s="64" t="s">
        <v>83</v>
      </c>
      <c r="C35" s="65"/>
      <c r="D35" s="127"/>
      <c r="E35" s="66"/>
    </row>
    <row r="36" spans="1:5" s="34" customFormat="1" ht="15.75">
      <c r="A36" s="63">
        <v>3</v>
      </c>
      <c r="B36" s="64" t="s">
        <v>84</v>
      </c>
      <c r="C36" s="65"/>
      <c r="D36" s="127">
        <v>50000000</v>
      </c>
      <c r="E36" s="420">
        <v>50000000</v>
      </c>
    </row>
    <row r="37" spans="1:5" s="34" customFormat="1" ht="18" customHeight="1">
      <c r="A37" s="63">
        <v>4</v>
      </c>
      <c r="B37" s="64" t="s">
        <v>85</v>
      </c>
      <c r="C37" s="65"/>
      <c r="D37" s="127"/>
      <c r="E37" s="66"/>
    </row>
    <row r="38" spans="1:5" s="34" customFormat="1" ht="18.75" customHeight="1">
      <c r="A38" s="63">
        <v>5</v>
      </c>
      <c r="B38" s="64" t="s">
        <v>86</v>
      </c>
      <c r="C38" s="65"/>
      <c r="D38" s="127"/>
      <c r="E38" s="66"/>
    </row>
    <row r="39" spans="1:5" s="34" customFormat="1" ht="15.75">
      <c r="A39" s="63">
        <v>6</v>
      </c>
      <c r="B39" s="64" t="s">
        <v>87</v>
      </c>
      <c r="C39" s="65"/>
      <c r="D39" s="127"/>
      <c r="E39" s="66"/>
    </row>
    <row r="40" spans="1:5" s="34" customFormat="1" ht="15.75">
      <c r="A40" s="63">
        <v>7</v>
      </c>
      <c r="B40" s="64" t="s">
        <v>88</v>
      </c>
      <c r="C40" s="65"/>
      <c r="D40" s="127">
        <v>7839075</v>
      </c>
      <c r="E40" s="420">
        <v>7839075</v>
      </c>
    </row>
    <row r="41" spans="1:5" s="34" customFormat="1" ht="15.75">
      <c r="A41" s="63">
        <v>8</v>
      </c>
      <c r="B41" s="64" t="s">
        <v>89</v>
      </c>
      <c r="C41" s="65"/>
      <c r="D41" s="127"/>
      <c r="E41" s="66"/>
    </row>
    <row r="42" spans="1:5" s="34" customFormat="1" ht="15.75">
      <c r="A42" s="63">
        <v>9</v>
      </c>
      <c r="B42" s="64" t="s">
        <v>90</v>
      </c>
      <c r="C42" s="65"/>
      <c r="D42" s="127">
        <v>26340990</v>
      </c>
      <c r="E42" s="420">
        <f>25636149</f>
        <v>25636149</v>
      </c>
    </row>
    <row r="43" spans="1:5" s="34" customFormat="1" ht="21.75" customHeight="1">
      <c r="A43" s="63">
        <v>10</v>
      </c>
      <c r="B43" s="64" t="s">
        <v>91</v>
      </c>
      <c r="C43" s="65"/>
      <c r="D43" s="422">
        <f>+PASH!D31</f>
        <v>-2311019.8000000021</v>
      </c>
      <c r="E43" s="421">
        <f>PASH!E31</f>
        <v>704840.85457000032</v>
      </c>
    </row>
    <row r="44" spans="1:5" s="34" customFormat="1" ht="16.5" thickBot="1">
      <c r="A44" s="67"/>
      <c r="B44" s="68" t="s">
        <v>92</v>
      </c>
      <c r="C44" s="68"/>
      <c r="D44" s="69">
        <f>+D36+D40+D42+D43</f>
        <v>81869045.200000003</v>
      </c>
      <c r="E44" s="70">
        <f>+E36+E40+E42+E43</f>
        <v>84180064.854570001</v>
      </c>
    </row>
    <row r="45" spans="1:5" s="34" customFormat="1" ht="30.75" customHeight="1" thickTop="1" thickBot="1">
      <c r="A45" s="71"/>
      <c r="B45" s="72" t="s">
        <v>93</v>
      </c>
      <c r="C45" s="72"/>
      <c r="D45" s="268">
        <f>+D44+D32</f>
        <v>337216116.19999999</v>
      </c>
      <c r="E45" s="33">
        <f>+E44+E32</f>
        <v>333599967</v>
      </c>
    </row>
    <row r="47" spans="1:5">
      <c r="A47" s="132"/>
      <c r="B47" s="132"/>
      <c r="C47" s="132"/>
      <c r="D47" s="132"/>
      <c r="E47" s="133"/>
    </row>
    <row r="48" spans="1:5">
      <c r="D48" s="134"/>
      <c r="E48" s="135"/>
    </row>
    <row r="49" spans="2:5">
      <c r="E49" s="135"/>
    </row>
    <row r="50" spans="2:5">
      <c r="B50" s="269"/>
      <c r="D50" s="135"/>
    </row>
  </sheetData>
  <sheetProtection password="CE80" sheet="1" objects="1" scenarios="1"/>
  <mergeCells count="1">
    <mergeCell ref="A1:E1"/>
  </mergeCells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K37"/>
  <sheetViews>
    <sheetView workbookViewId="0">
      <selection activeCell="H17" sqref="H17"/>
    </sheetView>
  </sheetViews>
  <sheetFormatPr defaultRowHeight="15"/>
  <cols>
    <col min="1" max="1" width="5.42578125" customWidth="1"/>
    <col min="2" max="2" width="44.140625" style="120" customWidth="1"/>
    <col min="3" max="3" width="8.42578125" customWidth="1"/>
    <col min="4" max="4" width="16" style="130" customWidth="1"/>
    <col min="5" max="5" width="14.140625" customWidth="1"/>
  </cols>
  <sheetData>
    <row r="1" spans="1:5" ht="15.75">
      <c r="A1" s="445" t="s">
        <v>0</v>
      </c>
      <c r="B1" s="445"/>
      <c r="C1" s="445"/>
      <c r="D1" s="445"/>
      <c r="E1" s="445"/>
    </row>
    <row r="2" spans="1:5" ht="15.75">
      <c r="A2" s="139" t="s">
        <v>129</v>
      </c>
      <c r="B2" s="139"/>
      <c r="C2" s="139"/>
      <c r="D2" s="139"/>
      <c r="E2" s="139"/>
    </row>
    <row r="3" spans="1:5">
      <c r="A3" s="1"/>
      <c r="B3" s="2" t="s">
        <v>94</v>
      </c>
      <c r="C3" s="1"/>
      <c r="D3" s="1"/>
      <c r="E3" s="1"/>
    </row>
    <row r="4" spans="1:5" ht="15.75" customHeight="1" thickBot="1">
      <c r="A4" s="1"/>
      <c r="B4" s="447" t="s">
        <v>1102</v>
      </c>
      <c r="C4" s="447"/>
      <c r="D4" s="447"/>
      <c r="E4" s="447"/>
    </row>
    <row r="5" spans="1:5" s="74" customFormat="1" ht="15.75">
      <c r="A5" s="449" t="s">
        <v>95</v>
      </c>
      <c r="B5" s="451" t="s">
        <v>96</v>
      </c>
      <c r="C5" s="453" t="s">
        <v>4</v>
      </c>
      <c r="D5" s="431" t="s">
        <v>97</v>
      </c>
      <c r="E5" s="432" t="s">
        <v>97</v>
      </c>
    </row>
    <row r="6" spans="1:5" s="74" customFormat="1" ht="16.5" thickBot="1">
      <c r="A6" s="450"/>
      <c r="B6" s="452"/>
      <c r="C6" s="454"/>
      <c r="D6" s="433">
        <v>2013</v>
      </c>
      <c r="E6" s="434">
        <v>2012</v>
      </c>
    </row>
    <row r="7" spans="1:5" s="11" customFormat="1" ht="15.75" thickBot="1">
      <c r="A7" s="51">
        <v>1</v>
      </c>
      <c r="B7" s="425" t="s">
        <v>98</v>
      </c>
      <c r="C7" s="428"/>
      <c r="D7" s="429">
        <v>15519358</v>
      </c>
      <c r="E7" s="430">
        <v>11120709</v>
      </c>
    </row>
    <row r="8" spans="1:5" ht="16.5" thickTop="1">
      <c r="A8" s="36">
        <v>2</v>
      </c>
      <c r="B8" s="76" t="s">
        <v>99</v>
      </c>
      <c r="C8" s="14"/>
      <c r="D8" s="123"/>
      <c r="E8" s="263"/>
    </row>
    <row r="9" spans="1:5" s="24" customFormat="1" ht="28.5" customHeight="1">
      <c r="A9" s="77">
        <v>3</v>
      </c>
      <c r="B9" s="427" t="s">
        <v>100</v>
      </c>
      <c r="C9" s="14" t="s">
        <v>101</v>
      </c>
      <c r="D9" s="123"/>
      <c r="E9" s="79"/>
    </row>
    <row r="10" spans="1:5" s="24" customFormat="1" ht="34.5" customHeight="1">
      <c r="A10" s="77">
        <v>4</v>
      </c>
      <c r="B10" s="62" t="s">
        <v>102</v>
      </c>
      <c r="C10" s="14"/>
      <c r="D10" s="123"/>
      <c r="E10" s="79"/>
    </row>
    <row r="11" spans="1:5" s="24" customFormat="1" ht="13.5" thickBot="1">
      <c r="A11" s="48">
        <v>5</v>
      </c>
      <c r="B11" s="80" t="s">
        <v>103</v>
      </c>
      <c r="C11" s="21"/>
      <c r="D11" s="270">
        <f>-1275132.8-11784867</f>
        <v>-13059999.800000001</v>
      </c>
      <c r="E11" s="264">
        <v>-9088488</v>
      </c>
    </row>
    <row r="12" spans="1:5" s="24" customFormat="1" ht="14.25" thickTop="1" thickBot="1">
      <c r="A12" s="26">
        <v>6</v>
      </c>
      <c r="B12" s="75" t="s">
        <v>104</v>
      </c>
      <c r="C12" s="12"/>
      <c r="D12" s="13">
        <f>+D13+D14+D15</f>
        <v>-1845900</v>
      </c>
      <c r="E12" s="140">
        <v>-1513981</v>
      </c>
    </row>
    <row r="13" spans="1:5" s="19" customFormat="1" ht="13.5" thickTop="1">
      <c r="A13" s="81" t="s">
        <v>9</v>
      </c>
      <c r="B13" s="82" t="s">
        <v>105</v>
      </c>
      <c r="C13" s="83"/>
      <c r="D13" s="271">
        <v>-1642000</v>
      </c>
      <c r="E13" s="265">
        <v>-1350400</v>
      </c>
    </row>
    <row r="14" spans="1:5" s="19" customFormat="1" ht="12.75">
      <c r="A14" s="16" t="s">
        <v>11</v>
      </c>
      <c r="B14" s="84" t="s">
        <v>106</v>
      </c>
      <c r="C14" s="17"/>
      <c r="D14" s="124"/>
      <c r="E14" s="18"/>
    </row>
    <row r="15" spans="1:5" s="19" customFormat="1" ht="27.75" customHeight="1" thickBot="1">
      <c r="A15" s="16" t="s">
        <v>17</v>
      </c>
      <c r="B15" s="84" t="s">
        <v>107</v>
      </c>
      <c r="C15" s="17"/>
      <c r="D15" s="124">
        <v>-203900</v>
      </c>
      <c r="E15" s="18">
        <v>-163581</v>
      </c>
    </row>
    <row r="16" spans="1:5" s="24" customFormat="1" ht="24" customHeight="1" thickTop="1" thickBot="1">
      <c r="A16" s="85">
        <v>7</v>
      </c>
      <c r="B16" s="86" t="s">
        <v>108</v>
      </c>
      <c r="C16" s="12"/>
      <c r="D16" s="122">
        <f>-129476</f>
        <v>-129476</v>
      </c>
      <c r="E16" s="29">
        <v>-110589</v>
      </c>
    </row>
    <row r="17" spans="1:245" s="24" customFormat="1" ht="33.75" customHeight="1" thickTop="1" thickBot="1">
      <c r="A17" s="85">
        <v>8</v>
      </c>
      <c r="B17" s="86" t="s">
        <v>109</v>
      </c>
      <c r="C17" s="12"/>
      <c r="D17" s="423">
        <f>-69497-10510-180564.19-653333-176841-9165-700-71666-41996.68-13600-10000-4166.67-6136-2114-90000-250000-85000-208800-33333-3400-2500-145500-59588.34-28175-200-150-56300-10000-192849.59-245363.99-1525-20120-47120-36110.8</f>
        <v>-2766325.26</v>
      </c>
      <c r="E17" s="29">
        <f>-2915052-10545</f>
        <v>-2925597</v>
      </c>
    </row>
    <row r="18" spans="1:245" s="34" customFormat="1" ht="30.75" customHeight="1" thickTop="1" thickBot="1">
      <c r="A18" s="30"/>
      <c r="B18" s="72" t="s">
        <v>110</v>
      </c>
      <c r="C18" s="31"/>
      <c r="D18" s="32">
        <f>+D11+D12+D16+D17</f>
        <v>-17801701.060000002</v>
      </c>
      <c r="E18" s="33">
        <f>+E11+E12+E16+E17</f>
        <v>-13638655</v>
      </c>
    </row>
    <row r="19" spans="1:245" s="34" customFormat="1" ht="24.75" thickBot="1">
      <c r="A19" s="56"/>
      <c r="B19" s="88" t="s">
        <v>111</v>
      </c>
      <c r="C19" s="9"/>
      <c r="D19" s="89">
        <f>+D7+D18+D8</f>
        <v>-2282343.0600000024</v>
      </c>
      <c r="E19" s="90">
        <f>+E7+E18</f>
        <v>-2517946</v>
      </c>
    </row>
    <row r="20" spans="1:245" s="24" customFormat="1" ht="31.5" customHeight="1" thickTop="1">
      <c r="A20" s="36">
        <v>1</v>
      </c>
      <c r="B20" s="62" t="s">
        <v>112</v>
      </c>
      <c r="C20" s="14"/>
      <c r="D20" s="123"/>
      <c r="E20" s="15">
        <v>0</v>
      </c>
    </row>
    <row r="21" spans="1:245" s="24" customFormat="1" ht="28.5" customHeight="1">
      <c r="A21" s="36">
        <v>2</v>
      </c>
      <c r="B21" s="62" t="s">
        <v>113</v>
      </c>
      <c r="C21" s="14"/>
      <c r="D21" s="123"/>
      <c r="E21" s="15"/>
    </row>
    <row r="22" spans="1:245" s="24" customFormat="1" ht="29.25" customHeight="1">
      <c r="A22" s="36">
        <v>3</v>
      </c>
      <c r="B22" s="62" t="s">
        <v>114</v>
      </c>
      <c r="C22" s="14"/>
      <c r="D22" s="123"/>
      <c r="E22" s="66"/>
    </row>
    <row r="23" spans="1:245" s="93" customFormat="1" ht="29.25" customHeight="1">
      <c r="A23" s="455" t="s">
        <v>115</v>
      </c>
      <c r="B23" s="62" t="s">
        <v>206</v>
      </c>
      <c r="C23" s="37"/>
      <c r="D23" s="424">
        <v>-3791363</v>
      </c>
      <c r="E23" s="92">
        <f>361850+24568.47*139.59</f>
        <v>3791362.7273000004</v>
      </c>
    </row>
    <row r="24" spans="1:245" s="93" customFormat="1" ht="29.25" customHeight="1">
      <c r="A24" s="456"/>
      <c r="B24" s="62" t="s">
        <v>207</v>
      </c>
      <c r="C24" s="37"/>
      <c r="D24" s="424">
        <v>3805336</v>
      </c>
      <c r="E24" s="272"/>
      <c r="F24" s="11"/>
    </row>
    <row r="25" spans="1:245" s="93" customFormat="1" ht="31.5" customHeight="1">
      <c r="A25" s="91" t="s">
        <v>116</v>
      </c>
      <c r="B25" s="62" t="s">
        <v>117</v>
      </c>
      <c r="C25" s="37"/>
      <c r="D25" s="424"/>
      <c r="E25" s="266">
        <v>4301</v>
      </c>
    </row>
    <row r="26" spans="1:245" s="93" customFormat="1" ht="25.5" customHeight="1">
      <c r="A26" s="91" t="s">
        <v>118</v>
      </c>
      <c r="B26" s="62" t="s">
        <v>119</v>
      </c>
      <c r="C26" s="37"/>
      <c r="D26" s="424">
        <f>963502.8-1032099.9-3390.48</f>
        <v>-71987.579999999973</v>
      </c>
      <c r="E26" s="266">
        <f>-326543</f>
        <v>-326543</v>
      </c>
    </row>
    <row r="27" spans="1:245" s="93" customFormat="1" ht="31.5" customHeight="1">
      <c r="A27" s="94" t="s">
        <v>120</v>
      </c>
      <c r="B27" s="95" t="s">
        <v>121</v>
      </c>
      <c r="C27" s="96"/>
      <c r="D27" s="128">
        <f>3213.05+60903-33102.65-1639-36.56</f>
        <v>29337.84</v>
      </c>
      <c r="E27" s="97"/>
    </row>
    <row r="28" spans="1:245" s="104" customFormat="1" ht="25.5" customHeight="1">
      <c r="A28" s="98"/>
      <c r="B28" s="64" t="s">
        <v>122</v>
      </c>
      <c r="C28" s="99"/>
      <c r="D28" s="100">
        <f>+D23+D24+D25+D26+D27</f>
        <v>-28676.739999999972</v>
      </c>
      <c r="E28" s="101">
        <f>+E23+E25+E26</f>
        <v>3469120.7273000004</v>
      </c>
      <c r="F28" s="103"/>
      <c r="G28" s="102"/>
      <c r="H28" s="102"/>
      <c r="I28" s="102"/>
      <c r="J28" s="102"/>
      <c r="K28" s="103"/>
      <c r="L28" s="102"/>
      <c r="M28" s="102"/>
      <c r="N28" s="102"/>
      <c r="O28" s="102"/>
      <c r="P28" s="103"/>
      <c r="Q28" s="102"/>
      <c r="R28" s="102"/>
      <c r="S28" s="102"/>
      <c r="T28" s="102"/>
      <c r="U28" s="103"/>
      <c r="V28" s="102"/>
      <c r="W28" s="102"/>
      <c r="X28" s="102"/>
      <c r="Y28" s="102"/>
      <c r="Z28" s="103"/>
      <c r="AA28" s="102"/>
      <c r="AB28" s="102"/>
      <c r="AC28" s="102"/>
      <c r="AD28" s="102"/>
      <c r="AE28" s="103"/>
      <c r="AF28" s="102"/>
      <c r="AG28" s="102"/>
      <c r="AH28" s="102"/>
      <c r="AI28" s="102"/>
      <c r="AJ28" s="103"/>
      <c r="AK28" s="102"/>
      <c r="AL28" s="102"/>
      <c r="AM28" s="102"/>
      <c r="AN28" s="102"/>
      <c r="AO28" s="103"/>
      <c r="AP28" s="102"/>
      <c r="AQ28" s="102"/>
      <c r="AR28" s="102"/>
      <c r="AS28" s="102"/>
      <c r="AT28" s="103"/>
      <c r="AU28" s="102"/>
      <c r="AV28" s="102"/>
      <c r="AW28" s="102"/>
      <c r="AX28" s="102"/>
      <c r="AY28" s="103"/>
      <c r="AZ28" s="102"/>
      <c r="BA28" s="102"/>
      <c r="BB28" s="102"/>
      <c r="BC28" s="102"/>
      <c r="BD28" s="103"/>
      <c r="BE28" s="102"/>
      <c r="BF28" s="102"/>
      <c r="BG28" s="102"/>
      <c r="BH28" s="102"/>
      <c r="BI28" s="103"/>
      <c r="BJ28" s="102"/>
      <c r="BK28" s="102"/>
      <c r="BL28" s="102"/>
      <c r="BM28" s="102"/>
      <c r="BN28" s="103"/>
      <c r="BO28" s="102"/>
      <c r="BP28" s="102"/>
      <c r="BQ28" s="102"/>
      <c r="BR28" s="102"/>
      <c r="BS28" s="103"/>
      <c r="BT28" s="102"/>
      <c r="BU28" s="102"/>
      <c r="BV28" s="102"/>
      <c r="BW28" s="102"/>
      <c r="BX28" s="103"/>
      <c r="BY28" s="102"/>
      <c r="BZ28" s="102"/>
      <c r="CA28" s="102"/>
      <c r="CB28" s="102"/>
      <c r="CC28" s="103"/>
      <c r="CD28" s="102"/>
      <c r="CE28" s="102"/>
      <c r="CF28" s="102"/>
      <c r="CG28" s="102"/>
      <c r="CH28" s="103"/>
      <c r="CI28" s="102"/>
      <c r="CJ28" s="102"/>
      <c r="CK28" s="102"/>
      <c r="CL28" s="102"/>
      <c r="CM28" s="103"/>
      <c r="CN28" s="102"/>
      <c r="CO28" s="102"/>
      <c r="CP28" s="102"/>
      <c r="CQ28" s="102"/>
      <c r="CR28" s="103"/>
      <c r="CS28" s="102"/>
      <c r="CT28" s="102"/>
      <c r="CU28" s="102"/>
      <c r="CV28" s="102"/>
      <c r="CW28" s="103"/>
      <c r="CX28" s="102"/>
      <c r="CY28" s="102"/>
      <c r="CZ28" s="102"/>
      <c r="DA28" s="102"/>
      <c r="DB28" s="103"/>
      <c r="DC28" s="102"/>
      <c r="DD28" s="102"/>
      <c r="DE28" s="102"/>
      <c r="DF28" s="102"/>
      <c r="DG28" s="103"/>
      <c r="DH28" s="102"/>
      <c r="DI28" s="102"/>
      <c r="DJ28" s="102"/>
      <c r="DK28" s="102"/>
      <c r="DL28" s="103"/>
      <c r="DM28" s="102"/>
      <c r="DN28" s="102"/>
      <c r="DO28" s="102"/>
      <c r="DP28" s="102"/>
      <c r="DQ28" s="103"/>
      <c r="DR28" s="102"/>
      <c r="DS28" s="102"/>
      <c r="DT28" s="102"/>
      <c r="DU28" s="102"/>
      <c r="DV28" s="103"/>
      <c r="DW28" s="102"/>
      <c r="DX28" s="102"/>
      <c r="DY28" s="102"/>
      <c r="DZ28" s="102"/>
      <c r="EA28" s="103"/>
      <c r="EB28" s="102"/>
      <c r="EC28" s="102"/>
      <c r="ED28" s="102"/>
      <c r="EE28" s="102"/>
      <c r="EF28" s="103"/>
      <c r="EG28" s="102"/>
      <c r="EH28" s="102"/>
      <c r="EI28" s="102"/>
      <c r="EJ28" s="102"/>
      <c r="EK28" s="103"/>
      <c r="EL28" s="102"/>
      <c r="EM28" s="102"/>
      <c r="EN28" s="102"/>
      <c r="EO28" s="102"/>
      <c r="EP28" s="103"/>
      <c r="EQ28" s="102"/>
      <c r="ER28" s="102"/>
      <c r="ES28" s="102"/>
      <c r="ET28" s="102"/>
      <c r="EU28" s="103"/>
      <c r="EV28" s="102"/>
      <c r="EW28" s="102"/>
      <c r="EX28" s="102"/>
      <c r="EY28" s="102"/>
      <c r="EZ28" s="103"/>
      <c r="FA28" s="102"/>
      <c r="FB28" s="102"/>
      <c r="FC28" s="102"/>
      <c r="FD28" s="102"/>
      <c r="FE28" s="103"/>
      <c r="FF28" s="102"/>
      <c r="FG28" s="102"/>
      <c r="FH28" s="102"/>
      <c r="FI28" s="102"/>
      <c r="FJ28" s="103"/>
      <c r="FK28" s="102"/>
      <c r="FL28" s="102"/>
      <c r="FM28" s="102"/>
      <c r="FN28" s="102"/>
      <c r="FO28" s="103"/>
      <c r="FP28" s="102"/>
      <c r="FQ28" s="102"/>
      <c r="FR28" s="102"/>
      <c r="FS28" s="102"/>
      <c r="FT28" s="103"/>
      <c r="FU28" s="102"/>
      <c r="FV28" s="102"/>
      <c r="FW28" s="102"/>
      <c r="FX28" s="102"/>
      <c r="FY28" s="103"/>
      <c r="FZ28" s="102"/>
      <c r="GA28" s="102"/>
      <c r="GB28" s="102"/>
      <c r="GC28" s="102"/>
      <c r="GD28" s="103"/>
      <c r="GE28" s="102"/>
      <c r="GF28" s="102"/>
      <c r="GG28" s="102"/>
      <c r="GH28" s="102"/>
      <c r="GI28" s="103"/>
      <c r="GJ28" s="102"/>
      <c r="GK28" s="102"/>
      <c r="GL28" s="102"/>
      <c r="GM28" s="102"/>
      <c r="GN28" s="103"/>
      <c r="GO28" s="102"/>
      <c r="GP28" s="102"/>
      <c r="GQ28" s="102"/>
      <c r="GR28" s="102"/>
      <c r="GS28" s="103"/>
      <c r="GT28" s="102"/>
      <c r="GU28" s="102"/>
      <c r="GV28" s="102"/>
      <c r="GW28" s="102"/>
      <c r="GX28" s="103"/>
      <c r="GY28" s="102"/>
      <c r="GZ28" s="102"/>
      <c r="HA28" s="102"/>
      <c r="HB28" s="102"/>
      <c r="HC28" s="103"/>
      <c r="HD28" s="102"/>
      <c r="HE28" s="102"/>
      <c r="HF28" s="102"/>
      <c r="HG28" s="102"/>
      <c r="HH28" s="103"/>
      <c r="HI28" s="102"/>
      <c r="HJ28" s="102"/>
      <c r="HK28" s="102"/>
      <c r="HL28" s="102"/>
      <c r="HM28" s="103"/>
      <c r="HN28" s="102"/>
      <c r="HO28" s="102"/>
      <c r="HP28" s="102"/>
      <c r="HQ28" s="102"/>
      <c r="HR28" s="103"/>
      <c r="HS28" s="102"/>
      <c r="HT28" s="102"/>
      <c r="HU28" s="102"/>
      <c r="HV28" s="102"/>
      <c r="HW28" s="103"/>
      <c r="HX28" s="102"/>
      <c r="HY28" s="102"/>
      <c r="HZ28" s="102"/>
      <c r="IA28" s="102"/>
      <c r="IB28" s="103"/>
      <c r="IC28" s="102"/>
      <c r="ID28" s="102"/>
      <c r="IE28" s="102"/>
      <c r="IF28" s="102"/>
      <c r="IG28" s="103"/>
      <c r="IH28" s="102"/>
      <c r="II28" s="102"/>
      <c r="IJ28" s="102"/>
      <c r="IK28" s="102"/>
    </row>
    <row r="29" spans="1:245" s="24" customFormat="1" ht="31.5" customHeight="1" thickBot="1">
      <c r="A29" s="51"/>
      <c r="B29" s="105" t="s">
        <v>123</v>
      </c>
      <c r="C29" s="106"/>
      <c r="D29" s="107">
        <f>+D19+D28</f>
        <v>-2311019.8000000021</v>
      </c>
      <c r="E29" s="108">
        <f>+E19+E28</f>
        <v>951174.72730000038</v>
      </c>
    </row>
    <row r="30" spans="1:245" s="113" customFormat="1" ht="27" customHeight="1" thickTop="1" thickBot="1">
      <c r="A30" s="109"/>
      <c r="B30" s="110" t="s">
        <v>124</v>
      </c>
      <c r="C30" s="111"/>
      <c r="D30" s="112">
        <v>0</v>
      </c>
      <c r="E30" s="112">
        <f>-(E29+1512164)*0.1</f>
        <v>-246333.87273000006</v>
      </c>
    </row>
    <row r="31" spans="1:245" s="34" customFormat="1" ht="30.75" customHeight="1" thickBot="1">
      <c r="A31" s="40"/>
      <c r="B31" s="114" t="s">
        <v>125</v>
      </c>
      <c r="C31" s="41"/>
      <c r="D31" s="42">
        <f>+D29+D30</f>
        <v>-2311019.8000000021</v>
      </c>
      <c r="E31" s="426">
        <f>+E29+E30</f>
        <v>704840.85457000032</v>
      </c>
    </row>
    <row r="32" spans="1:245" s="113" customFormat="1" ht="30" customHeight="1" thickBot="1">
      <c r="A32" s="115"/>
      <c r="B32" s="116" t="s">
        <v>126</v>
      </c>
      <c r="C32" s="117"/>
      <c r="D32" s="129"/>
      <c r="E32" s="118"/>
    </row>
    <row r="33" spans="1:5">
      <c r="A33" s="73"/>
      <c r="B33" s="119"/>
      <c r="C33" s="73"/>
      <c r="D33" s="132"/>
      <c r="E33" s="73"/>
    </row>
    <row r="34" spans="1:5">
      <c r="B34" s="448"/>
      <c r="C34" s="448"/>
      <c r="D34" s="448"/>
      <c r="E34" s="448"/>
    </row>
    <row r="37" spans="1:5">
      <c r="D37" s="134"/>
    </row>
  </sheetData>
  <sheetProtection password="CE80" sheet="1" objects="1" scenarios="1"/>
  <mergeCells count="7">
    <mergeCell ref="A1:E1"/>
    <mergeCell ref="B4:E4"/>
    <mergeCell ref="B34:E34"/>
    <mergeCell ref="A5:A6"/>
    <mergeCell ref="B5:B6"/>
    <mergeCell ref="C5:C6"/>
    <mergeCell ref="A23:A24"/>
  </mergeCells>
  <pageMargins left="0.7" right="0.7" top="0.09" bottom="0.59" header="0.08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3"/>
  <sheetViews>
    <sheetView workbookViewId="0">
      <selection activeCell="I15" sqref="I15"/>
    </sheetView>
  </sheetViews>
  <sheetFormatPr defaultRowHeight="15"/>
  <cols>
    <col min="1" max="1" width="3.140625" bestFit="1" customWidth="1"/>
    <col min="2" max="2" width="46.85546875" customWidth="1"/>
    <col min="3" max="3" width="9.28515625" bestFit="1" customWidth="1"/>
    <col min="4" max="4" width="14.140625" customWidth="1"/>
    <col min="5" max="5" width="14.42578125" customWidth="1"/>
    <col min="7" max="7" width="10.140625" bestFit="1" customWidth="1"/>
    <col min="257" max="257" width="3.140625" bestFit="1" customWidth="1"/>
    <col min="258" max="258" width="46.85546875" customWidth="1"/>
    <col min="259" max="259" width="9.28515625" bestFit="1" customWidth="1"/>
    <col min="260" max="260" width="14.140625" customWidth="1"/>
    <col min="261" max="261" width="14.42578125" customWidth="1"/>
    <col min="263" max="263" width="10.140625" bestFit="1" customWidth="1"/>
    <col min="513" max="513" width="3.140625" bestFit="1" customWidth="1"/>
    <col min="514" max="514" width="46.85546875" customWidth="1"/>
    <col min="515" max="515" width="9.28515625" bestFit="1" customWidth="1"/>
    <col min="516" max="516" width="14.140625" customWidth="1"/>
    <col min="517" max="517" width="14.42578125" customWidth="1"/>
    <col min="519" max="519" width="10.140625" bestFit="1" customWidth="1"/>
    <col min="769" max="769" width="3.140625" bestFit="1" customWidth="1"/>
    <col min="770" max="770" width="46.85546875" customWidth="1"/>
    <col min="771" max="771" width="9.28515625" bestFit="1" customWidth="1"/>
    <col min="772" max="772" width="14.140625" customWidth="1"/>
    <col min="773" max="773" width="14.42578125" customWidth="1"/>
    <col min="775" max="775" width="10.140625" bestFit="1" customWidth="1"/>
    <col min="1025" max="1025" width="3.140625" bestFit="1" customWidth="1"/>
    <col min="1026" max="1026" width="46.85546875" customWidth="1"/>
    <col min="1027" max="1027" width="9.28515625" bestFit="1" customWidth="1"/>
    <col min="1028" max="1028" width="14.140625" customWidth="1"/>
    <col min="1029" max="1029" width="14.42578125" customWidth="1"/>
    <col min="1031" max="1031" width="10.140625" bestFit="1" customWidth="1"/>
    <col min="1281" max="1281" width="3.140625" bestFit="1" customWidth="1"/>
    <col min="1282" max="1282" width="46.85546875" customWidth="1"/>
    <col min="1283" max="1283" width="9.28515625" bestFit="1" customWidth="1"/>
    <col min="1284" max="1284" width="14.140625" customWidth="1"/>
    <col min="1285" max="1285" width="14.42578125" customWidth="1"/>
    <col min="1287" max="1287" width="10.140625" bestFit="1" customWidth="1"/>
    <col min="1537" max="1537" width="3.140625" bestFit="1" customWidth="1"/>
    <col min="1538" max="1538" width="46.85546875" customWidth="1"/>
    <col min="1539" max="1539" width="9.28515625" bestFit="1" customWidth="1"/>
    <col min="1540" max="1540" width="14.140625" customWidth="1"/>
    <col min="1541" max="1541" width="14.42578125" customWidth="1"/>
    <col min="1543" max="1543" width="10.140625" bestFit="1" customWidth="1"/>
    <col min="1793" max="1793" width="3.140625" bestFit="1" customWidth="1"/>
    <col min="1794" max="1794" width="46.85546875" customWidth="1"/>
    <col min="1795" max="1795" width="9.28515625" bestFit="1" customWidth="1"/>
    <col min="1796" max="1796" width="14.140625" customWidth="1"/>
    <col min="1797" max="1797" width="14.42578125" customWidth="1"/>
    <col min="1799" max="1799" width="10.140625" bestFit="1" customWidth="1"/>
    <col min="2049" max="2049" width="3.140625" bestFit="1" customWidth="1"/>
    <col min="2050" max="2050" width="46.85546875" customWidth="1"/>
    <col min="2051" max="2051" width="9.28515625" bestFit="1" customWidth="1"/>
    <col min="2052" max="2052" width="14.140625" customWidth="1"/>
    <col min="2053" max="2053" width="14.42578125" customWidth="1"/>
    <col min="2055" max="2055" width="10.140625" bestFit="1" customWidth="1"/>
    <col min="2305" max="2305" width="3.140625" bestFit="1" customWidth="1"/>
    <col min="2306" max="2306" width="46.85546875" customWidth="1"/>
    <col min="2307" max="2307" width="9.28515625" bestFit="1" customWidth="1"/>
    <col min="2308" max="2308" width="14.140625" customWidth="1"/>
    <col min="2309" max="2309" width="14.42578125" customWidth="1"/>
    <col min="2311" max="2311" width="10.140625" bestFit="1" customWidth="1"/>
    <col min="2561" max="2561" width="3.140625" bestFit="1" customWidth="1"/>
    <col min="2562" max="2562" width="46.85546875" customWidth="1"/>
    <col min="2563" max="2563" width="9.28515625" bestFit="1" customWidth="1"/>
    <col min="2564" max="2564" width="14.140625" customWidth="1"/>
    <col min="2565" max="2565" width="14.42578125" customWidth="1"/>
    <col min="2567" max="2567" width="10.140625" bestFit="1" customWidth="1"/>
    <col min="2817" max="2817" width="3.140625" bestFit="1" customWidth="1"/>
    <col min="2818" max="2818" width="46.85546875" customWidth="1"/>
    <col min="2819" max="2819" width="9.28515625" bestFit="1" customWidth="1"/>
    <col min="2820" max="2820" width="14.140625" customWidth="1"/>
    <col min="2821" max="2821" width="14.42578125" customWidth="1"/>
    <col min="2823" max="2823" width="10.140625" bestFit="1" customWidth="1"/>
    <col min="3073" max="3073" width="3.140625" bestFit="1" customWidth="1"/>
    <col min="3074" max="3074" width="46.85546875" customWidth="1"/>
    <col min="3075" max="3075" width="9.28515625" bestFit="1" customWidth="1"/>
    <col min="3076" max="3076" width="14.140625" customWidth="1"/>
    <col min="3077" max="3077" width="14.42578125" customWidth="1"/>
    <col min="3079" max="3079" width="10.140625" bestFit="1" customWidth="1"/>
    <col min="3329" max="3329" width="3.140625" bestFit="1" customWidth="1"/>
    <col min="3330" max="3330" width="46.85546875" customWidth="1"/>
    <col min="3331" max="3331" width="9.28515625" bestFit="1" customWidth="1"/>
    <col min="3332" max="3332" width="14.140625" customWidth="1"/>
    <col min="3333" max="3333" width="14.42578125" customWidth="1"/>
    <col min="3335" max="3335" width="10.140625" bestFit="1" customWidth="1"/>
    <col min="3585" max="3585" width="3.140625" bestFit="1" customWidth="1"/>
    <col min="3586" max="3586" width="46.85546875" customWidth="1"/>
    <col min="3587" max="3587" width="9.28515625" bestFit="1" customWidth="1"/>
    <col min="3588" max="3588" width="14.140625" customWidth="1"/>
    <col min="3589" max="3589" width="14.42578125" customWidth="1"/>
    <col min="3591" max="3591" width="10.140625" bestFit="1" customWidth="1"/>
    <col min="3841" max="3841" width="3.140625" bestFit="1" customWidth="1"/>
    <col min="3842" max="3842" width="46.85546875" customWidth="1"/>
    <col min="3843" max="3843" width="9.28515625" bestFit="1" customWidth="1"/>
    <col min="3844" max="3844" width="14.140625" customWidth="1"/>
    <col min="3845" max="3845" width="14.42578125" customWidth="1"/>
    <col min="3847" max="3847" width="10.140625" bestFit="1" customWidth="1"/>
    <col min="4097" max="4097" width="3.140625" bestFit="1" customWidth="1"/>
    <col min="4098" max="4098" width="46.85546875" customWidth="1"/>
    <col min="4099" max="4099" width="9.28515625" bestFit="1" customWidth="1"/>
    <col min="4100" max="4100" width="14.140625" customWidth="1"/>
    <col min="4101" max="4101" width="14.42578125" customWidth="1"/>
    <col min="4103" max="4103" width="10.140625" bestFit="1" customWidth="1"/>
    <col min="4353" max="4353" width="3.140625" bestFit="1" customWidth="1"/>
    <col min="4354" max="4354" width="46.85546875" customWidth="1"/>
    <col min="4355" max="4355" width="9.28515625" bestFit="1" customWidth="1"/>
    <col min="4356" max="4356" width="14.140625" customWidth="1"/>
    <col min="4357" max="4357" width="14.42578125" customWidth="1"/>
    <col min="4359" max="4359" width="10.140625" bestFit="1" customWidth="1"/>
    <col min="4609" max="4609" width="3.140625" bestFit="1" customWidth="1"/>
    <col min="4610" max="4610" width="46.85546875" customWidth="1"/>
    <col min="4611" max="4611" width="9.28515625" bestFit="1" customWidth="1"/>
    <col min="4612" max="4612" width="14.140625" customWidth="1"/>
    <col min="4613" max="4613" width="14.42578125" customWidth="1"/>
    <col min="4615" max="4615" width="10.140625" bestFit="1" customWidth="1"/>
    <col min="4865" max="4865" width="3.140625" bestFit="1" customWidth="1"/>
    <col min="4866" max="4866" width="46.85546875" customWidth="1"/>
    <col min="4867" max="4867" width="9.28515625" bestFit="1" customWidth="1"/>
    <col min="4868" max="4868" width="14.140625" customWidth="1"/>
    <col min="4869" max="4869" width="14.42578125" customWidth="1"/>
    <col min="4871" max="4871" width="10.140625" bestFit="1" customWidth="1"/>
    <col min="5121" max="5121" width="3.140625" bestFit="1" customWidth="1"/>
    <col min="5122" max="5122" width="46.85546875" customWidth="1"/>
    <col min="5123" max="5123" width="9.28515625" bestFit="1" customWidth="1"/>
    <col min="5124" max="5124" width="14.140625" customWidth="1"/>
    <col min="5125" max="5125" width="14.42578125" customWidth="1"/>
    <col min="5127" max="5127" width="10.140625" bestFit="1" customWidth="1"/>
    <col min="5377" max="5377" width="3.140625" bestFit="1" customWidth="1"/>
    <col min="5378" max="5378" width="46.85546875" customWidth="1"/>
    <col min="5379" max="5379" width="9.28515625" bestFit="1" customWidth="1"/>
    <col min="5380" max="5380" width="14.140625" customWidth="1"/>
    <col min="5381" max="5381" width="14.42578125" customWidth="1"/>
    <col min="5383" max="5383" width="10.140625" bestFit="1" customWidth="1"/>
    <col min="5633" max="5633" width="3.140625" bestFit="1" customWidth="1"/>
    <col min="5634" max="5634" width="46.85546875" customWidth="1"/>
    <col min="5635" max="5635" width="9.28515625" bestFit="1" customWidth="1"/>
    <col min="5636" max="5636" width="14.140625" customWidth="1"/>
    <col min="5637" max="5637" width="14.42578125" customWidth="1"/>
    <col min="5639" max="5639" width="10.140625" bestFit="1" customWidth="1"/>
    <col min="5889" max="5889" width="3.140625" bestFit="1" customWidth="1"/>
    <col min="5890" max="5890" width="46.85546875" customWidth="1"/>
    <col min="5891" max="5891" width="9.28515625" bestFit="1" customWidth="1"/>
    <col min="5892" max="5892" width="14.140625" customWidth="1"/>
    <col min="5893" max="5893" width="14.42578125" customWidth="1"/>
    <col min="5895" max="5895" width="10.140625" bestFit="1" customWidth="1"/>
    <col min="6145" max="6145" width="3.140625" bestFit="1" customWidth="1"/>
    <col min="6146" max="6146" width="46.85546875" customWidth="1"/>
    <col min="6147" max="6147" width="9.28515625" bestFit="1" customWidth="1"/>
    <col min="6148" max="6148" width="14.140625" customWidth="1"/>
    <col min="6149" max="6149" width="14.42578125" customWidth="1"/>
    <col min="6151" max="6151" width="10.140625" bestFit="1" customWidth="1"/>
    <col min="6401" max="6401" width="3.140625" bestFit="1" customWidth="1"/>
    <col min="6402" max="6402" width="46.85546875" customWidth="1"/>
    <col min="6403" max="6403" width="9.28515625" bestFit="1" customWidth="1"/>
    <col min="6404" max="6404" width="14.140625" customWidth="1"/>
    <col min="6405" max="6405" width="14.42578125" customWidth="1"/>
    <col min="6407" max="6407" width="10.140625" bestFit="1" customWidth="1"/>
    <col min="6657" max="6657" width="3.140625" bestFit="1" customWidth="1"/>
    <col min="6658" max="6658" width="46.85546875" customWidth="1"/>
    <col min="6659" max="6659" width="9.28515625" bestFit="1" customWidth="1"/>
    <col min="6660" max="6660" width="14.140625" customWidth="1"/>
    <col min="6661" max="6661" width="14.42578125" customWidth="1"/>
    <col min="6663" max="6663" width="10.140625" bestFit="1" customWidth="1"/>
    <col min="6913" max="6913" width="3.140625" bestFit="1" customWidth="1"/>
    <col min="6914" max="6914" width="46.85546875" customWidth="1"/>
    <col min="6915" max="6915" width="9.28515625" bestFit="1" customWidth="1"/>
    <col min="6916" max="6916" width="14.140625" customWidth="1"/>
    <col min="6917" max="6917" width="14.42578125" customWidth="1"/>
    <col min="6919" max="6919" width="10.140625" bestFit="1" customWidth="1"/>
    <col min="7169" max="7169" width="3.140625" bestFit="1" customWidth="1"/>
    <col min="7170" max="7170" width="46.85546875" customWidth="1"/>
    <col min="7171" max="7171" width="9.28515625" bestFit="1" customWidth="1"/>
    <col min="7172" max="7172" width="14.140625" customWidth="1"/>
    <col min="7173" max="7173" width="14.42578125" customWidth="1"/>
    <col min="7175" max="7175" width="10.140625" bestFit="1" customWidth="1"/>
    <col min="7425" max="7425" width="3.140625" bestFit="1" customWidth="1"/>
    <col min="7426" max="7426" width="46.85546875" customWidth="1"/>
    <col min="7427" max="7427" width="9.28515625" bestFit="1" customWidth="1"/>
    <col min="7428" max="7428" width="14.140625" customWidth="1"/>
    <col min="7429" max="7429" width="14.42578125" customWidth="1"/>
    <col min="7431" max="7431" width="10.140625" bestFit="1" customWidth="1"/>
    <col min="7681" max="7681" width="3.140625" bestFit="1" customWidth="1"/>
    <col min="7682" max="7682" width="46.85546875" customWidth="1"/>
    <col min="7683" max="7683" width="9.28515625" bestFit="1" customWidth="1"/>
    <col min="7684" max="7684" width="14.140625" customWidth="1"/>
    <col min="7685" max="7685" width="14.42578125" customWidth="1"/>
    <col min="7687" max="7687" width="10.140625" bestFit="1" customWidth="1"/>
    <col min="7937" max="7937" width="3.140625" bestFit="1" customWidth="1"/>
    <col min="7938" max="7938" width="46.85546875" customWidth="1"/>
    <col min="7939" max="7939" width="9.28515625" bestFit="1" customWidth="1"/>
    <col min="7940" max="7940" width="14.140625" customWidth="1"/>
    <col min="7941" max="7941" width="14.42578125" customWidth="1"/>
    <col min="7943" max="7943" width="10.140625" bestFit="1" customWidth="1"/>
    <col min="8193" max="8193" width="3.140625" bestFit="1" customWidth="1"/>
    <col min="8194" max="8194" width="46.85546875" customWidth="1"/>
    <col min="8195" max="8195" width="9.28515625" bestFit="1" customWidth="1"/>
    <col min="8196" max="8196" width="14.140625" customWidth="1"/>
    <col min="8197" max="8197" width="14.42578125" customWidth="1"/>
    <col min="8199" max="8199" width="10.140625" bestFit="1" customWidth="1"/>
    <col min="8449" max="8449" width="3.140625" bestFit="1" customWidth="1"/>
    <col min="8450" max="8450" width="46.85546875" customWidth="1"/>
    <col min="8451" max="8451" width="9.28515625" bestFit="1" customWidth="1"/>
    <col min="8452" max="8452" width="14.140625" customWidth="1"/>
    <col min="8453" max="8453" width="14.42578125" customWidth="1"/>
    <col min="8455" max="8455" width="10.140625" bestFit="1" customWidth="1"/>
    <col min="8705" max="8705" width="3.140625" bestFit="1" customWidth="1"/>
    <col min="8706" max="8706" width="46.85546875" customWidth="1"/>
    <col min="8707" max="8707" width="9.28515625" bestFit="1" customWidth="1"/>
    <col min="8708" max="8708" width="14.140625" customWidth="1"/>
    <col min="8709" max="8709" width="14.42578125" customWidth="1"/>
    <col min="8711" max="8711" width="10.140625" bestFit="1" customWidth="1"/>
    <col min="8961" max="8961" width="3.140625" bestFit="1" customWidth="1"/>
    <col min="8962" max="8962" width="46.85546875" customWidth="1"/>
    <col min="8963" max="8963" width="9.28515625" bestFit="1" customWidth="1"/>
    <col min="8964" max="8964" width="14.140625" customWidth="1"/>
    <col min="8965" max="8965" width="14.42578125" customWidth="1"/>
    <col min="8967" max="8967" width="10.140625" bestFit="1" customWidth="1"/>
    <col min="9217" max="9217" width="3.140625" bestFit="1" customWidth="1"/>
    <col min="9218" max="9218" width="46.85546875" customWidth="1"/>
    <col min="9219" max="9219" width="9.28515625" bestFit="1" customWidth="1"/>
    <col min="9220" max="9220" width="14.140625" customWidth="1"/>
    <col min="9221" max="9221" width="14.42578125" customWidth="1"/>
    <col min="9223" max="9223" width="10.140625" bestFit="1" customWidth="1"/>
    <col min="9473" max="9473" width="3.140625" bestFit="1" customWidth="1"/>
    <col min="9474" max="9474" width="46.85546875" customWidth="1"/>
    <col min="9475" max="9475" width="9.28515625" bestFit="1" customWidth="1"/>
    <col min="9476" max="9476" width="14.140625" customWidth="1"/>
    <col min="9477" max="9477" width="14.42578125" customWidth="1"/>
    <col min="9479" max="9479" width="10.140625" bestFit="1" customWidth="1"/>
    <col min="9729" max="9729" width="3.140625" bestFit="1" customWidth="1"/>
    <col min="9730" max="9730" width="46.85546875" customWidth="1"/>
    <col min="9731" max="9731" width="9.28515625" bestFit="1" customWidth="1"/>
    <col min="9732" max="9732" width="14.140625" customWidth="1"/>
    <col min="9733" max="9733" width="14.42578125" customWidth="1"/>
    <col min="9735" max="9735" width="10.140625" bestFit="1" customWidth="1"/>
    <col min="9985" max="9985" width="3.140625" bestFit="1" customWidth="1"/>
    <col min="9986" max="9986" width="46.85546875" customWidth="1"/>
    <col min="9987" max="9987" width="9.28515625" bestFit="1" customWidth="1"/>
    <col min="9988" max="9988" width="14.140625" customWidth="1"/>
    <col min="9989" max="9989" width="14.42578125" customWidth="1"/>
    <col min="9991" max="9991" width="10.140625" bestFit="1" customWidth="1"/>
    <col min="10241" max="10241" width="3.140625" bestFit="1" customWidth="1"/>
    <col min="10242" max="10242" width="46.85546875" customWidth="1"/>
    <col min="10243" max="10243" width="9.28515625" bestFit="1" customWidth="1"/>
    <col min="10244" max="10244" width="14.140625" customWidth="1"/>
    <col min="10245" max="10245" width="14.42578125" customWidth="1"/>
    <col min="10247" max="10247" width="10.140625" bestFit="1" customWidth="1"/>
    <col min="10497" max="10497" width="3.140625" bestFit="1" customWidth="1"/>
    <col min="10498" max="10498" width="46.85546875" customWidth="1"/>
    <col min="10499" max="10499" width="9.28515625" bestFit="1" customWidth="1"/>
    <col min="10500" max="10500" width="14.140625" customWidth="1"/>
    <col min="10501" max="10501" width="14.42578125" customWidth="1"/>
    <col min="10503" max="10503" width="10.140625" bestFit="1" customWidth="1"/>
    <col min="10753" max="10753" width="3.140625" bestFit="1" customWidth="1"/>
    <col min="10754" max="10754" width="46.85546875" customWidth="1"/>
    <col min="10755" max="10755" width="9.28515625" bestFit="1" customWidth="1"/>
    <col min="10756" max="10756" width="14.140625" customWidth="1"/>
    <col min="10757" max="10757" width="14.42578125" customWidth="1"/>
    <col min="10759" max="10759" width="10.140625" bestFit="1" customWidth="1"/>
    <col min="11009" max="11009" width="3.140625" bestFit="1" customWidth="1"/>
    <col min="11010" max="11010" width="46.85546875" customWidth="1"/>
    <col min="11011" max="11011" width="9.28515625" bestFit="1" customWidth="1"/>
    <col min="11012" max="11012" width="14.140625" customWidth="1"/>
    <col min="11013" max="11013" width="14.42578125" customWidth="1"/>
    <col min="11015" max="11015" width="10.140625" bestFit="1" customWidth="1"/>
    <col min="11265" max="11265" width="3.140625" bestFit="1" customWidth="1"/>
    <col min="11266" max="11266" width="46.85546875" customWidth="1"/>
    <col min="11267" max="11267" width="9.28515625" bestFit="1" customWidth="1"/>
    <col min="11268" max="11268" width="14.140625" customWidth="1"/>
    <col min="11269" max="11269" width="14.42578125" customWidth="1"/>
    <col min="11271" max="11271" width="10.140625" bestFit="1" customWidth="1"/>
    <col min="11521" max="11521" width="3.140625" bestFit="1" customWidth="1"/>
    <col min="11522" max="11522" width="46.85546875" customWidth="1"/>
    <col min="11523" max="11523" width="9.28515625" bestFit="1" customWidth="1"/>
    <col min="11524" max="11524" width="14.140625" customWidth="1"/>
    <col min="11525" max="11525" width="14.42578125" customWidth="1"/>
    <col min="11527" max="11527" width="10.140625" bestFit="1" customWidth="1"/>
    <col min="11777" max="11777" width="3.140625" bestFit="1" customWidth="1"/>
    <col min="11778" max="11778" width="46.85546875" customWidth="1"/>
    <col min="11779" max="11779" width="9.28515625" bestFit="1" customWidth="1"/>
    <col min="11780" max="11780" width="14.140625" customWidth="1"/>
    <col min="11781" max="11781" width="14.42578125" customWidth="1"/>
    <col min="11783" max="11783" width="10.140625" bestFit="1" customWidth="1"/>
    <col min="12033" max="12033" width="3.140625" bestFit="1" customWidth="1"/>
    <col min="12034" max="12034" width="46.85546875" customWidth="1"/>
    <col min="12035" max="12035" width="9.28515625" bestFit="1" customWidth="1"/>
    <col min="12036" max="12036" width="14.140625" customWidth="1"/>
    <col min="12037" max="12037" width="14.42578125" customWidth="1"/>
    <col min="12039" max="12039" width="10.140625" bestFit="1" customWidth="1"/>
    <col min="12289" max="12289" width="3.140625" bestFit="1" customWidth="1"/>
    <col min="12290" max="12290" width="46.85546875" customWidth="1"/>
    <col min="12291" max="12291" width="9.28515625" bestFit="1" customWidth="1"/>
    <col min="12292" max="12292" width="14.140625" customWidth="1"/>
    <col min="12293" max="12293" width="14.42578125" customWidth="1"/>
    <col min="12295" max="12295" width="10.140625" bestFit="1" customWidth="1"/>
    <col min="12545" max="12545" width="3.140625" bestFit="1" customWidth="1"/>
    <col min="12546" max="12546" width="46.85546875" customWidth="1"/>
    <col min="12547" max="12547" width="9.28515625" bestFit="1" customWidth="1"/>
    <col min="12548" max="12548" width="14.140625" customWidth="1"/>
    <col min="12549" max="12549" width="14.42578125" customWidth="1"/>
    <col min="12551" max="12551" width="10.140625" bestFit="1" customWidth="1"/>
    <col min="12801" max="12801" width="3.140625" bestFit="1" customWidth="1"/>
    <col min="12802" max="12802" width="46.85546875" customWidth="1"/>
    <col min="12803" max="12803" width="9.28515625" bestFit="1" customWidth="1"/>
    <col min="12804" max="12804" width="14.140625" customWidth="1"/>
    <col min="12805" max="12805" width="14.42578125" customWidth="1"/>
    <col min="12807" max="12807" width="10.140625" bestFit="1" customWidth="1"/>
    <col min="13057" max="13057" width="3.140625" bestFit="1" customWidth="1"/>
    <col min="13058" max="13058" width="46.85546875" customWidth="1"/>
    <col min="13059" max="13059" width="9.28515625" bestFit="1" customWidth="1"/>
    <col min="13060" max="13060" width="14.140625" customWidth="1"/>
    <col min="13061" max="13061" width="14.42578125" customWidth="1"/>
    <col min="13063" max="13063" width="10.140625" bestFit="1" customWidth="1"/>
    <col min="13313" max="13313" width="3.140625" bestFit="1" customWidth="1"/>
    <col min="13314" max="13314" width="46.85546875" customWidth="1"/>
    <col min="13315" max="13315" width="9.28515625" bestFit="1" customWidth="1"/>
    <col min="13316" max="13316" width="14.140625" customWidth="1"/>
    <col min="13317" max="13317" width="14.42578125" customWidth="1"/>
    <col min="13319" max="13319" width="10.140625" bestFit="1" customWidth="1"/>
    <col min="13569" max="13569" width="3.140625" bestFit="1" customWidth="1"/>
    <col min="13570" max="13570" width="46.85546875" customWidth="1"/>
    <col min="13571" max="13571" width="9.28515625" bestFit="1" customWidth="1"/>
    <col min="13572" max="13572" width="14.140625" customWidth="1"/>
    <col min="13573" max="13573" width="14.42578125" customWidth="1"/>
    <col min="13575" max="13575" width="10.140625" bestFit="1" customWidth="1"/>
    <col min="13825" max="13825" width="3.140625" bestFit="1" customWidth="1"/>
    <col min="13826" max="13826" width="46.85546875" customWidth="1"/>
    <col min="13827" max="13827" width="9.28515625" bestFit="1" customWidth="1"/>
    <col min="13828" max="13828" width="14.140625" customWidth="1"/>
    <col min="13829" max="13829" width="14.42578125" customWidth="1"/>
    <col min="13831" max="13831" width="10.140625" bestFit="1" customWidth="1"/>
    <col min="14081" max="14081" width="3.140625" bestFit="1" customWidth="1"/>
    <col min="14082" max="14082" width="46.85546875" customWidth="1"/>
    <col min="14083" max="14083" width="9.28515625" bestFit="1" customWidth="1"/>
    <col min="14084" max="14084" width="14.140625" customWidth="1"/>
    <col min="14085" max="14085" width="14.42578125" customWidth="1"/>
    <col min="14087" max="14087" width="10.140625" bestFit="1" customWidth="1"/>
    <col min="14337" max="14337" width="3.140625" bestFit="1" customWidth="1"/>
    <col min="14338" max="14338" width="46.85546875" customWidth="1"/>
    <col min="14339" max="14339" width="9.28515625" bestFit="1" customWidth="1"/>
    <col min="14340" max="14340" width="14.140625" customWidth="1"/>
    <col min="14341" max="14341" width="14.42578125" customWidth="1"/>
    <col min="14343" max="14343" width="10.140625" bestFit="1" customWidth="1"/>
    <col min="14593" max="14593" width="3.140625" bestFit="1" customWidth="1"/>
    <col min="14594" max="14594" width="46.85546875" customWidth="1"/>
    <col min="14595" max="14595" width="9.28515625" bestFit="1" customWidth="1"/>
    <col min="14596" max="14596" width="14.140625" customWidth="1"/>
    <col min="14597" max="14597" width="14.42578125" customWidth="1"/>
    <col min="14599" max="14599" width="10.140625" bestFit="1" customWidth="1"/>
    <col min="14849" max="14849" width="3.140625" bestFit="1" customWidth="1"/>
    <col min="14850" max="14850" width="46.85546875" customWidth="1"/>
    <col min="14851" max="14851" width="9.28515625" bestFit="1" customWidth="1"/>
    <col min="14852" max="14852" width="14.140625" customWidth="1"/>
    <col min="14853" max="14853" width="14.42578125" customWidth="1"/>
    <col min="14855" max="14855" width="10.140625" bestFit="1" customWidth="1"/>
    <col min="15105" max="15105" width="3.140625" bestFit="1" customWidth="1"/>
    <col min="15106" max="15106" width="46.85546875" customWidth="1"/>
    <col min="15107" max="15107" width="9.28515625" bestFit="1" customWidth="1"/>
    <col min="15108" max="15108" width="14.140625" customWidth="1"/>
    <col min="15109" max="15109" width="14.42578125" customWidth="1"/>
    <col min="15111" max="15111" width="10.140625" bestFit="1" customWidth="1"/>
    <col min="15361" max="15361" width="3.140625" bestFit="1" customWidth="1"/>
    <col min="15362" max="15362" width="46.85546875" customWidth="1"/>
    <col min="15363" max="15363" width="9.28515625" bestFit="1" customWidth="1"/>
    <col min="15364" max="15364" width="14.140625" customWidth="1"/>
    <col min="15365" max="15365" width="14.42578125" customWidth="1"/>
    <col min="15367" max="15367" width="10.140625" bestFit="1" customWidth="1"/>
    <col min="15617" max="15617" width="3.140625" bestFit="1" customWidth="1"/>
    <col min="15618" max="15618" width="46.85546875" customWidth="1"/>
    <col min="15619" max="15619" width="9.28515625" bestFit="1" customWidth="1"/>
    <col min="15620" max="15620" width="14.140625" customWidth="1"/>
    <col min="15621" max="15621" width="14.42578125" customWidth="1"/>
    <col min="15623" max="15623" width="10.140625" bestFit="1" customWidth="1"/>
    <col min="15873" max="15873" width="3.140625" bestFit="1" customWidth="1"/>
    <col min="15874" max="15874" width="46.85546875" customWidth="1"/>
    <col min="15875" max="15875" width="9.28515625" bestFit="1" customWidth="1"/>
    <col min="15876" max="15876" width="14.140625" customWidth="1"/>
    <col min="15877" max="15877" width="14.42578125" customWidth="1"/>
    <col min="15879" max="15879" width="10.140625" bestFit="1" customWidth="1"/>
    <col min="16129" max="16129" width="3.140625" bestFit="1" customWidth="1"/>
    <col min="16130" max="16130" width="46.85546875" customWidth="1"/>
    <col min="16131" max="16131" width="9.28515625" bestFit="1" customWidth="1"/>
    <col min="16132" max="16132" width="14.140625" customWidth="1"/>
    <col min="16133" max="16133" width="14.42578125" customWidth="1"/>
    <col min="16135" max="16135" width="10.140625" bestFit="1" customWidth="1"/>
  </cols>
  <sheetData>
    <row r="1" spans="1:7" ht="15.75">
      <c r="A1" s="457" t="s">
        <v>0</v>
      </c>
      <c r="B1" s="457"/>
      <c r="C1" s="457"/>
      <c r="D1" s="457"/>
      <c r="E1" s="457"/>
    </row>
    <row r="2" spans="1:7" ht="15.75">
      <c r="A2" s="458" t="s">
        <v>129</v>
      </c>
      <c r="B2" s="458"/>
      <c r="C2" s="458"/>
      <c r="D2" s="458"/>
      <c r="E2" s="458"/>
    </row>
    <row r="3" spans="1:7">
      <c r="A3" s="459" t="s">
        <v>135</v>
      </c>
      <c r="B3" s="459"/>
      <c r="C3" s="459"/>
      <c r="D3" s="459"/>
      <c r="E3" s="459"/>
    </row>
    <row r="4" spans="1:7" ht="15.75" thickBot="1">
      <c r="A4" s="460" t="s">
        <v>205</v>
      </c>
      <c r="B4" s="460"/>
      <c r="C4" s="460"/>
      <c r="D4" s="460"/>
      <c r="E4" s="460"/>
    </row>
    <row r="5" spans="1:7" ht="15.75" thickBot="1">
      <c r="A5" s="144" t="s">
        <v>95</v>
      </c>
      <c r="B5" s="145" t="s">
        <v>136</v>
      </c>
      <c r="C5" s="146" t="s">
        <v>4</v>
      </c>
      <c r="D5" s="147">
        <v>2013</v>
      </c>
      <c r="E5" s="147">
        <v>2012</v>
      </c>
    </row>
    <row r="6" spans="1:7">
      <c r="A6" s="148"/>
      <c r="B6" s="149" t="s">
        <v>137</v>
      </c>
      <c r="C6" s="150"/>
      <c r="D6" s="151">
        <v>0</v>
      </c>
      <c r="E6" s="152">
        <v>0</v>
      </c>
    </row>
    <row r="7" spans="1:7">
      <c r="A7" s="153"/>
      <c r="B7" s="154" t="s">
        <v>138</v>
      </c>
      <c r="C7" s="155"/>
      <c r="D7" s="156">
        <f>PASH!D29</f>
        <v>-2311019.8000000021</v>
      </c>
      <c r="E7" s="157">
        <v>951174.72730000038</v>
      </c>
    </row>
    <row r="8" spans="1:7">
      <c r="A8" s="158"/>
      <c r="B8" s="159" t="s">
        <v>139</v>
      </c>
      <c r="C8" s="160"/>
      <c r="D8" s="161"/>
      <c r="E8" s="162"/>
    </row>
    <row r="9" spans="1:7">
      <c r="A9" s="158"/>
      <c r="B9" s="163" t="s">
        <v>140</v>
      </c>
      <c r="C9" s="160"/>
      <c r="D9" s="161">
        <f>-PASH!D16</f>
        <v>129476</v>
      </c>
      <c r="E9" s="162">
        <v>110589</v>
      </c>
    </row>
    <row r="10" spans="1:7">
      <c r="A10" s="153"/>
      <c r="B10" s="154" t="s">
        <v>141</v>
      </c>
      <c r="C10" s="155"/>
      <c r="D10" s="156">
        <f>PASH!D26</f>
        <v>-71987.579999999973</v>
      </c>
      <c r="E10" s="157">
        <v>-88648230</v>
      </c>
    </row>
    <row r="11" spans="1:7">
      <c r="A11" s="153"/>
      <c r="B11" s="154" t="s">
        <v>142</v>
      </c>
      <c r="C11" s="155"/>
      <c r="D11" s="156"/>
      <c r="E11" s="157"/>
    </row>
    <row r="12" spans="1:7">
      <c r="A12" s="164"/>
      <c r="B12" s="165" t="s">
        <v>143</v>
      </c>
      <c r="C12" s="166"/>
      <c r="D12" s="167"/>
      <c r="E12" s="168"/>
    </row>
    <row r="13" spans="1:7" ht="25.5">
      <c r="A13" s="153"/>
      <c r="B13" s="154" t="s">
        <v>144</v>
      </c>
      <c r="C13" s="155"/>
      <c r="D13" s="156">
        <f>-(Aktivi!D17-Aktivi!E17)+(Aktivi!D27-Aktivi!E27)</f>
        <v>-9172591.1999999881</v>
      </c>
      <c r="E13" s="157">
        <v>83487885</v>
      </c>
    </row>
    <row r="14" spans="1:7">
      <c r="A14" s="169"/>
      <c r="B14" s="170" t="s">
        <v>145</v>
      </c>
      <c r="C14" s="171"/>
      <c r="D14" s="172">
        <f>Aktivi!E24-Aktivi!D24</f>
        <v>1275133</v>
      </c>
      <c r="E14" s="173">
        <v>7782797</v>
      </c>
    </row>
    <row r="15" spans="1:7" ht="25.5">
      <c r="A15" s="153"/>
      <c r="B15" s="154" t="s">
        <v>146</v>
      </c>
      <c r="C15" s="155"/>
      <c r="D15" s="156">
        <f>Pasivi!D32-Pasivi!E32</f>
        <v>5927168.8545700014</v>
      </c>
      <c r="E15" s="157">
        <v>-5232528.8545700014</v>
      </c>
    </row>
    <row r="16" spans="1:7">
      <c r="A16" s="169"/>
      <c r="B16" s="170" t="s">
        <v>147</v>
      </c>
      <c r="C16" s="171"/>
      <c r="D16" s="172"/>
      <c r="E16" s="173"/>
      <c r="F16" s="461"/>
      <c r="G16" s="462"/>
    </row>
    <row r="17" spans="1:5">
      <c r="A17" s="153"/>
      <c r="B17" s="154" t="s">
        <v>148</v>
      </c>
      <c r="C17" s="155"/>
      <c r="D17" s="156"/>
      <c r="E17" s="168"/>
    </row>
    <row r="18" spans="1:5">
      <c r="A18" s="169"/>
      <c r="B18" s="170" t="s">
        <v>149</v>
      </c>
      <c r="C18" s="171"/>
      <c r="D18" s="156">
        <f>PASH!D30</f>
        <v>0</v>
      </c>
      <c r="E18" s="157">
        <v>-246333.87273000006</v>
      </c>
    </row>
    <row r="19" spans="1:5">
      <c r="A19" s="153"/>
      <c r="B19" s="154" t="s">
        <v>150</v>
      </c>
      <c r="C19" s="155"/>
      <c r="D19" s="156"/>
      <c r="E19" s="162"/>
    </row>
    <row r="20" spans="1:5">
      <c r="A20" s="174"/>
      <c r="B20" s="154" t="s">
        <v>151</v>
      </c>
      <c r="C20" s="175"/>
      <c r="D20" s="156"/>
      <c r="E20" s="176"/>
    </row>
    <row r="21" spans="1:5">
      <c r="A21" s="153"/>
      <c r="B21" s="177" t="s">
        <v>152</v>
      </c>
      <c r="C21" s="178"/>
      <c r="D21" s="156">
        <f>SUM(D7:D20)</f>
        <v>-4223820.7254299894</v>
      </c>
      <c r="E21" s="179">
        <f>SUM(E7:E20)</f>
        <v>-1794646.9999999981</v>
      </c>
    </row>
    <row r="22" spans="1:5" ht="25.5">
      <c r="A22" s="158"/>
      <c r="B22" s="180" t="s">
        <v>153</v>
      </c>
      <c r="C22" s="181"/>
      <c r="D22" s="161"/>
      <c r="E22" s="162"/>
    </row>
    <row r="23" spans="1:5">
      <c r="A23" s="153"/>
      <c r="B23" s="154" t="s">
        <v>154</v>
      </c>
      <c r="C23" s="178"/>
      <c r="D23" s="157">
        <f>-(Aktivi!D50-Aktivi!E50)-'Pasqyra Cash &amp; Flow'!D9</f>
        <v>843711</v>
      </c>
      <c r="E23" s="157">
        <v>-4066897</v>
      </c>
    </row>
    <row r="24" spans="1:5">
      <c r="A24" s="153"/>
      <c r="B24" s="154" t="s">
        <v>155</v>
      </c>
      <c r="C24" s="178"/>
      <c r="D24" s="182"/>
      <c r="E24" s="183"/>
    </row>
    <row r="25" spans="1:5">
      <c r="A25" s="153"/>
      <c r="B25" s="154" t="s">
        <v>156</v>
      </c>
      <c r="C25" s="178"/>
      <c r="D25" s="182"/>
      <c r="E25" s="183"/>
    </row>
    <row r="26" spans="1:5">
      <c r="A26" s="153"/>
      <c r="B26" s="154" t="s">
        <v>157</v>
      </c>
      <c r="C26" s="178"/>
      <c r="D26" s="182"/>
      <c r="E26" s="183"/>
    </row>
    <row r="27" spans="1:5">
      <c r="A27" s="153"/>
      <c r="B27" s="154" t="s">
        <v>158</v>
      </c>
      <c r="C27" s="178"/>
      <c r="D27" s="182"/>
      <c r="E27" s="183"/>
    </row>
    <row r="28" spans="1:5">
      <c r="A28" s="164"/>
      <c r="B28" s="165"/>
      <c r="C28" s="184"/>
      <c r="D28" s="185"/>
      <c r="E28" s="186"/>
    </row>
    <row r="29" spans="1:5">
      <c r="A29" s="153"/>
      <c r="B29" s="177" t="s">
        <v>159</v>
      </c>
      <c r="C29" s="178"/>
      <c r="D29" s="182"/>
      <c r="E29" s="183"/>
    </row>
    <row r="30" spans="1:5">
      <c r="A30" s="158"/>
      <c r="B30" s="180" t="s">
        <v>160</v>
      </c>
      <c r="C30" s="181"/>
      <c r="D30" s="187"/>
      <c r="E30" s="188"/>
    </row>
    <row r="31" spans="1:5">
      <c r="A31" s="164"/>
      <c r="B31" s="165" t="s">
        <v>161</v>
      </c>
      <c r="C31" s="184"/>
      <c r="D31" s="185"/>
      <c r="E31" s="186"/>
    </row>
    <row r="32" spans="1:5">
      <c r="A32" s="189"/>
      <c r="B32" s="165" t="s">
        <v>162</v>
      </c>
      <c r="C32" s="190"/>
      <c r="D32" s="191"/>
      <c r="E32" s="192"/>
    </row>
    <row r="33" spans="1:7">
      <c r="A33" s="153"/>
      <c r="B33" s="154" t="s">
        <v>163</v>
      </c>
      <c r="C33" s="178"/>
      <c r="D33" s="182"/>
      <c r="E33" s="183"/>
    </row>
    <row r="34" spans="1:7">
      <c r="A34" s="158"/>
      <c r="B34" s="180" t="s">
        <v>164</v>
      </c>
      <c r="C34" s="181"/>
      <c r="D34" s="187"/>
      <c r="E34" s="188"/>
    </row>
    <row r="35" spans="1:7">
      <c r="A35" s="153"/>
      <c r="B35" s="154"/>
      <c r="C35" s="178"/>
      <c r="D35" s="182"/>
      <c r="E35" s="183"/>
    </row>
    <row r="36" spans="1:7">
      <c r="A36" s="153"/>
      <c r="B36" s="177" t="s">
        <v>165</v>
      </c>
      <c r="C36" s="178"/>
      <c r="D36" s="182">
        <f>SUM(D21:D35)</f>
        <v>-3380109.7254299894</v>
      </c>
      <c r="E36" s="183">
        <f>SUM(E21:E35)</f>
        <v>-5861543.9999999981</v>
      </c>
    </row>
    <row r="37" spans="1:7">
      <c r="A37" s="153"/>
      <c r="B37" s="177" t="s">
        <v>166</v>
      </c>
      <c r="C37" s="178"/>
      <c r="D37" s="182">
        <f>E38</f>
        <v>6875391</v>
      </c>
      <c r="E37" s="183">
        <v>12736932</v>
      </c>
    </row>
    <row r="38" spans="1:7">
      <c r="A38" s="153"/>
      <c r="B38" s="177" t="s">
        <v>167</v>
      </c>
      <c r="C38" s="178"/>
      <c r="D38" s="182">
        <f>Aktivi!D7</f>
        <v>3567269</v>
      </c>
      <c r="E38" s="183">
        <v>6875391</v>
      </c>
    </row>
    <row r="39" spans="1:7">
      <c r="A39" s="153"/>
      <c r="B39" s="154"/>
      <c r="C39" s="178"/>
      <c r="D39" s="182"/>
      <c r="E39" s="183"/>
    </row>
    <row r="40" spans="1:7" ht="15.75" thickBot="1">
      <c r="A40" s="193"/>
      <c r="B40" s="194"/>
      <c r="C40" s="195"/>
      <c r="D40" s="196"/>
      <c r="E40" s="197"/>
    </row>
    <row r="41" spans="1:7">
      <c r="D41" s="199"/>
      <c r="E41" s="199"/>
      <c r="G41" s="199"/>
    </row>
    <row r="42" spans="1:7">
      <c r="D42" s="200"/>
      <c r="E42" s="199"/>
    </row>
    <row r="43" spans="1:7">
      <c r="D43" s="200"/>
    </row>
  </sheetData>
  <sheetProtection password="CE80" sheet="1" objects="1" scenarios="1"/>
  <mergeCells count="5">
    <mergeCell ref="A1:E1"/>
    <mergeCell ref="A2:E2"/>
    <mergeCell ref="A3:E3"/>
    <mergeCell ref="A4:E4"/>
    <mergeCell ref="F16:G1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selection activeCell="G22" sqref="G22"/>
    </sheetView>
  </sheetViews>
  <sheetFormatPr defaultRowHeight="15"/>
  <cols>
    <col min="1" max="1" width="37.5703125" customWidth="1"/>
    <col min="2" max="2" width="12.7109375" bestFit="1" customWidth="1"/>
    <col min="3" max="3" width="11" customWidth="1"/>
    <col min="4" max="4" width="11.5703125" customWidth="1"/>
    <col min="5" max="5" width="11.7109375" customWidth="1"/>
    <col min="6" max="6" width="13.85546875" customWidth="1"/>
    <col min="7" max="7" width="15.140625" customWidth="1"/>
    <col min="8" max="9" width="8.5703125" customWidth="1"/>
    <col min="10" max="10" width="8.7109375" customWidth="1"/>
    <col min="257" max="257" width="37.5703125" customWidth="1"/>
    <col min="258" max="258" width="12.7109375" bestFit="1" customWidth="1"/>
    <col min="259" max="259" width="11" customWidth="1"/>
    <col min="260" max="260" width="11.5703125" customWidth="1"/>
    <col min="261" max="261" width="11.7109375" customWidth="1"/>
    <col min="262" max="262" width="13.85546875" customWidth="1"/>
    <col min="263" max="263" width="15.140625" customWidth="1"/>
    <col min="264" max="265" width="8.5703125" customWidth="1"/>
    <col min="266" max="266" width="8.7109375" customWidth="1"/>
    <col min="513" max="513" width="37.5703125" customWidth="1"/>
    <col min="514" max="514" width="12.7109375" bestFit="1" customWidth="1"/>
    <col min="515" max="515" width="11" customWidth="1"/>
    <col min="516" max="516" width="11.5703125" customWidth="1"/>
    <col min="517" max="517" width="11.7109375" customWidth="1"/>
    <col min="518" max="518" width="13.85546875" customWidth="1"/>
    <col min="519" max="519" width="15.140625" customWidth="1"/>
    <col min="520" max="521" width="8.5703125" customWidth="1"/>
    <col min="522" max="522" width="8.7109375" customWidth="1"/>
    <col min="769" max="769" width="37.5703125" customWidth="1"/>
    <col min="770" max="770" width="12.7109375" bestFit="1" customWidth="1"/>
    <col min="771" max="771" width="11" customWidth="1"/>
    <col min="772" max="772" width="11.5703125" customWidth="1"/>
    <col min="773" max="773" width="11.7109375" customWidth="1"/>
    <col min="774" max="774" width="13.85546875" customWidth="1"/>
    <col min="775" max="775" width="15.140625" customWidth="1"/>
    <col min="776" max="777" width="8.5703125" customWidth="1"/>
    <col min="778" max="778" width="8.7109375" customWidth="1"/>
    <col min="1025" max="1025" width="37.5703125" customWidth="1"/>
    <col min="1026" max="1026" width="12.7109375" bestFit="1" customWidth="1"/>
    <col min="1027" max="1027" width="11" customWidth="1"/>
    <col min="1028" max="1028" width="11.5703125" customWidth="1"/>
    <col min="1029" max="1029" width="11.7109375" customWidth="1"/>
    <col min="1030" max="1030" width="13.85546875" customWidth="1"/>
    <col min="1031" max="1031" width="15.140625" customWidth="1"/>
    <col min="1032" max="1033" width="8.5703125" customWidth="1"/>
    <col min="1034" max="1034" width="8.7109375" customWidth="1"/>
    <col min="1281" max="1281" width="37.5703125" customWidth="1"/>
    <col min="1282" max="1282" width="12.7109375" bestFit="1" customWidth="1"/>
    <col min="1283" max="1283" width="11" customWidth="1"/>
    <col min="1284" max="1284" width="11.5703125" customWidth="1"/>
    <col min="1285" max="1285" width="11.7109375" customWidth="1"/>
    <col min="1286" max="1286" width="13.85546875" customWidth="1"/>
    <col min="1287" max="1287" width="15.140625" customWidth="1"/>
    <col min="1288" max="1289" width="8.5703125" customWidth="1"/>
    <col min="1290" max="1290" width="8.7109375" customWidth="1"/>
    <col min="1537" max="1537" width="37.5703125" customWidth="1"/>
    <col min="1538" max="1538" width="12.7109375" bestFit="1" customWidth="1"/>
    <col min="1539" max="1539" width="11" customWidth="1"/>
    <col min="1540" max="1540" width="11.5703125" customWidth="1"/>
    <col min="1541" max="1541" width="11.7109375" customWidth="1"/>
    <col min="1542" max="1542" width="13.85546875" customWidth="1"/>
    <col min="1543" max="1543" width="15.140625" customWidth="1"/>
    <col min="1544" max="1545" width="8.5703125" customWidth="1"/>
    <col min="1546" max="1546" width="8.7109375" customWidth="1"/>
    <col min="1793" max="1793" width="37.5703125" customWidth="1"/>
    <col min="1794" max="1794" width="12.7109375" bestFit="1" customWidth="1"/>
    <col min="1795" max="1795" width="11" customWidth="1"/>
    <col min="1796" max="1796" width="11.5703125" customWidth="1"/>
    <col min="1797" max="1797" width="11.7109375" customWidth="1"/>
    <col min="1798" max="1798" width="13.85546875" customWidth="1"/>
    <col min="1799" max="1799" width="15.140625" customWidth="1"/>
    <col min="1800" max="1801" width="8.5703125" customWidth="1"/>
    <col min="1802" max="1802" width="8.7109375" customWidth="1"/>
    <col min="2049" max="2049" width="37.5703125" customWidth="1"/>
    <col min="2050" max="2050" width="12.7109375" bestFit="1" customWidth="1"/>
    <col min="2051" max="2051" width="11" customWidth="1"/>
    <col min="2052" max="2052" width="11.5703125" customWidth="1"/>
    <col min="2053" max="2053" width="11.7109375" customWidth="1"/>
    <col min="2054" max="2054" width="13.85546875" customWidth="1"/>
    <col min="2055" max="2055" width="15.140625" customWidth="1"/>
    <col min="2056" max="2057" width="8.5703125" customWidth="1"/>
    <col min="2058" max="2058" width="8.7109375" customWidth="1"/>
    <col min="2305" max="2305" width="37.5703125" customWidth="1"/>
    <col min="2306" max="2306" width="12.7109375" bestFit="1" customWidth="1"/>
    <col min="2307" max="2307" width="11" customWidth="1"/>
    <col min="2308" max="2308" width="11.5703125" customWidth="1"/>
    <col min="2309" max="2309" width="11.7109375" customWidth="1"/>
    <col min="2310" max="2310" width="13.85546875" customWidth="1"/>
    <col min="2311" max="2311" width="15.140625" customWidth="1"/>
    <col min="2312" max="2313" width="8.5703125" customWidth="1"/>
    <col min="2314" max="2314" width="8.7109375" customWidth="1"/>
    <col min="2561" max="2561" width="37.5703125" customWidth="1"/>
    <col min="2562" max="2562" width="12.7109375" bestFit="1" customWidth="1"/>
    <col min="2563" max="2563" width="11" customWidth="1"/>
    <col min="2564" max="2564" width="11.5703125" customWidth="1"/>
    <col min="2565" max="2565" width="11.7109375" customWidth="1"/>
    <col min="2566" max="2566" width="13.85546875" customWidth="1"/>
    <col min="2567" max="2567" width="15.140625" customWidth="1"/>
    <col min="2568" max="2569" width="8.5703125" customWidth="1"/>
    <col min="2570" max="2570" width="8.7109375" customWidth="1"/>
    <col min="2817" max="2817" width="37.5703125" customWidth="1"/>
    <col min="2818" max="2818" width="12.7109375" bestFit="1" customWidth="1"/>
    <col min="2819" max="2819" width="11" customWidth="1"/>
    <col min="2820" max="2820" width="11.5703125" customWidth="1"/>
    <col min="2821" max="2821" width="11.7109375" customWidth="1"/>
    <col min="2822" max="2822" width="13.85546875" customWidth="1"/>
    <col min="2823" max="2823" width="15.140625" customWidth="1"/>
    <col min="2824" max="2825" width="8.5703125" customWidth="1"/>
    <col min="2826" max="2826" width="8.7109375" customWidth="1"/>
    <col min="3073" max="3073" width="37.5703125" customWidth="1"/>
    <col min="3074" max="3074" width="12.7109375" bestFit="1" customWidth="1"/>
    <col min="3075" max="3075" width="11" customWidth="1"/>
    <col min="3076" max="3076" width="11.5703125" customWidth="1"/>
    <col min="3077" max="3077" width="11.7109375" customWidth="1"/>
    <col min="3078" max="3078" width="13.85546875" customWidth="1"/>
    <col min="3079" max="3079" width="15.140625" customWidth="1"/>
    <col min="3080" max="3081" width="8.5703125" customWidth="1"/>
    <col min="3082" max="3082" width="8.7109375" customWidth="1"/>
    <col min="3329" max="3329" width="37.5703125" customWidth="1"/>
    <col min="3330" max="3330" width="12.7109375" bestFit="1" customWidth="1"/>
    <col min="3331" max="3331" width="11" customWidth="1"/>
    <col min="3332" max="3332" width="11.5703125" customWidth="1"/>
    <col min="3333" max="3333" width="11.7109375" customWidth="1"/>
    <col min="3334" max="3334" width="13.85546875" customWidth="1"/>
    <col min="3335" max="3335" width="15.140625" customWidth="1"/>
    <col min="3336" max="3337" width="8.5703125" customWidth="1"/>
    <col min="3338" max="3338" width="8.7109375" customWidth="1"/>
    <col min="3585" max="3585" width="37.5703125" customWidth="1"/>
    <col min="3586" max="3586" width="12.7109375" bestFit="1" customWidth="1"/>
    <col min="3587" max="3587" width="11" customWidth="1"/>
    <col min="3588" max="3588" width="11.5703125" customWidth="1"/>
    <col min="3589" max="3589" width="11.7109375" customWidth="1"/>
    <col min="3590" max="3590" width="13.85546875" customWidth="1"/>
    <col min="3591" max="3591" width="15.140625" customWidth="1"/>
    <col min="3592" max="3593" width="8.5703125" customWidth="1"/>
    <col min="3594" max="3594" width="8.7109375" customWidth="1"/>
    <col min="3841" max="3841" width="37.5703125" customWidth="1"/>
    <col min="3842" max="3842" width="12.7109375" bestFit="1" customWidth="1"/>
    <col min="3843" max="3843" width="11" customWidth="1"/>
    <col min="3844" max="3844" width="11.5703125" customWidth="1"/>
    <col min="3845" max="3845" width="11.7109375" customWidth="1"/>
    <col min="3846" max="3846" width="13.85546875" customWidth="1"/>
    <col min="3847" max="3847" width="15.140625" customWidth="1"/>
    <col min="3848" max="3849" width="8.5703125" customWidth="1"/>
    <col min="3850" max="3850" width="8.7109375" customWidth="1"/>
    <col min="4097" max="4097" width="37.5703125" customWidth="1"/>
    <col min="4098" max="4098" width="12.7109375" bestFit="1" customWidth="1"/>
    <col min="4099" max="4099" width="11" customWidth="1"/>
    <col min="4100" max="4100" width="11.5703125" customWidth="1"/>
    <col min="4101" max="4101" width="11.7109375" customWidth="1"/>
    <col min="4102" max="4102" width="13.85546875" customWidth="1"/>
    <col min="4103" max="4103" width="15.140625" customWidth="1"/>
    <col min="4104" max="4105" width="8.5703125" customWidth="1"/>
    <col min="4106" max="4106" width="8.7109375" customWidth="1"/>
    <col min="4353" max="4353" width="37.5703125" customWidth="1"/>
    <col min="4354" max="4354" width="12.7109375" bestFit="1" customWidth="1"/>
    <col min="4355" max="4355" width="11" customWidth="1"/>
    <col min="4356" max="4356" width="11.5703125" customWidth="1"/>
    <col min="4357" max="4357" width="11.7109375" customWidth="1"/>
    <col min="4358" max="4358" width="13.85546875" customWidth="1"/>
    <col min="4359" max="4359" width="15.140625" customWidth="1"/>
    <col min="4360" max="4361" width="8.5703125" customWidth="1"/>
    <col min="4362" max="4362" width="8.7109375" customWidth="1"/>
    <col min="4609" max="4609" width="37.5703125" customWidth="1"/>
    <col min="4610" max="4610" width="12.7109375" bestFit="1" customWidth="1"/>
    <col min="4611" max="4611" width="11" customWidth="1"/>
    <col min="4612" max="4612" width="11.5703125" customWidth="1"/>
    <col min="4613" max="4613" width="11.7109375" customWidth="1"/>
    <col min="4614" max="4614" width="13.85546875" customWidth="1"/>
    <col min="4615" max="4615" width="15.140625" customWidth="1"/>
    <col min="4616" max="4617" width="8.5703125" customWidth="1"/>
    <col min="4618" max="4618" width="8.7109375" customWidth="1"/>
    <col min="4865" max="4865" width="37.5703125" customWidth="1"/>
    <col min="4866" max="4866" width="12.7109375" bestFit="1" customWidth="1"/>
    <col min="4867" max="4867" width="11" customWidth="1"/>
    <col min="4868" max="4868" width="11.5703125" customWidth="1"/>
    <col min="4869" max="4869" width="11.7109375" customWidth="1"/>
    <col min="4870" max="4870" width="13.85546875" customWidth="1"/>
    <col min="4871" max="4871" width="15.140625" customWidth="1"/>
    <col min="4872" max="4873" width="8.5703125" customWidth="1"/>
    <col min="4874" max="4874" width="8.7109375" customWidth="1"/>
    <col min="5121" max="5121" width="37.5703125" customWidth="1"/>
    <col min="5122" max="5122" width="12.7109375" bestFit="1" customWidth="1"/>
    <col min="5123" max="5123" width="11" customWidth="1"/>
    <col min="5124" max="5124" width="11.5703125" customWidth="1"/>
    <col min="5125" max="5125" width="11.7109375" customWidth="1"/>
    <col min="5126" max="5126" width="13.85546875" customWidth="1"/>
    <col min="5127" max="5127" width="15.140625" customWidth="1"/>
    <col min="5128" max="5129" width="8.5703125" customWidth="1"/>
    <col min="5130" max="5130" width="8.7109375" customWidth="1"/>
    <col min="5377" max="5377" width="37.5703125" customWidth="1"/>
    <col min="5378" max="5378" width="12.7109375" bestFit="1" customWidth="1"/>
    <col min="5379" max="5379" width="11" customWidth="1"/>
    <col min="5380" max="5380" width="11.5703125" customWidth="1"/>
    <col min="5381" max="5381" width="11.7109375" customWidth="1"/>
    <col min="5382" max="5382" width="13.85546875" customWidth="1"/>
    <col min="5383" max="5383" width="15.140625" customWidth="1"/>
    <col min="5384" max="5385" width="8.5703125" customWidth="1"/>
    <col min="5386" max="5386" width="8.7109375" customWidth="1"/>
    <col min="5633" max="5633" width="37.5703125" customWidth="1"/>
    <col min="5634" max="5634" width="12.7109375" bestFit="1" customWidth="1"/>
    <col min="5635" max="5635" width="11" customWidth="1"/>
    <col min="5636" max="5636" width="11.5703125" customWidth="1"/>
    <col min="5637" max="5637" width="11.7109375" customWidth="1"/>
    <col min="5638" max="5638" width="13.85546875" customWidth="1"/>
    <col min="5639" max="5639" width="15.140625" customWidth="1"/>
    <col min="5640" max="5641" width="8.5703125" customWidth="1"/>
    <col min="5642" max="5642" width="8.7109375" customWidth="1"/>
    <col min="5889" max="5889" width="37.5703125" customWidth="1"/>
    <col min="5890" max="5890" width="12.7109375" bestFit="1" customWidth="1"/>
    <col min="5891" max="5891" width="11" customWidth="1"/>
    <col min="5892" max="5892" width="11.5703125" customWidth="1"/>
    <col min="5893" max="5893" width="11.7109375" customWidth="1"/>
    <col min="5894" max="5894" width="13.85546875" customWidth="1"/>
    <col min="5895" max="5895" width="15.140625" customWidth="1"/>
    <col min="5896" max="5897" width="8.5703125" customWidth="1"/>
    <col min="5898" max="5898" width="8.7109375" customWidth="1"/>
    <col min="6145" max="6145" width="37.5703125" customWidth="1"/>
    <col min="6146" max="6146" width="12.7109375" bestFit="1" customWidth="1"/>
    <col min="6147" max="6147" width="11" customWidth="1"/>
    <col min="6148" max="6148" width="11.5703125" customWidth="1"/>
    <col min="6149" max="6149" width="11.7109375" customWidth="1"/>
    <col min="6150" max="6150" width="13.85546875" customWidth="1"/>
    <col min="6151" max="6151" width="15.140625" customWidth="1"/>
    <col min="6152" max="6153" width="8.5703125" customWidth="1"/>
    <col min="6154" max="6154" width="8.7109375" customWidth="1"/>
    <col min="6401" max="6401" width="37.5703125" customWidth="1"/>
    <col min="6402" max="6402" width="12.7109375" bestFit="1" customWidth="1"/>
    <col min="6403" max="6403" width="11" customWidth="1"/>
    <col min="6404" max="6404" width="11.5703125" customWidth="1"/>
    <col min="6405" max="6405" width="11.7109375" customWidth="1"/>
    <col min="6406" max="6406" width="13.85546875" customWidth="1"/>
    <col min="6407" max="6407" width="15.140625" customWidth="1"/>
    <col min="6408" max="6409" width="8.5703125" customWidth="1"/>
    <col min="6410" max="6410" width="8.7109375" customWidth="1"/>
    <col min="6657" max="6657" width="37.5703125" customWidth="1"/>
    <col min="6658" max="6658" width="12.7109375" bestFit="1" customWidth="1"/>
    <col min="6659" max="6659" width="11" customWidth="1"/>
    <col min="6660" max="6660" width="11.5703125" customWidth="1"/>
    <col min="6661" max="6661" width="11.7109375" customWidth="1"/>
    <col min="6662" max="6662" width="13.85546875" customWidth="1"/>
    <col min="6663" max="6663" width="15.140625" customWidth="1"/>
    <col min="6664" max="6665" width="8.5703125" customWidth="1"/>
    <col min="6666" max="6666" width="8.7109375" customWidth="1"/>
    <col min="6913" max="6913" width="37.5703125" customWidth="1"/>
    <col min="6914" max="6914" width="12.7109375" bestFit="1" customWidth="1"/>
    <col min="6915" max="6915" width="11" customWidth="1"/>
    <col min="6916" max="6916" width="11.5703125" customWidth="1"/>
    <col min="6917" max="6917" width="11.7109375" customWidth="1"/>
    <col min="6918" max="6918" width="13.85546875" customWidth="1"/>
    <col min="6919" max="6919" width="15.140625" customWidth="1"/>
    <col min="6920" max="6921" width="8.5703125" customWidth="1"/>
    <col min="6922" max="6922" width="8.7109375" customWidth="1"/>
    <col min="7169" max="7169" width="37.5703125" customWidth="1"/>
    <col min="7170" max="7170" width="12.7109375" bestFit="1" customWidth="1"/>
    <col min="7171" max="7171" width="11" customWidth="1"/>
    <col min="7172" max="7172" width="11.5703125" customWidth="1"/>
    <col min="7173" max="7173" width="11.7109375" customWidth="1"/>
    <col min="7174" max="7174" width="13.85546875" customWidth="1"/>
    <col min="7175" max="7175" width="15.140625" customWidth="1"/>
    <col min="7176" max="7177" width="8.5703125" customWidth="1"/>
    <col min="7178" max="7178" width="8.7109375" customWidth="1"/>
    <col min="7425" max="7425" width="37.5703125" customWidth="1"/>
    <col min="7426" max="7426" width="12.7109375" bestFit="1" customWidth="1"/>
    <col min="7427" max="7427" width="11" customWidth="1"/>
    <col min="7428" max="7428" width="11.5703125" customWidth="1"/>
    <col min="7429" max="7429" width="11.7109375" customWidth="1"/>
    <col min="7430" max="7430" width="13.85546875" customWidth="1"/>
    <col min="7431" max="7431" width="15.140625" customWidth="1"/>
    <col min="7432" max="7433" width="8.5703125" customWidth="1"/>
    <col min="7434" max="7434" width="8.7109375" customWidth="1"/>
    <col min="7681" max="7681" width="37.5703125" customWidth="1"/>
    <col min="7682" max="7682" width="12.7109375" bestFit="1" customWidth="1"/>
    <col min="7683" max="7683" width="11" customWidth="1"/>
    <col min="7684" max="7684" width="11.5703125" customWidth="1"/>
    <col min="7685" max="7685" width="11.7109375" customWidth="1"/>
    <col min="7686" max="7686" width="13.85546875" customWidth="1"/>
    <col min="7687" max="7687" width="15.140625" customWidth="1"/>
    <col min="7688" max="7689" width="8.5703125" customWidth="1"/>
    <col min="7690" max="7690" width="8.7109375" customWidth="1"/>
    <col min="7937" max="7937" width="37.5703125" customWidth="1"/>
    <col min="7938" max="7938" width="12.7109375" bestFit="1" customWidth="1"/>
    <col min="7939" max="7939" width="11" customWidth="1"/>
    <col min="7940" max="7940" width="11.5703125" customWidth="1"/>
    <col min="7941" max="7941" width="11.7109375" customWidth="1"/>
    <col min="7942" max="7942" width="13.85546875" customWidth="1"/>
    <col min="7943" max="7943" width="15.140625" customWidth="1"/>
    <col min="7944" max="7945" width="8.5703125" customWidth="1"/>
    <col min="7946" max="7946" width="8.7109375" customWidth="1"/>
    <col min="8193" max="8193" width="37.5703125" customWidth="1"/>
    <col min="8194" max="8194" width="12.7109375" bestFit="1" customWidth="1"/>
    <col min="8195" max="8195" width="11" customWidth="1"/>
    <col min="8196" max="8196" width="11.5703125" customWidth="1"/>
    <col min="8197" max="8197" width="11.7109375" customWidth="1"/>
    <col min="8198" max="8198" width="13.85546875" customWidth="1"/>
    <col min="8199" max="8199" width="15.140625" customWidth="1"/>
    <col min="8200" max="8201" width="8.5703125" customWidth="1"/>
    <col min="8202" max="8202" width="8.7109375" customWidth="1"/>
    <col min="8449" max="8449" width="37.5703125" customWidth="1"/>
    <col min="8450" max="8450" width="12.7109375" bestFit="1" customWidth="1"/>
    <col min="8451" max="8451" width="11" customWidth="1"/>
    <col min="8452" max="8452" width="11.5703125" customWidth="1"/>
    <col min="8453" max="8453" width="11.7109375" customWidth="1"/>
    <col min="8454" max="8454" width="13.85546875" customWidth="1"/>
    <col min="8455" max="8455" width="15.140625" customWidth="1"/>
    <col min="8456" max="8457" width="8.5703125" customWidth="1"/>
    <col min="8458" max="8458" width="8.7109375" customWidth="1"/>
    <col min="8705" max="8705" width="37.5703125" customWidth="1"/>
    <col min="8706" max="8706" width="12.7109375" bestFit="1" customWidth="1"/>
    <col min="8707" max="8707" width="11" customWidth="1"/>
    <col min="8708" max="8708" width="11.5703125" customWidth="1"/>
    <col min="8709" max="8709" width="11.7109375" customWidth="1"/>
    <col min="8710" max="8710" width="13.85546875" customWidth="1"/>
    <col min="8711" max="8711" width="15.140625" customWidth="1"/>
    <col min="8712" max="8713" width="8.5703125" customWidth="1"/>
    <col min="8714" max="8714" width="8.7109375" customWidth="1"/>
    <col min="8961" max="8961" width="37.5703125" customWidth="1"/>
    <col min="8962" max="8962" width="12.7109375" bestFit="1" customWidth="1"/>
    <col min="8963" max="8963" width="11" customWidth="1"/>
    <col min="8964" max="8964" width="11.5703125" customWidth="1"/>
    <col min="8965" max="8965" width="11.7109375" customWidth="1"/>
    <col min="8966" max="8966" width="13.85546875" customWidth="1"/>
    <col min="8967" max="8967" width="15.140625" customWidth="1"/>
    <col min="8968" max="8969" width="8.5703125" customWidth="1"/>
    <col min="8970" max="8970" width="8.7109375" customWidth="1"/>
    <col min="9217" max="9217" width="37.5703125" customWidth="1"/>
    <col min="9218" max="9218" width="12.7109375" bestFit="1" customWidth="1"/>
    <col min="9219" max="9219" width="11" customWidth="1"/>
    <col min="9220" max="9220" width="11.5703125" customWidth="1"/>
    <col min="9221" max="9221" width="11.7109375" customWidth="1"/>
    <col min="9222" max="9222" width="13.85546875" customWidth="1"/>
    <col min="9223" max="9223" width="15.140625" customWidth="1"/>
    <col min="9224" max="9225" width="8.5703125" customWidth="1"/>
    <col min="9226" max="9226" width="8.7109375" customWidth="1"/>
    <col min="9473" max="9473" width="37.5703125" customWidth="1"/>
    <col min="9474" max="9474" width="12.7109375" bestFit="1" customWidth="1"/>
    <col min="9475" max="9475" width="11" customWidth="1"/>
    <col min="9476" max="9476" width="11.5703125" customWidth="1"/>
    <col min="9477" max="9477" width="11.7109375" customWidth="1"/>
    <col min="9478" max="9478" width="13.85546875" customWidth="1"/>
    <col min="9479" max="9479" width="15.140625" customWidth="1"/>
    <col min="9480" max="9481" width="8.5703125" customWidth="1"/>
    <col min="9482" max="9482" width="8.7109375" customWidth="1"/>
    <col min="9729" max="9729" width="37.5703125" customWidth="1"/>
    <col min="9730" max="9730" width="12.7109375" bestFit="1" customWidth="1"/>
    <col min="9731" max="9731" width="11" customWidth="1"/>
    <col min="9732" max="9732" width="11.5703125" customWidth="1"/>
    <col min="9733" max="9733" width="11.7109375" customWidth="1"/>
    <col min="9734" max="9734" width="13.85546875" customWidth="1"/>
    <col min="9735" max="9735" width="15.140625" customWidth="1"/>
    <col min="9736" max="9737" width="8.5703125" customWidth="1"/>
    <col min="9738" max="9738" width="8.7109375" customWidth="1"/>
    <col min="9985" max="9985" width="37.5703125" customWidth="1"/>
    <col min="9986" max="9986" width="12.7109375" bestFit="1" customWidth="1"/>
    <col min="9987" max="9987" width="11" customWidth="1"/>
    <col min="9988" max="9988" width="11.5703125" customWidth="1"/>
    <col min="9989" max="9989" width="11.7109375" customWidth="1"/>
    <col min="9990" max="9990" width="13.85546875" customWidth="1"/>
    <col min="9991" max="9991" width="15.140625" customWidth="1"/>
    <col min="9992" max="9993" width="8.5703125" customWidth="1"/>
    <col min="9994" max="9994" width="8.7109375" customWidth="1"/>
    <col min="10241" max="10241" width="37.5703125" customWidth="1"/>
    <col min="10242" max="10242" width="12.7109375" bestFit="1" customWidth="1"/>
    <col min="10243" max="10243" width="11" customWidth="1"/>
    <col min="10244" max="10244" width="11.5703125" customWidth="1"/>
    <col min="10245" max="10245" width="11.7109375" customWidth="1"/>
    <col min="10246" max="10246" width="13.85546875" customWidth="1"/>
    <col min="10247" max="10247" width="15.140625" customWidth="1"/>
    <col min="10248" max="10249" width="8.5703125" customWidth="1"/>
    <col min="10250" max="10250" width="8.7109375" customWidth="1"/>
    <col min="10497" max="10497" width="37.5703125" customWidth="1"/>
    <col min="10498" max="10498" width="12.7109375" bestFit="1" customWidth="1"/>
    <col min="10499" max="10499" width="11" customWidth="1"/>
    <col min="10500" max="10500" width="11.5703125" customWidth="1"/>
    <col min="10501" max="10501" width="11.7109375" customWidth="1"/>
    <col min="10502" max="10502" width="13.85546875" customWidth="1"/>
    <col min="10503" max="10503" width="15.140625" customWidth="1"/>
    <col min="10504" max="10505" width="8.5703125" customWidth="1"/>
    <col min="10506" max="10506" width="8.7109375" customWidth="1"/>
    <col min="10753" max="10753" width="37.5703125" customWidth="1"/>
    <col min="10754" max="10754" width="12.7109375" bestFit="1" customWidth="1"/>
    <col min="10755" max="10755" width="11" customWidth="1"/>
    <col min="10756" max="10756" width="11.5703125" customWidth="1"/>
    <col min="10757" max="10757" width="11.7109375" customWidth="1"/>
    <col min="10758" max="10758" width="13.85546875" customWidth="1"/>
    <col min="10759" max="10759" width="15.140625" customWidth="1"/>
    <col min="10760" max="10761" width="8.5703125" customWidth="1"/>
    <col min="10762" max="10762" width="8.7109375" customWidth="1"/>
    <col min="11009" max="11009" width="37.5703125" customWidth="1"/>
    <col min="11010" max="11010" width="12.7109375" bestFit="1" customWidth="1"/>
    <col min="11011" max="11011" width="11" customWidth="1"/>
    <col min="11012" max="11012" width="11.5703125" customWidth="1"/>
    <col min="11013" max="11013" width="11.7109375" customWidth="1"/>
    <col min="11014" max="11014" width="13.85546875" customWidth="1"/>
    <col min="11015" max="11015" width="15.140625" customWidth="1"/>
    <col min="11016" max="11017" width="8.5703125" customWidth="1"/>
    <col min="11018" max="11018" width="8.7109375" customWidth="1"/>
    <col min="11265" max="11265" width="37.5703125" customWidth="1"/>
    <col min="11266" max="11266" width="12.7109375" bestFit="1" customWidth="1"/>
    <col min="11267" max="11267" width="11" customWidth="1"/>
    <col min="11268" max="11268" width="11.5703125" customWidth="1"/>
    <col min="11269" max="11269" width="11.7109375" customWidth="1"/>
    <col min="11270" max="11270" width="13.85546875" customWidth="1"/>
    <col min="11271" max="11271" width="15.140625" customWidth="1"/>
    <col min="11272" max="11273" width="8.5703125" customWidth="1"/>
    <col min="11274" max="11274" width="8.7109375" customWidth="1"/>
    <col min="11521" max="11521" width="37.5703125" customWidth="1"/>
    <col min="11522" max="11522" width="12.7109375" bestFit="1" customWidth="1"/>
    <col min="11523" max="11523" width="11" customWidth="1"/>
    <col min="11524" max="11524" width="11.5703125" customWidth="1"/>
    <col min="11525" max="11525" width="11.7109375" customWidth="1"/>
    <col min="11526" max="11526" width="13.85546875" customWidth="1"/>
    <col min="11527" max="11527" width="15.140625" customWidth="1"/>
    <col min="11528" max="11529" width="8.5703125" customWidth="1"/>
    <col min="11530" max="11530" width="8.7109375" customWidth="1"/>
    <col min="11777" max="11777" width="37.5703125" customWidth="1"/>
    <col min="11778" max="11778" width="12.7109375" bestFit="1" customWidth="1"/>
    <col min="11779" max="11779" width="11" customWidth="1"/>
    <col min="11780" max="11780" width="11.5703125" customWidth="1"/>
    <col min="11781" max="11781" width="11.7109375" customWidth="1"/>
    <col min="11782" max="11782" width="13.85546875" customWidth="1"/>
    <col min="11783" max="11783" width="15.140625" customWidth="1"/>
    <col min="11784" max="11785" width="8.5703125" customWidth="1"/>
    <col min="11786" max="11786" width="8.7109375" customWidth="1"/>
    <col min="12033" max="12033" width="37.5703125" customWidth="1"/>
    <col min="12034" max="12034" width="12.7109375" bestFit="1" customWidth="1"/>
    <col min="12035" max="12035" width="11" customWidth="1"/>
    <col min="12036" max="12036" width="11.5703125" customWidth="1"/>
    <col min="12037" max="12037" width="11.7109375" customWidth="1"/>
    <col min="12038" max="12038" width="13.85546875" customWidth="1"/>
    <col min="12039" max="12039" width="15.140625" customWidth="1"/>
    <col min="12040" max="12041" width="8.5703125" customWidth="1"/>
    <col min="12042" max="12042" width="8.7109375" customWidth="1"/>
    <col min="12289" max="12289" width="37.5703125" customWidth="1"/>
    <col min="12290" max="12290" width="12.7109375" bestFit="1" customWidth="1"/>
    <col min="12291" max="12291" width="11" customWidth="1"/>
    <col min="12292" max="12292" width="11.5703125" customWidth="1"/>
    <col min="12293" max="12293" width="11.7109375" customWidth="1"/>
    <col min="12294" max="12294" width="13.85546875" customWidth="1"/>
    <col min="12295" max="12295" width="15.140625" customWidth="1"/>
    <col min="12296" max="12297" width="8.5703125" customWidth="1"/>
    <col min="12298" max="12298" width="8.7109375" customWidth="1"/>
    <col min="12545" max="12545" width="37.5703125" customWidth="1"/>
    <col min="12546" max="12546" width="12.7109375" bestFit="1" customWidth="1"/>
    <col min="12547" max="12547" width="11" customWidth="1"/>
    <col min="12548" max="12548" width="11.5703125" customWidth="1"/>
    <col min="12549" max="12549" width="11.7109375" customWidth="1"/>
    <col min="12550" max="12550" width="13.85546875" customWidth="1"/>
    <col min="12551" max="12551" width="15.140625" customWidth="1"/>
    <col min="12552" max="12553" width="8.5703125" customWidth="1"/>
    <col min="12554" max="12554" width="8.7109375" customWidth="1"/>
    <col min="12801" max="12801" width="37.5703125" customWidth="1"/>
    <col min="12802" max="12802" width="12.7109375" bestFit="1" customWidth="1"/>
    <col min="12803" max="12803" width="11" customWidth="1"/>
    <col min="12804" max="12804" width="11.5703125" customWidth="1"/>
    <col min="12805" max="12805" width="11.7109375" customWidth="1"/>
    <col min="12806" max="12806" width="13.85546875" customWidth="1"/>
    <col min="12807" max="12807" width="15.140625" customWidth="1"/>
    <col min="12808" max="12809" width="8.5703125" customWidth="1"/>
    <col min="12810" max="12810" width="8.7109375" customWidth="1"/>
    <col min="13057" max="13057" width="37.5703125" customWidth="1"/>
    <col min="13058" max="13058" width="12.7109375" bestFit="1" customWidth="1"/>
    <col min="13059" max="13059" width="11" customWidth="1"/>
    <col min="13060" max="13060" width="11.5703125" customWidth="1"/>
    <col min="13061" max="13061" width="11.7109375" customWidth="1"/>
    <col min="13062" max="13062" width="13.85546875" customWidth="1"/>
    <col min="13063" max="13063" width="15.140625" customWidth="1"/>
    <col min="13064" max="13065" width="8.5703125" customWidth="1"/>
    <col min="13066" max="13066" width="8.7109375" customWidth="1"/>
    <col min="13313" max="13313" width="37.5703125" customWidth="1"/>
    <col min="13314" max="13314" width="12.7109375" bestFit="1" customWidth="1"/>
    <col min="13315" max="13315" width="11" customWidth="1"/>
    <col min="13316" max="13316" width="11.5703125" customWidth="1"/>
    <col min="13317" max="13317" width="11.7109375" customWidth="1"/>
    <col min="13318" max="13318" width="13.85546875" customWidth="1"/>
    <col min="13319" max="13319" width="15.140625" customWidth="1"/>
    <col min="13320" max="13321" width="8.5703125" customWidth="1"/>
    <col min="13322" max="13322" width="8.7109375" customWidth="1"/>
    <col min="13569" max="13569" width="37.5703125" customWidth="1"/>
    <col min="13570" max="13570" width="12.7109375" bestFit="1" customWidth="1"/>
    <col min="13571" max="13571" width="11" customWidth="1"/>
    <col min="13572" max="13572" width="11.5703125" customWidth="1"/>
    <col min="13573" max="13573" width="11.7109375" customWidth="1"/>
    <col min="13574" max="13574" width="13.85546875" customWidth="1"/>
    <col min="13575" max="13575" width="15.140625" customWidth="1"/>
    <col min="13576" max="13577" width="8.5703125" customWidth="1"/>
    <col min="13578" max="13578" width="8.7109375" customWidth="1"/>
    <col min="13825" max="13825" width="37.5703125" customWidth="1"/>
    <col min="13826" max="13826" width="12.7109375" bestFit="1" customWidth="1"/>
    <col min="13827" max="13827" width="11" customWidth="1"/>
    <col min="13828" max="13828" width="11.5703125" customWidth="1"/>
    <col min="13829" max="13829" width="11.7109375" customWidth="1"/>
    <col min="13830" max="13830" width="13.85546875" customWidth="1"/>
    <col min="13831" max="13831" width="15.140625" customWidth="1"/>
    <col min="13832" max="13833" width="8.5703125" customWidth="1"/>
    <col min="13834" max="13834" width="8.7109375" customWidth="1"/>
    <col min="14081" max="14081" width="37.5703125" customWidth="1"/>
    <col min="14082" max="14082" width="12.7109375" bestFit="1" customWidth="1"/>
    <col min="14083" max="14083" width="11" customWidth="1"/>
    <col min="14084" max="14084" width="11.5703125" customWidth="1"/>
    <col min="14085" max="14085" width="11.7109375" customWidth="1"/>
    <col min="14086" max="14086" width="13.85546875" customWidth="1"/>
    <col min="14087" max="14087" width="15.140625" customWidth="1"/>
    <col min="14088" max="14089" width="8.5703125" customWidth="1"/>
    <col min="14090" max="14090" width="8.7109375" customWidth="1"/>
    <col min="14337" max="14337" width="37.5703125" customWidth="1"/>
    <col min="14338" max="14338" width="12.7109375" bestFit="1" customWidth="1"/>
    <col min="14339" max="14339" width="11" customWidth="1"/>
    <col min="14340" max="14340" width="11.5703125" customWidth="1"/>
    <col min="14341" max="14341" width="11.7109375" customWidth="1"/>
    <col min="14342" max="14342" width="13.85546875" customWidth="1"/>
    <col min="14343" max="14343" width="15.140625" customWidth="1"/>
    <col min="14344" max="14345" width="8.5703125" customWidth="1"/>
    <col min="14346" max="14346" width="8.7109375" customWidth="1"/>
    <col min="14593" max="14593" width="37.5703125" customWidth="1"/>
    <col min="14594" max="14594" width="12.7109375" bestFit="1" customWidth="1"/>
    <col min="14595" max="14595" width="11" customWidth="1"/>
    <col min="14596" max="14596" width="11.5703125" customWidth="1"/>
    <col min="14597" max="14597" width="11.7109375" customWidth="1"/>
    <col min="14598" max="14598" width="13.85546875" customWidth="1"/>
    <col min="14599" max="14599" width="15.140625" customWidth="1"/>
    <col min="14600" max="14601" width="8.5703125" customWidth="1"/>
    <col min="14602" max="14602" width="8.7109375" customWidth="1"/>
    <col min="14849" max="14849" width="37.5703125" customWidth="1"/>
    <col min="14850" max="14850" width="12.7109375" bestFit="1" customWidth="1"/>
    <col min="14851" max="14851" width="11" customWidth="1"/>
    <col min="14852" max="14852" width="11.5703125" customWidth="1"/>
    <col min="14853" max="14853" width="11.7109375" customWidth="1"/>
    <col min="14854" max="14854" width="13.85546875" customWidth="1"/>
    <col min="14855" max="14855" width="15.140625" customWidth="1"/>
    <col min="14856" max="14857" width="8.5703125" customWidth="1"/>
    <col min="14858" max="14858" width="8.7109375" customWidth="1"/>
    <col min="15105" max="15105" width="37.5703125" customWidth="1"/>
    <col min="15106" max="15106" width="12.7109375" bestFit="1" customWidth="1"/>
    <col min="15107" max="15107" width="11" customWidth="1"/>
    <col min="15108" max="15108" width="11.5703125" customWidth="1"/>
    <col min="15109" max="15109" width="11.7109375" customWidth="1"/>
    <col min="15110" max="15110" width="13.85546875" customWidth="1"/>
    <col min="15111" max="15111" width="15.140625" customWidth="1"/>
    <col min="15112" max="15113" width="8.5703125" customWidth="1"/>
    <col min="15114" max="15114" width="8.7109375" customWidth="1"/>
    <col min="15361" max="15361" width="37.5703125" customWidth="1"/>
    <col min="15362" max="15362" width="12.7109375" bestFit="1" customWidth="1"/>
    <col min="15363" max="15363" width="11" customWidth="1"/>
    <col min="15364" max="15364" width="11.5703125" customWidth="1"/>
    <col min="15365" max="15365" width="11.7109375" customWidth="1"/>
    <col min="15366" max="15366" width="13.85546875" customWidth="1"/>
    <col min="15367" max="15367" width="15.140625" customWidth="1"/>
    <col min="15368" max="15369" width="8.5703125" customWidth="1"/>
    <col min="15370" max="15370" width="8.7109375" customWidth="1"/>
    <col min="15617" max="15617" width="37.5703125" customWidth="1"/>
    <col min="15618" max="15618" width="12.7109375" bestFit="1" customWidth="1"/>
    <col min="15619" max="15619" width="11" customWidth="1"/>
    <col min="15620" max="15620" width="11.5703125" customWidth="1"/>
    <col min="15621" max="15621" width="11.7109375" customWidth="1"/>
    <col min="15622" max="15622" width="13.85546875" customWidth="1"/>
    <col min="15623" max="15623" width="15.140625" customWidth="1"/>
    <col min="15624" max="15625" width="8.5703125" customWidth="1"/>
    <col min="15626" max="15626" width="8.7109375" customWidth="1"/>
    <col min="15873" max="15873" width="37.5703125" customWidth="1"/>
    <col min="15874" max="15874" width="12.7109375" bestFit="1" customWidth="1"/>
    <col min="15875" max="15875" width="11" customWidth="1"/>
    <col min="15876" max="15876" width="11.5703125" customWidth="1"/>
    <col min="15877" max="15877" width="11.7109375" customWidth="1"/>
    <col min="15878" max="15878" width="13.85546875" customWidth="1"/>
    <col min="15879" max="15879" width="15.140625" customWidth="1"/>
    <col min="15880" max="15881" width="8.5703125" customWidth="1"/>
    <col min="15882" max="15882" width="8.7109375" customWidth="1"/>
    <col min="16129" max="16129" width="37.5703125" customWidth="1"/>
    <col min="16130" max="16130" width="12.7109375" bestFit="1" customWidth="1"/>
    <col min="16131" max="16131" width="11" customWidth="1"/>
    <col min="16132" max="16132" width="11.5703125" customWidth="1"/>
    <col min="16133" max="16133" width="11.7109375" customWidth="1"/>
    <col min="16134" max="16134" width="13.85546875" customWidth="1"/>
    <col min="16135" max="16135" width="15.140625" customWidth="1"/>
    <col min="16136" max="16137" width="8.5703125" customWidth="1"/>
    <col min="16138" max="16138" width="8.7109375" customWidth="1"/>
  </cols>
  <sheetData>
    <row r="1" spans="1:9" ht="15.75">
      <c r="A1" s="463" t="s">
        <v>0</v>
      </c>
      <c r="B1" s="463"/>
      <c r="C1" s="463"/>
      <c r="D1" s="463"/>
      <c r="E1" s="463"/>
      <c r="F1" s="463"/>
      <c r="G1" s="463"/>
    </row>
    <row r="2" spans="1:9">
      <c r="A2" s="143"/>
      <c r="B2" s="201"/>
      <c r="C2" s="202"/>
      <c r="D2" s="203"/>
      <c r="E2" s="203"/>
      <c r="F2" s="113"/>
      <c r="G2" s="113"/>
    </row>
    <row r="3" spans="1:9" ht="15.75">
      <c r="A3" s="463" t="s">
        <v>129</v>
      </c>
      <c r="B3" s="463"/>
      <c r="C3" s="463"/>
      <c r="D3" s="463"/>
      <c r="E3" s="463"/>
      <c r="F3" s="463"/>
      <c r="G3" s="463"/>
    </row>
    <row r="4" spans="1:9">
      <c r="A4" s="113"/>
      <c r="B4" s="204" t="s">
        <v>94</v>
      </c>
      <c r="C4" s="205"/>
      <c r="D4" s="206"/>
      <c r="E4" s="206"/>
      <c r="F4" s="113"/>
      <c r="G4" s="113"/>
    </row>
    <row r="5" spans="1:9" ht="19.5" customHeight="1" thickBot="1">
      <c r="A5" s="464" t="s">
        <v>1103</v>
      </c>
      <c r="B5" s="464"/>
      <c r="C5" s="464"/>
      <c r="D5" s="464"/>
      <c r="E5" s="464"/>
      <c r="F5" s="464"/>
      <c r="G5" s="464"/>
    </row>
    <row r="6" spans="1:9" ht="15.75" thickBot="1">
      <c r="A6" s="207"/>
      <c r="B6" s="208" t="s">
        <v>168</v>
      </c>
      <c r="C6" s="208"/>
      <c r="D6" s="208"/>
      <c r="E6" s="208"/>
      <c r="F6" s="208"/>
      <c r="G6" s="209"/>
      <c r="H6" s="465"/>
      <c r="I6" s="462"/>
    </row>
    <row r="7" spans="1:9" s="213" customFormat="1" ht="46.5" customHeight="1" thickBot="1">
      <c r="A7" s="210"/>
      <c r="B7" s="211" t="s">
        <v>84</v>
      </c>
      <c r="C7" s="211" t="s">
        <v>85</v>
      </c>
      <c r="D7" s="211" t="s">
        <v>169</v>
      </c>
      <c r="E7" s="211" t="s">
        <v>170</v>
      </c>
      <c r="F7" s="211" t="s">
        <v>171</v>
      </c>
      <c r="G7" s="212" t="s">
        <v>172</v>
      </c>
    </row>
    <row r="8" spans="1:9" s="24" customFormat="1" ht="13.5" thickBot="1">
      <c r="A8" s="214" t="s">
        <v>179</v>
      </c>
      <c r="B8" s="215">
        <f>Pasivi!D36</f>
        <v>50000000</v>
      </c>
      <c r="C8" s="216"/>
      <c r="D8" s="216"/>
      <c r="E8" s="216">
        <f>Pasivi!D40</f>
        <v>7839075</v>
      </c>
      <c r="F8" s="216">
        <f>Pasivi!D42</f>
        <v>26340990</v>
      </c>
      <c r="G8" s="217">
        <f t="shared" ref="G8:G14" si="0">SUM(B8:F8)</f>
        <v>84180065</v>
      </c>
      <c r="I8" s="87"/>
    </row>
    <row r="9" spans="1:9">
      <c r="A9" s="218" t="s">
        <v>173</v>
      </c>
      <c r="B9" s="219"/>
      <c r="C9" s="219"/>
      <c r="D9" s="219"/>
      <c r="E9" s="219"/>
      <c r="F9" s="219"/>
      <c r="G9" s="220">
        <f t="shared" si="0"/>
        <v>0</v>
      </c>
    </row>
    <row r="10" spans="1:9" s="24" customFormat="1" ht="12.75">
      <c r="A10" s="221" t="s">
        <v>174</v>
      </c>
      <c r="B10" s="182"/>
      <c r="C10" s="182"/>
      <c r="D10" s="182"/>
      <c r="E10" s="182"/>
      <c r="F10" s="182"/>
      <c r="G10" s="220">
        <f t="shared" si="0"/>
        <v>0</v>
      </c>
    </row>
    <row r="11" spans="1:9">
      <c r="A11" s="218" t="s">
        <v>175</v>
      </c>
      <c r="B11" s="219"/>
      <c r="C11" s="219"/>
      <c r="D11" s="219"/>
      <c r="E11" s="219"/>
      <c r="F11" s="222">
        <f>Pasivi!D43</f>
        <v>-2311019.8000000021</v>
      </c>
      <c r="G11" s="220">
        <f t="shared" si="0"/>
        <v>-2311019.8000000021</v>
      </c>
    </row>
    <row r="12" spans="1:9">
      <c r="A12" s="221" t="s">
        <v>176</v>
      </c>
      <c r="B12" s="223"/>
      <c r="C12" s="223"/>
      <c r="D12" s="223"/>
      <c r="E12" s="223"/>
      <c r="F12" s="223"/>
      <c r="G12" s="220">
        <f t="shared" si="0"/>
        <v>0</v>
      </c>
    </row>
    <row r="13" spans="1:9">
      <c r="A13" s="221" t="s">
        <v>177</v>
      </c>
      <c r="B13" s="223"/>
      <c r="C13" s="223"/>
      <c r="D13" s="223"/>
      <c r="E13" s="223"/>
      <c r="F13" s="224"/>
      <c r="G13" s="220">
        <f t="shared" si="0"/>
        <v>0</v>
      </c>
    </row>
    <row r="14" spans="1:9" ht="15.75" thickBot="1">
      <c r="A14" s="225" t="s">
        <v>178</v>
      </c>
      <c r="B14" s="226"/>
      <c r="C14" s="226"/>
      <c r="D14" s="226"/>
      <c r="E14" s="226"/>
      <c r="F14" s="226"/>
      <c r="G14" s="227">
        <f t="shared" si="0"/>
        <v>0</v>
      </c>
    </row>
    <row r="15" spans="1:9" ht="15.75" thickBot="1">
      <c r="A15" s="214" t="s">
        <v>181</v>
      </c>
      <c r="B15" s="215">
        <f t="shared" ref="B15:G15" si="1">SUM(B8:B14)</f>
        <v>50000000</v>
      </c>
      <c r="C15" s="215">
        <f t="shared" si="1"/>
        <v>0</v>
      </c>
      <c r="D15" s="215">
        <f t="shared" si="1"/>
        <v>0</v>
      </c>
      <c r="E15" s="215">
        <f t="shared" si="1"/>
        <v>7839075</v>
      </c>
      <c r="F15" s="215">
        <f>SUM(F8:F14)</f>
        <v>24029970.199999999</v>
      </c>
      <c r="G15" s="217">
        <f t="shared" si="1"/>
        <v>81869045.200000003</v>
      </c>
    </row>
    <row r="16" spans="1:9">
      <c r="A16" s="218" t="s">
        <v>175</v>
      </c>
      <c r="B16" s="219"/>
      <c r="C16" s="219"/>
      <c r="D16" s="219"/>
      <c r="E16" s="219"/>
      <c r="F16" s="219"/>
      <c r="G16" s="220">
        <f>SUM(B16:F16)</f>
        <v>0</v>
      </c>
    </row>
    <row r="17" spans="1:7">
      <c r="A17" s="221" t="s">
        <v>176</v>
      </c>
      <c r="B17" s="223"/>
      <c r="C17" s="182"/>
      <c r="D17" s="223"/>
      <c r="E17" s="223"/>
      <c r="F17" s="223"/>
      <c r="G17" s="220">
        <f>SUM(B17:F17)</f>
        <v>0</v>
      </c>
    </row>
    <row r="18" spans="1:7" ht="15.75" thickBot="1">
      <c r="A18" s="225" t="s">
        <v>178</v>
      </c>
      <c r="B18" s="226"/>
      <c r="C18" s="226"/>
      <c r="D18" s="226"/>
      <c r="E18" s="226"/>
      <c r="F18" s="226"/>
      <c r="G18" s="227">
        <f>SUM(B18:F18)</f>
        <v>0</v>
      </c>
    </row>
    <row r="19" spans="1:7" ht="15.75" thickBot="1">
      <c r="A19" s="214"/>
      <c r="B19" s="216"/>
      <c r="C19" s="216"/>
      <c r="D19" s="216"/>
      <c r="E19" s="216"/>
      <c r="F19" s="216"/>
      <c r="G19" s="217">
        <f>SUM(B19:F19)</f>
        <v>0</v>
      </c>
    </row>
    <row r="20" spans="1:7">
      <c r="A20" s="218" t="s">
        <v>180</v>
      </c>
      <c r="B20" s="219"/>
      <c r="C20" s="219"/>
      <c r="D20" s="187"/>
      <c r="E20" s="219"/>
      <c r="F20" s="219"/>
      <c r="G20" s="220">
        <f>SUM(B20:F20)</f>
        <v>0</v>
      </c>
    </row>
    <row r="21" spans="1:7" s="24" customFormat="1" ht="13.5" thickBot="1">
      <c r="A21" s="228" t="s">
        <v>181</v>
      </c>
      <c r="B21" s="229">
        <f t="shared" ref="B21:E21" si="2">SUM(B15:B20)</f>
        <v>50000000</v>
      </c>
      <c r="C21" s="229">
        <f t="shared" si="2"/>
        <v>0</v>
      </c>
      <c r="D21" s="229">
        <f t="shared" si="2"/>
        <v>0</v>
      </c>
      <c r="E21" s="229">
        <f t="shared" si="2"/>
        <v>7839075</v>
      </c>
      <c r="F21" s="229">
        <f>SUM(F15:F20)</f>
        <v>24029970.199999999</v>
      </c>
      <c r="G21" s="230">
        <f>SUM(G15:G20)</f>
        <v>81869045.200000003</v>
      </c>
    </row>
    <row r="23" spans="1:7">
      <c r="G23" s="199"/>
    </row>
    <row r="24" spans="1:7">
      <c r="G24" s="200"/>
    </row>
  </sheetData>
  <sheetProtection password="CE80" sheet="1" objects="1" scenarios="1"/>
  <mergeCells count="4">
    <mergeCell ref="A1:G1"/>
    <mergeCell ref="A3:G3"/>
    <mergeCell ref="A5:G5"/>
    <mergeCell ref="H6:I6"/>
  </mergeCells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K40" sqref="K40"/>
    </sheetView>
  </sheetViews>
  <sheetFormatPr defaultRowHeight="15"/>
  <cols>
    <col min="1" max="1" width="3.85546875" customWidth="1"/>
    <col min="2" max="2" width="9.28515625" customWidth="1"/>
    <col min="8" max="8" width="11.7109375" bestFit="1" customWidth="1"/>
    <col min="9" max="9" width="9.140625" customWidth="1"/>
    <col min="10" max="10" width="14.7109375" customWidth="1"/>
    <col min="257" max="257" width="3.85546875" customWidth="1"/>
    <col min="258" max="258" width="9.28515625" customWidth="1"/>
    <col min="265" max="265" width="9.140625" customWidth="1"/>
    <col min="266" max="266" width="14.7109375" customWidth="1"/>
    <col min="513" max="513" width="3.85546875" customWidth="1"/>
    <col min="514" max="514" width="9.28515625" customWidth="1"/>
    <col min="521" max="521" width="9.140625" customWidth="1"/>
    <col min="522" max="522" width="14.7109375" customWidth="1"/>
    <col min="769" max="769" width="3.85546875" customWidth="1"/>
    <col min="770" max="770" width="9.28515625" customWidth="1"/>
    <col min="777" max="777" width="9.140625" customWidth="1"/>
    <col min="778" max="778" width="14.7109375" customWidth="1"/>
    <col min="1025" max="1025" width="3.85546875" customWidth="1"/>
    <col min="1026" max="1026" width="9.28515625" customWidth="1"/>
    <col min="1033" max="1033" width="9.140625" customWidth="1"/>
    <col min="1034" max="1034" width="14.7109375" customWidth="1"/>
    <col min="1281" max="1281" width="3.85546875" customWidth="1"/>
    <col min="1282" max="1282" width="9.28515625" customWidth="1"/>
    <col min="1289" max="1289" width="9.140625" customWidth="1"/>
    <col min="1290" max="1290" width="14.7109375" customWidth="1"/>
    <col min="1537" max="1537" width="3.85546875" customWidth="1"/>
    <col min="1538" max="1538" width="9.28515625" customWidth="1"/>
    <col min="1545" max="1545" width="9.140625" customWidth="1"/>
    <col min="1546" max="1546" width="14.7109375" customWidth="1"/>
    <col min="1793" max="1793" width="3.85546875" customWidth="1"/>
    <col min="1794" max="1794" width="9.28515625" customWidth="1"/>
    <col min="1801" max="1801" width="9.140625" customWidth="1"/>
    <col min="1802" max="1802" width="14.7109375" customWidth="1"/>
    <col min="2049" max="2049" width="3.85546875" customWidth="1"/>
    <col min="2050" max="2050" width="9.28515625" customWidth="1"/>
    <col min="2057" max="2057" width="9.140625" customWidth="1"/>
    <col min="2058" max="2058" width="14.7109375" customWidth="1"/>
    <col min="2305" max="2305" width="3.85546875" customWidth="1"/>
    <col min="2306" max="2306" width="9.28515625" customWidth="1"/>
    <col min="2313" max="2313" width="9.140625" customWidth="1"/>
    <col min="2314" max="2314" width="14.7109375" customWidth="1"/>
    <col min="2561" max="2561" width="3.85546875" customWidth="1"/>
    <col min="2562" max="2562" width="9.28515625" customWidth="1"/>
    <col min="2569" max="2569" width="9.140625" customWidth="1"/>
    <col min="2570" max="2570" width="14.7109375" customWidth="1"/>
    <col min="2817" max="2817" width="3.85546875" customWidth="1"/>
    <col min="2818" max="2818" width="9.28515625" customWidth="1"/>
    <col min="2825" max="2825" width="9.140625" customWidth="1"/>
    <col min="2826" max="2826" width="14.7109375" customWidth="1"/>
    <col min="3073" max="3073" width="3.85546875" customWidth="1"/>
    <col min="3074" max="3074" width="9.28515625" customWidth="1"/>
    <col min="3081" max="3081" width="9.140625" customWidth="1"/>
    <col min="3082" max="3082" width="14.7109375" customWidth="1"/>
    <col min="3329" max="3329" width="3.85546875" customWidth="1"/>
    <col min="3330" max="3330" width="9.28515625" customWidth="1"/>
    <col min="3337" max="3337" width="9.140625" customWidth="1"/>
    <col min="3338" max="3338" width="14.7109375" customWidth="1"/>
    <col min="3585" max="3585" width="3.85546875" customWidth="1"/>
    <col min="3586" max="3586" width="9.28515625" customWidth="1"/>
    <col min="3593" max="3593" width="9.140625" customWidth="1"/>
    <col min="3594" max="3594" width="14.7109375" customWidth="1"/>
    <col min="3841" max="3841" width="3.85546875" customWidth="1"/>
    <col min="3842" max="3842" width="9.28515625" customWidth="1"/>
    <col min="3849" max="3849" width="9.140625" customWidth="1"/>
    <col min="3850" max="3850" width="14.7109375" customWidth="1"/>
    <col min="4097" max="4097" width="3.85546875" customWidth="1"/>
    <col min="4098" max="4098" width="9.28515625" customWidth="1"/>
    <col min="4105" max="4105" width="9.140625" customWidth="1"/>
    <col min="4106" max="4106" width="14.7109375" customWidth="1"/>
    <col min="4353" max="4353" width="3.85546875" customWidth="1"/>
    <col min="4354" max="4354" width="9.28515625" customWidth="1"/>
    <col min="4361" max="4361" width="9.140625" customWidth="1"/>
    <col min="4362" max="4362" width="14.7109375" customWidth="1"/>
    <col min="4609" max="4609" width="3.85546875" customWidth="1"/>
    <col min="4610" max="4610" width="9.28515625" customWidth="1"/>
    <col min="4617" max="4617" width="9.140625" customWidth="1"/>
    <col min="4618" max="4618" width="14.7109375" customWidth="1"/>
    <col min="4865" max="4865" width="3.85546875" customWidth="1"/>
    <col min="4866" max="4866" width="9.28515625" customWidth="1"/>
    <col min="4873" max="4873" width="9.140625" customWidth="1"/>
    <col min="4874" max="4874" width="14.7109375" customWidth="1"/>
    <col min="5121" max="5121" width="3.85546875" customWidth="1"/>
    <col min="5122" max="5122" width="9.28515625" customWidth="1"/>
    <col min="5129" max="5129" width="9.140625" customWidth="1"/>
    <col min="5130" max="5130" width="14.7109375" customWidth="1"/>
    <col min="5377" max="5377" width="3.85546875" customWidth="1"/>
    <col min="5378" max="5378" width="9.28515625" customWidth="1"/>
    <col min="5385" max="5385" width="9.140625" customWidth="1"/>
    <col min="5386" max="5386" width="14.7109375" customWidth="1"/>
    <col min="5633" max="5633" width="3.85546875" customWidth="1"/>
    <col min="5634" max="5634" width="9.28515625" customWidth="1"/>
    <col min="5641" max="5641" width="9.140625" customWidth="1"/>
    <col min="5642" max="5642" width="14.7109375" customWidth="1"/>
    <col min="5889" max="5889" width="3.85546875" customWidth="1"/>
    <col min="5890" max="5890" width="9.28515625" customWidth="1"/>
    <col min="5897" max="5897" width="9.140625" customWidth="1"/>
    <col min="5898" max="5898" width="14.7109375" customWidth="1"/>
    <col min="6145" max="6145" width="3.85546875" customWidth="1"/>
    <col min="6146" max="6146" width="9.28515625" customWidth="1"/>
    <col min="6153" max="6153" width="9.140625" customWidth="1"/>
    <col min="6154" max="6154" width="14.7109375" customWidth="1"/>
    <col min="6401" max="6401" width="3.85546875" customWidth="1"/>
    <col min="6402" max="6402" width="9.28515625" customWidth="1"/>
    <col min="6409" max="6409" width="9.140625" customWidth="1"/>
    <col min="6410" max="6410" width="14.7109375" customWidth="1"/>
    <col min="6657" max="6657" width="3.85546875" customWidth="1"/>
    <col min="6658" max="6658" width="9.28515625" customWidth="1"/>
    <col min="6665" max="6665" width="9.140625" customWidth="1"/>
    <col min="6666" max="6666" width="14.7109375" customWidth="1"/>
    <col min="6913" max="6913" width="3.85546875" customWidth="1"/>
    <col min="6914" max="6914" width="9.28515625" customWidth="1"/>
    <col min="6921" max="6921" width="9.140625" customWidth="1"/>
    <col min="6922" max="6922" width="14.7109375" customWidth="1"/>
    <col min="7169" max="7169" width="3.85546875" customWidth="1"/>
    <col min="7170" max="7170" width="9.28515625" customWidth="1"/>
    <col min="7177" max="7177" width="9.140625" customWidth="1"/>
    <col min="7178" max="7178" width="14.7109375" customWidth="1"/>
    <col min="7425" max="7425" width="3.85546875" customWidth="1"/>
    <col min="7426" max="7426" width="9.28515625" customWidth="1"/>
    <col min="7433" max="7433" width="9.140625" customWidth="1"/>
    <col min="7434" max="7434" width="14.7109375" customWidth="1"/>
    <col min="7681" max="7681" width="3.85546875" customWidth="1"/>
    <col min="7682" max="7682" width="9.28515625" customWidth="1"/>
    <col min="7689" max="7689" width="9.140625" customWidth="1"/>
    <col min="7690" max="7690" width="14.7109375" customWidth="1"/>
    <col min="7937" max="7937" width="3.85546875" customWidth="1"/>
    <col min="7938" max="7938" width="9.28515625" customWidth="1"/>
    <col min="7945" max="7945" width="9.140625" customWidth="1"/>
    <col min="7946" max="7946" width="14.7109375" customWidth="1"/>
    <col min="8193" max="8193" width="3.85546875" customWidth="1"/>
    <col min="8194" max="8194" width="9.28515625" customWidth="1"/>
    <col min="8201" max="8201" width="9.140625" customWidth="1"/>
    <col min="8202" max="8202" width="14.7109375" customWidth="1"/>
    <col min="8449" max="8449" width="3.85546875" customWidth="1"/>
    <col min="8450" max="8450" width="9.28515625" customWidth="1"/>
    <col min="8457" max="8457" width="9.140625" customWidth="1"/>
    <col min="8458" max="8458" width="14.7109375" customWidth="1"/>
    <col min="8705" max="8705" width="3.85546875" customWidth="1"/>
    <col min="8706" max="8706" width="9.28515625" customWidth="1"/>
    <col min="8713" max="8713" width="9.140625" customWidth="1"/>
    <col min="8714" max="8714" width="14.7109375" customWidth="1"/>
    <col min="8961" max="8961" width="3.85546875" customWidth="1"/>
    <col min="8962" max="8962" width="9.28515625" customWidth="1"/>
    <col min="8969" max="8969" width="9.140625" customWidth="1"/>
    <col min="8970" max="8970" width="14.7109375" customWidth="1"/>
    <col min="9217" max="9217" width="3.85546875" customWidth="1"/>
    <col min="9218" max="9218" width="9.28515625" customWidth="1"/>
    <col min="9225" max="9225" width="9.140625" customWidth="1"/>
    <col min="9226" max="9226" width="14.7109375" customWidth="1"/>
    <col min="9473" max="9473" width="3.85546875" customWidth="1"/>
    <col min="9474" max="9474" width="9.28515625" customWidth="1"/>
    <col min="9481" max="9481" width="9.140625" customWidth="1"/>
    <col min="9482" max="9482" width="14.7109375" customWidth="1"/>
    <col min="9729" max="9729" width="3.85546875" customWidth="1"/>
    <col min="9730" max="9730" width="9.28515625" customWidth="1"/>
    <col min="9737" max="9737" width="9.140625" customWidth="1"/>
    <col min="9738" max="9738" width="14.7109375" customWidth="1"/>
    <col min="9985" max="9985" width="3.85546875" customWidth="1"/>
    <col min="9986" max="9986" width="9.28515625" customWidth="1"/>
    <col min="9993" max="9993" width="9.140625" customWidth="1"/>
    <col min="9994" max="9994" width="14.7109375" customWidth="1"/>
    <col min="10241" max="10241" width="3.85546875" customWidth="1"/>
    <col min="10242" max="10242" width="9.28515625" customWidth="1"/>
    <col min="10249" max="10249" width="9.140625" customWidth="1"/>
    <col min="10250" max="10250" width="14.7109375" customWidth="1"/>
    <col min="10497" max="10497" width="3.85546875" customWidth="1"/>
    <col min="10498" max="10498" width="9.28515625" customWidth="1"/>
    <col min="10505" max="10505" width="9.140625" customWidth="1"/>
    <col min="10506" max="10506" width="14.7109375" customWidth="1"/>
    <col min="10753" max="10753" width="3.85546875" customWidth="1"/>
    <col min="10754" max="10754" width="9.28515625" customWidth="1"/>
    <col min="10761" max="10761" width="9.140625" customWidth="1"/>
    <col min="10762" max="10762" width="14.7109375" customWidth="1"/>
    <col min="11009" max="11009" width="3.85546875" customWidth="1"/>
    <col min="11010" max="11010" width="9.28515625" customWidth="1"/>
    <col min="11017" max="11017" width="9.140625" customWidth="1"/>
    <col min="11018" max="11018" width="14.7109375" customWidth="1"/>
    <col min="11265" max="11265" width="3.85546875" customWidth="1"/>
    <col min="11266" max="11266" width="9.28515625" customWidth="1"/>
    <col min="11273" max="11273" width="9.140625" customWidth="1"/>
    <col min="11274" max="11274" width="14.7109375" customWidth="1"/>
    <col min="11521" max="11521" width="3.85546875" customWidth="1"/>
    <col min="11522" max="11522" width="9.28515625" customWidth="1"/>
    <col min="11529" max="11529" width="9.140625" customWidth="1"/>
    <col min="11530" max="11530" width="14.7109375" customWidth="1"/>
    <col min="11777" max="11777" width="3.85546875" customWidth="1"/>
    <col min="11778" max="11778" width="9.28515625" customWidth="1"/>
    <col min="11785" max="11785" width="9.140625" customWidth="1"/>
    <col min="11786" max="11786" width="14.7109375" customWidth="1"/>
    <col min="12033" max="12033" width="3.85546875" customWidth="1"/>
    <col min="12034" max="12034" width="9.28515625" customWidth="1"/>
    <col min="12041" max="12041" width="9.140625" customWidth="1"/>
    <col min="12042" max="12042" width="14.7109375" customWidth="1"/>
    <col min="12289" max="12289" width="3.85546875" customWidth="1"/>
    <col min="12290" max="12290" width="9.28515625" customWidth="1"/>
    <col min="12297" max="12297" width="9.140625" customWidth="1"/>
    <col min="12298" max="12298" width="14.7109375" customWidth="1"/>
    <col min="12545" max="12545" width="3.85546875" customWidth="1"/>
    <col min="12546" max="12546" width="9.28515625" customWidth="1"/>
    <col min="12553" max="12553" width="9.140625" customWidth="1"/>
    <col min="12554" max="12554" width="14.7109375" customWidth="1"/>
    <col min="12801" max="12801" width="3.85546875" customWidth="1"/>
    <col min="12802" max="12802" width="9.28515625" customWidth="1"/>
    <col min="12809" max="12809" width="9.140625" customWidth="1"/>
    <col min="12810" max="12810" width="14.7109375" customWidth="1"/>
    <col min="13057" max="13057" width="3.85546875" customWidth="1"/>
    <col min="13058" max="13058" width="9.28515625" customWidth="1"/>
    <col min="13065" max="13065" width="9.140625" customWidth="1"/>
    <col min="13066" max="13066" width="14.7109375" customWidth="1"/>
    <col min="13313" max="13313" width="3.85546875" customWidth="1"/>
    <col min="13314" max="13314" width="9.28515625" customWidth="1"/>
    <col min="13321" max="13321" width="9.140625" customWidth="1"/>
    <col min="13322" max="13322" width="14.7109375" customWidth="1"/>
    <col min="13569" max="13569" width="3.85546875" customWidth="1"/>
    <col min="13570" max="13570" width="9.28515625" customWidth="1"/>
    <col min="13577" max="13577" width="9.140625" customWidth="1"/>
    <col min="13578" max="13578" width="14.7109375" customWidth="1"/>
    <col min="13825" max="13825" width="3.85546875" customWidth="1"/>
    <col min="13826" max="13826" width="9.28515625" customWidth="1"/>
    <col min="13833" max="13833" width="9.140625" customWidth="1"/>
    <col min="13834" max="13834" width="14.7109375" customWidth="1"/>
    <col min="14081" max="14081" width="3.85546875" customWidth="1"/>
    <col min="14082" max="14082" width="9.28515625" customWidth="1"/>
    <col min="14089" max="14089" width="9.140625" customWidth="1"/>
    <col min="14090" max="14090" width="14.7109375" customWidth="1"/>
    <col min="14337" max="14337" width="3.85546875" customWidth="1"/>
    <col min="14338" max="14338" width="9.28515625" customWidth="1"/>
    <col min="14345" max="14345" width="9.140625" customWidth="1"/>
    <col min="14346" max="14346" width="14.7109375" customWidth="1"/>
    <col min="14593" max="14593" width="3.85546875" customWidth="1"/>
    <col min="14594" max="14594" width="9.28515625" customWidth="1"/>
    <col min="14601" max="14601" width="9.140625" customWidth="1"/>
    <col min="14602" max="14602" width="14.7109375" customWidth="1"/>
    <col min="14849" max="14849" width="3.85546875" customWidth="1"/>
    <col min="14850" max="14850" width="9.28515625" customWidth="1"/>
    <col min="14857" max="14857" width="9.140625" customWidth="1"/>
    <col min="14858" max="14858" width="14.7109375" customWidth="1"/>
    <col min="15105" max="15105" width="3.85546875" customWidth="1"/>
    <col min="15106" max="15106" width="9.28515625" customWidth="1"/>
    <col min="15113" max="15113" width="9.140625" customWidth="1"/>
    <col min="15114" max="15114" width="14.7109375" customWidth="1"/>
    <col min="15361" max="15361" width="3.85546875" customWidth="1"/>
    <col min="15362" max="15362" width="9.28515625" customWidth="1"/>
    <col min="15369" max="15369" width="9.140625" customWidth="1"/>
    <col min="15370" max="15370" width="14.7109375" customWidth="1"/>
    <col min="15617" max="15617" width="3.85546875" customWidth="1"/>
    <col min="15618" max="15618" width="9.28515625" customWidth="1"/>
    <col min="15625" max="15625" width="9.140625" customWidth="1"/>
    <col min="15626" max="15626" width="14.7109375" customWidth="1"/>
    <col min="15873" max="15873" width="3.85546875" customWidth="1"/>
    <col min="15874" max="15874" width="9.28515625" customWidth="1"/>
    <col min="15881" max="15881" width="9.140625" customWidth="1"/>
    <col min="15882" max="15882" width="14.7109375" customWidth="1"/>
    <col min="16129" max="16129" width="3.85546875" customWidth="1"/>
    <col min="16130" max="16130" width="9.28515625" customWidth="1"/>
    <col min="16137" max="16137" width="9.140625" customWidth="1"/>
    <col min="16138" max="16138" width="14.7109375" customWidth="1"/>
  </cols>
  <sheetData>
    <row r="1" spans="1:10">
      <c r="A1" s="231"/>
      <c r="B1" s="232"/>
      <c r="C1" s="232"/>
      <c r="D1" s="232"/>
      <c r="E1" s="232"/>
      <c r="F1" s="232"/>
      <c r="G1" s="232"/>
      <c r="H1" s="232"/>
      <c r="I1" s="232"/>
      <c r="J1" s="233"/>
    </row>
    <row r="2" spans="1:10" ht="15.75">
      <c r="A2" s="466" t="s">
        <v>0</v>
      </c>
      <c r="B2" s="467"/>
      <c r="C2" s="467"/>
      <c r="D2" s="467"/>
      <c r="E2" s="467"/>
      <c r="F2" s="467"/>
      <c r="G2" s="467"/>
      <c r="H2" s="467"/>
      <c r="I2" s="467"/>
      <c r="J2" s="468"/>
    </row>
    <row r="3" spans="1:10">
      <c r="A3" s="469" t="s">
        <v>182</v>
      </c>
      <c r="B3" s="467"/>
      <c r="C3" s="467"/>
      <c r="D3" s="467"/>
      <c r="E3" s="467"/>
      <c r="F3" s="467"/>
      <c r="G3" s="467"/>
      <c r="H3" s="467"/>
      <c r="I3" s="467"/>
      <c r="J3" s="468"/>
    </row>
    <row r="4" spans="1:10">
      <c r="A4" s="234"/>
      <c r="B4" s="73"/>
      <c r="C4" s="235"/>
      <c r="D4" s="235"/>
      <c r="E4" s="235"/>
      <c r="F4" s="235"/>
      <c r="G4" s="235"/>
      <c r="H4" s="236"/>
      <c r="I4" s="236"/>
      <c r="J4" s="237"/>
    </row>
    <row r="5" spans="1:10">
      <c r="A5" s="234"/>
      <c r="B5" s="73"/>
      <c r="C5" s="73"/>
      <c r="D5" s="73"/>
      <c r="E5" s="73"/>
      <c r="F5" s="236"/>
      <c r="G5" s="236"/>
      <c r="H5" s="236"/>
      <c r="I5" s="73"/>
      <c r="J5" s="198"/>
    </row>
    <row r="6" spans="1:10">
      <c r="A6" s="234"/>
      <c r="B6" s="73"/>
      <c r="C6" s="73"/>
      <c r="D6" s="73"/>
      <c r="E6" s="73"/>
      <c r="F6" s="73"/>
      <c r="G6" s="238"/>
      <c r="H6" s="238"/>
      <c r="I6" s="73"/>
      <c r="J6" s="198"/>
    </row>
    <row r="7" spans="1:10">
      <c r="A7" s="234"/>
      <c r="B7" s="73"/>
      <c r="C7" s="73"/>
      <c r="D7" s="73"/>
      <c r="E7" s="73"/>
      <c r="F7" s="73"/>
      <c r="G7" s="73"/>
      <c r="H7" s="73"/>
      <c r="I7" s="73"/>
      <c r="J7" s="198"/>
    </row>
    <row r="8" spans="1:10">
      <c r="A8" s="234"/>
      <c r="B8" s="73"/>
      <c r="C8" s="73"/>
      <c r="D8" s="73"/>
      <c r="E8" s="73"/>
      <c r="F8" s="73"/>
      <c r="G8" s="73"/>
      <c r="H8" s="73"/>
      <c r="I8" s="73"/>
      <c r="J8" s="198"/>
    </row>
    <row r="9" spans="1:10">
      <c r="A9" s="234"/>
      <c r="B9" s="73"/>
      <c r="C9" s="73"/>
      <c r="D9" s="73"/>
      <c r="E9" s="73"/>
      <c r="F9" s="73"/>
      <c r="G9" s="73"/>
      <c r="H9" s="73"/>
      <c r="I9" s="73"/>
      <c r="J9" s="198"/>
    </row>
    <row r="10" spans="1:10">
      <c r="A10" s="234"/>
      <c r="B10" s="73"/>
      <c r="C10" s="73"/>
      <c r="D10" s="73"/>
      <c r="E10" s="73"/>
      <c r="F10" s="73"/>
      <c r="G10" s="73"/>
      <c r="H10" s="73"/>
      <c r="I10" s="73"/>
      <c r="J10" s="198"/>
    </row>
    <row r="11" spans="1:10">
      <c r="A11" s="234"/>
      <c r="B11" s="239"/>
      <c r="C11" s="73"/>
      <c r="D11" s="73"/>
      <c r="E11" s="240"/>
      <c r="F11" s="73"/>
      <c r="G11" s="73"/>
      <c r="H11" s="73"/>
      <c r="I11" s="73"/>
      <c r="J11" s="198"/>
    </row>
    <row r="12" spans="1:10">
      <c r="A12" s="234"/>
      <c r="B12" s="73"/>
      <c r="C12" s="73"/>
      <c r="D12" s="73"/>
      <c r="E12" s="73"/>
      <c r="F12" s="73"/>
      <c r="G12" s="73"/>
      <c r="H12" s="73"/>
      <c r="I12" s="73"/>
      <c r="J12" s="198"/>
    </row>
    <row r="13" spans="1:10">
      <c r="A13" s="234"/>
      <c r="B13" s="239"/>
      <c r="C13" s="73"/>
      <c r="D13" s="73"/>
      <c r="E13" s="241"/>
      <c r="F13" s="73"/>
      <c r="G13" s="73"/>
      <c r="H13" s="73"/>
      <c r="I13" s="73"/>
      <c r="J13" s="198"/>
    </row>
    <row r="14" spans="1:10">
      <c r="A14" s="234"/>
      <c r="B14" s="73"/>
      <c r="C14" s="73"/>
      <c r="D14" s="73"/>
      <c r="E14" s="73"/>
      <c r="F14" s="73"/>
      <c r="G14" s="73"/>
      <c r="H14" s="73"/>
      <c r="I14" s="73"/>
      <c r="J14" s="198"/>
    </row>
    <row r="15" spans="1:10">
      <c r="A15" s="234"/>
      <c r="B15" s="73"/>
      <c r="C15" s="73"/>
      <c r="D15" s="73"/>
      <c r="E15" s="73"/>
      <c r="F15" s="73"/>
      <c r="G15" s="73"/>
      <c r="H15" s="73"/>
      <c r="I15" s="73"/>
      <c r="J15" s="198"/>
    </row>
    <row r="16" spans="1:10">
      <c r="A16" s="234"/>
      <c r="B16" s="242" t="s">
        <v>183</v>
      </c>
      <c r="C16" s="242"/>
      <c r="D16" s="242"/>
      <c r="E16" s="243"/>
      <c r="F16" s="243"/>
      <c r="G16" s="243"/>
      <c r="H16" s="73"/>
      <c r="I16" s="73"/>
      <c r="J16" s="198"/>
    </row>
    <row r="17" spans="1:10">
      <c r="A17" s="234"/>
      <c r="B17" s="242" t="s">
        <v>199</v>
      </c>
      <c r="C17" s="243"/>
      <c r="D17" s="243"/>
      <c r="E17" s="243"/>
      <c r="F17" s="243"/>
      <c r="G17" s="243"/>
      <c r="H17" s="261">
        <v>7973155</v>
      </c>
      <c r="I17" s="73" t="s">
        <v>197</v>
      </c>
      <c r="J17" s="198"/>
    </row>
    <row r="18" spans="1:10">
      <c r="A18" s="234"/>
      <c r="B18" s="73" t="s">
        <v>198</v>
      </c>
      <c r="C18" s="73"/>
      <c r="D18" s="73"/>
      <c r="E18" s="73"/>
      <c r="F18" s="73"/>
      <c r="G18" s="73"/>
      <c r="H18" s="261">
        <v>298922</v>
      </c>
      <c r="I18" s="73" t="s">
        <v>197</v>
      </c>
      <c r="J18" s="198"/>
    </row>
    <row r="19" spans="1:10">
      <c r="A19" s="234"/>
      <c r="B19" s="242" t="s">
        <v>200</v>
      </c>
      <c r="C19" s="242"/>
      <c r="D19" s="242"/>
      <c r="E19" s="242"/>
      <c r="F19" s="236"/>
      <c r="G19" s="236"/>
      <c r="H19" s="261">
        <v>1950537.2</v>
      </c>
      <c r="I19" s="73" t="s">
        <v>197</v>
      </c>
      <c r="J19" s="198"/>
    </row>
    <row r="20" spans="1:10">
      <c r="A20" s="234"/>
      <c r="B20" s="242" t="s">
        <v>201</v>
      </c>
      <c r="C20" s="242"/>
      <c r="D20" s="242"/>
      <c r="E20" s="242"/>
      <c r="F20" s="242"/>
      <c r="G20" s="236"/>
      <c r="H20" s="262">
        <v>12300</v>
      </c>
      <c r="I20" s="260" t="s">
        <v>197</v>
      </c>
      <c r="J20" s="198"/>
    </row>
    <row r="21" spans="1:10">
      <c r="A21" s="234"/>
      <c r="B21" s="244" t="s">
        <v>202</v>
      </c>
      <c r="C21" s="73"/>
      <c r="D21" s="73"/>
      <c r="E21" s="73"/>
      <c r="F21" s="73"/>
      <c r="G21" s="73"/>
      <c r="H21" s="262">
        <v>26541</v>
      </c>
      <c r="I21" s="260" t="s">
        <v>197</v>
      </c>
      <c r="J21" s="198"/>
    </row>
    <row r="22" spans="1:10">
      <c r="A22" s="234"/>
      <c r="B22" s="244" t="s">
        <v>203</v>
      </c>
      <c r="C22" s="73"/>
      <c r="D22" s="73"/>
      <c r="E22" s="73"/>
      <c r="F22" s="73"/>
      <c r="G22" s="73"/>
      <c r="H22" s="262">
        <v>38676</v>
      </c>
      <c r="I22" s="260" t="s">
        <v>197</v>
      </c>
      <c r="J22" s="198"/>
    </row>
    <row r="23" spans="1:10">
      <c r="A23" s="234"/>
      <c r="B23" s="73"/>
      <c r="C23" s="73"/>
      <c r="D23" s="73"/>
      <c r="E23" s="73"/>
      <c r="F23" s="73"/>
      <c r="G23" s="73"/>
      <c r="H23" s="73"/>
      <c r="I23" s="73"/>
      <c r="J23" s="198"/>
    </row>
    <row r="24" spans="1:10">
      <c r="A24" s="234"/>
      <c r="B24" s="244" t="s">
        <v>184</v>
      </c>
      <c r="C24" s="73"/>
      <c r="D24" s="73"/>
      <c r="E24" s="73"/>
      <c r="F24" s="73"/>
      <c r="G24" s="73"/>
      <c r="H24" s="73"/>
      <c r="I24" s="73"/>
      <c r="J24" s="198"/>
    </row>
    <row r="25" spans="1:10">
      <c r="A25" s="234"/>
      <c r="B25" s="244" t="s">
        <v>204</v>
      </c>
      <c r="C25" s="73"/>
      <c r="D25" s="73"/>
      <c r="E25" s="73"/>
      <c r="F25" s="73"/>
      <c r="G25" s="73"/>
      <c r="H25" s="73"/>
      <c r="I25" s="73"/>
      <c r="J25" s="198"/>
    </row>
    <row r="26" spans="1:10" ht="15.75">
      <c r="A26" s="234"/>
      <c r="B26" s="245" t="s">
        <v>185</v>
      </c>
      <c r="C26" s="246"/>
      <c r="D26" s="247"/>
      <c r="E26" s="248"/>
      <c r="F26" s="247"/>
      <c r="G26" s="249"/>
      <c r="H26" s="247"/>
      <c r="I26" s="247"/>
      <c r="J26" s="198"/>
    </row>
    <row r="27" spans="1:10" ht="15.75">
      <c r="A27" s="234"/>
      <c r="B27" s="245" t="s">
        <v>186</v>
      </c>
      <c r="C27" s="250"/>
      <c r="D27" s="73"/>
      <c r="E27" s="73"/>
      <c r="F27" s="73"/>
      <c r="G27" s="73"/>
      <c r="H27" s="73"/>
      <c r="I27" s="73"/>
      <c r="J27" s="198"/>
    </row>
    <row r="28" spans="1:10">
      <c r="A28" s="234"/>
      <c r="B28" s="251" t="s">
        <v>187</v>
      </c>
      <c r="C28" s="250"/>
      <c r="D28" s="73"/>
      <c r="E28" s="73"/>
      <c r="F28" s="73"/>
      <c r="G28" s="73"/>
      <c r="H28" s="73"/>
      <c r="I28" s="73"/>
      <c r="J28" s="198"/>
    </row>
    <row r="29" spans="1:10">
      <c r="A29" s="234"/>
      <c r="B29" s="251" t="s">
        <v>188</v>
      </c>
      <c r="C29" s="250"/>
      <c r="D29" s="73"/>
      <c r="E29" s="73"/>
      <c r="F29" s="73"/>
      <c r="G29" s="73"/>
      <c r="H29" s="73"/>
      <c r="I29" s="73"/>
      <c r="J29" s="198"/>
    </row>
    <row r="30" spans="1:10">
      <c r="A30" s="234"/>
      <c r="B30" s="251" t="s">
        <v>189</v>
      </c>
      <c r="C30" s="250"/>
      <c r="D30" s="73"/>
      <c r="E30" s="73"/>
      <c r="F30" s="73"/>
      <c r="G30" s="73"/>
      <c r="H30" s="73"/>
      <c r="I30" s="73"/>
      <c r="J30" s="198"/>
    </row>
    <row r="31" spans="1:10">
      <c r="A31" s="234"/>
      <c r="B31" s="250" t="s">
        <v>190</v>
      </c>
      <c r="C31" s="250"/>
      <c r="D31" s="73"/>
      <c r="E31" s="73"/>
      <c r="F31" s="73"/>
      <c r="G31" s="73"/>
      <c r="H31" s="73"/>
      <c r="I31" s="73"/>
      <c r="J31" s="198"/>
    </row>
    <row r="32" spans="1:10">
      <c r="A32" s="234"/>
      <c r="B32" s="250" t="s">
        <v>191</v>
      </c>
      <c r="C32" s="250"/>
      <c r="D32" s="73"/>
      <c r="E32" s="73"/>
      <c r="F32" s="73"/>
      <c r="G32" s="73"/>
      <c r="H32" s="73"/>
      <c r="I32" s="73"/>
      <c r="J32" s="198"/>
    </row>
    <row r="33" spans="1:10">
      <c r="A33" s="234"/>
      <c r="B33" s="102"/>
      <c r="C33" s="73"/>
      <c r="D33" s="73"/>
      <c r="E33" s="236"/>
      <c r="F33" s="236"/>
      <c r="G33" s="236"/>
      <c r="H33" s="236"/>
      <c r="I33" s="236"/>
      <c r="J33" s="198"/>
    </row>
    <row r="34" spans="1:10">
      <c r="A34" s="234"/>
      <c r="B34" s="73"/>
      <c r="C34" s="73"/>
      <c r="D34" s="73"/>
      <c r="E34" s="241"/>
      <c r="F34" s="73"/>
      <c r="G34" s="73"/>
      <c r="H34" s="73"/>
      <c r="I34" s="73"/>
      <c r="J34" s="198"/>
    </row>
    <row r="35" spans="1:10">
      <c r="A35" s="234"/>
      <c r="B35" s="73"/>
      <c r="C35" s="73"/>
      <c r="D35" s="73"/>
      <c r="E35" s="73"/>
      <c r="F35" s="73"/>
      <c r="G35" s="73"/>
      <c r="H35" s="73"/>
      <c r="I35" s="73"/>
      <c r="J35" s="198"/>
    </row>
    <row r="36" spans="1:10">
      <c r="A36" s="234"/>
      <c r="B36" s="73"/>
      <c r="C36" s="73"/>
      <c r="D36" s="73"/>
      <c r="E36" s="73"/>
      <c r="F36" s="73"/>
      <c r="G36" s="73"/>
      <c r="H36" s="73"/>
      <c r="I36" s="73"/>
      <c r="J36" s="198"/>
    </row>
    <row r="37" spans="1:10">
      <c r="A37" s="234"/>
      <c r="B37" s="73"/>
      <c r="C37" s="73"/>
      <c r="D37" s="73"/>
      <c r="E37" s="73"/>
      <c r="F37" s="73"/>
      <c r="G37" s="73"/>
      <c r="H37" s="73"/>
      <c r="I37" s="73"/>
      <c r="J37" s="198"/>
    </row>
    <row r="38" spans="1:10">
      <c r="A38" s="234"/>
      <c r="B38" s="73"/>
      <c r="C38" s="73"/>
      <c r="D38" s="73"/>
      <c r="E38" s="73"/>
      <c r="F38" s="73"/>
      <c r="G38" s="73"/>
      <c r="H38" s="73"/>
      <c r="I38" s="73"/>
      <c r="J38" s="198"/>
    </row>
    <row r="39" spans="1:10">
      <c r="A39" s="234"/>
      <c r="B39" s="73"/>
      <c r="C39" s="73"/>
      <c r="D39" s="73"/>
      <c r="E39" s="73"/>
      <c r="F39" s="73"/>
      <c r="G39" s="73"/>
      <c r="H39" s="73"/>
      <c r="I39" s="73"/>
      <c r="J39" s="198"/>
    </row>
    <row r="40" spans="1:10">
      <c r="A40" s="234"/>
      <c r="B40" s="73"/>
      <c r="C40" s="73"/>
      <c r="D40" s="73"/>
      <c r="E40" s="73"/>
      <c r="F40" s="73"/>
      <c r="G40" s="73"/>
      <c r="H40" s="73"/>
      <c r="I40" s="73"/>
      <c r="J40" s="198"/>
    </row>
    <row r="41" spans="1:10">
      <c r="A41" s="234"/>
      <c r="B41" s="73"/>
      <c r="C41" s="73"/>
      <c r="D41" s="73"/>
      <c r="E41" s="73"/>
      <c r="F41" s="73"/>
      <c r="G41" s="73"/>
      <c r="H41" s="73"/>
      <c r="I41" s="73"/>
      <c r="J41" s="198"/>
    </row>
    <row r="42" spans="1:10">
      <c r="A42" s="234"/>
      <c r="B42" s="235"/>
      <c r="C42" s="235"/>
      <c r="D42" s="252"/>
      <c r="E42" s="252"/>
      <c r="F42" s="253"/>
      <c r="G42" s="254"/>
      <c r="H42" s="254"/>
      <c r="I42" s="73"/>
      <c r="J42" s="198"/>
    </row>
    <row r="43" spans="1:10">
      <c r="A43" s="234"/>
      <c r="B43" s="73"/>
      <c r="C43" s="73"/>
      <c r="D43" s="73"/>
      <c r="E43" s="73"/>
      <c r="F43" s="73"/>
      <c r="G43" s="73"/>
      <c r="H43" s="73"/>
      <c r="I43" s="73"/>
      <c r="J43" s="198"/>
    </row>
    <row r="44" spans="1:10">
      <c r="A44" s="234"/>
      <c r="B44" s="73"/>
      <c r="C44" s="73"/>
      <c r="D44" s="73"/>
      <c r="E44" s="73"/>
      <c r="F44" s="73"/>
      <c r="G44" s="73"/>
      <c r="H44" s="73"/>
      <c r="I44" s="73"/>
      <c r="J44" s="198"/>
    </row>
    <row r="45" spans="1:10">
      <c r="A45" s="234"/>
      <c r="B45" s="73"/>
      <c r="C45" s="73"/>
      <c r="D45" s="255"/>
      <c r="E45" s="255"/>
      <c r="F45" s="73"/>
      <c r="G45" s="73"/>
      <c r="H45" s="73"/>
      <c r="I45" s="73"/>
      <c r="J45" s="198"/>
    </row>
    <row r="46" spans="1:10">
      <c r="A46" s="234"/>
      <c r="B46" s="73"/>
      <c r="C46" s="73"/>
      <c r="D46" s="461" t="s">
        <v>192</v>
      </c>
      <c r="E46" s="461"/>
      <c r="F46" s="461"/>
      <c r="G46" s="73"/>
      <c r="H46" s="73"/>
      <c r="I46" s="73"/>
      <c r="J46" s="198"/>
    </row>
    <row r="47" spans="1:10">
      <c r="A47" s="234"/>
      <c r="B47" s="73"/>
      <c r="C47" s="73"/>
      <c r="D47" s="235"/>
      <c r="E47" s="235" t="s">
        <v>193</v>
      </c>
      <c r="F47" s="73"/>
      <c r="G47" s="255"/>
      <c r="H47" s="255"/>
      <c r="I47" s="73"/>
      <c r="J47" s="198"/>
    </row>
    <row r="48" spans="1:10">
      <c r="A48" s="234"/>
      <c r="B48" s="461" t="s">
        <v>194</v>
      </c>
      <c r="C48" s="461"/>
      <c r="D48" s="73"/>
      <c r="E48" s="73"/>
      <c r="F48" s="73"/>
      <c r="G48" s="470" t="s">
        <v>195</v>
      </c>
      <c r="H48" s="470"/>
      <c r="I48" s="73"/>
      <c r="J48" s="198"/>
    </row>
    <row r="49" spans="1:10">
      <c r="A49" s="234"/>
      <c r="B49" s="461" t="s">
        <v>196</v>
      </c>
      <c r="C49" s="461"/>
      <c r="D49" s="243"/>
      <c r="E49" s="243"/>
      <c r="F49" s="243"/>
      <c r="G49" s="461" t="s">
        <v>196</v>
      </c>
      <c r="H49" s="461"/>
      <c r="I49" s="73"/>
      <c r="J49" s="198"/>
    </row>
    <row r="50" spans="1:10">
      <c r="A50" s="234"/>
      <c r="B50" s="461"/>
      <c r="C50" s="461"/>
      <c r="D50" s="73"/>
      <c r="E50" s="73"/>
      <c r="F50" s="73"/>
      <c r="G50" s="73"/>
      <c r="H50" s="73"/>
      <c r="I50" s="73"/>
      <c r="J50" s="256"/>
    </row>
    <row r="51" spans="1:10">
      <c r="A51" s="257"/>
      <c r="B51" s="258"/>
      <c r="C51" s="258"/>
      <c r="D51" s="258"/>
      <c r="E51" s="258"/>
      <c r="F51" s="258"/>
      <c r="G51" s="258"/>
      <c r="H51" s="258"/>
      <c r="I51" s="258"/>
      <c r="J51" s="259"/>
    </row>
  </sheetData>
  <sheetProtection password="CE80" sheet="1" objects="1" scenarios="1"/>
  <mergeCells count="8">
    <mergeCell ref="B50:C50"/>
    <mergeCell ref="A2:J2"/>
    <mergeCell ref="A3:J3"/>
    <mergeCell ref="D46:F46"/>
    <mergeCell ref="B48:C48"/>
    <mergeCell ref="G48:H48"/>
    <mergeCell ref="B49:C49"/>
    <mergeCell ref="G49:H49"/>
  </mergeCells>
  <pageMargins left="0.5" right="0.34" top="7.0000000000000007E-2" bottom="0.59" header="7.0000000000000007E-2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3"/>
  <sheetViews>
    <sheetView workbookViewId="0">
      <selection activeCell="H25" sqref="H25"/>
    </sheetView>
  </sheetViews>
  <sheetFormatPr defaultRowHeight="15"/>
  <cols>
    <col min="1" max="1" width="3" style="277" bestFit="1" customWidth="1"/>
    <col min="2" max="2" width="52.7109375" style="277" bestFit="1" customWidth="1"/>
    <col min="3" max="3" width="3" style="277" bestFit="1" customWidth="1"/>
    <col min="4" max="4" width="13.140625" style="277" bestFit="1" customWidth="1"/>
    <col min="5" max="5" width="3" style="277" bestFit="1" customWidth="1"/>
    <col min="6" max="6" width="13.28515625" style="277" customWidth="1"/>
    <col min="7" max="256" width="9.140625" style="277"/>
    <col min="257" max="257" width="3" style="277" bestFit="1" customWidth="1"/>
    <col min="258" max="258" width="52.7109375" style="277" bestFit="1" customWidth="1"/>
    <col min="259" max="259" width="3" style="277" bestFit="1" customWidth="1"/>
    <col min="260" max="260" width="13.140625" style="277" bestFit="1" customWidth="1"/>
    <col min="261" max="261" width="3" style="277" bestFit="1" customWidth="1"/>
    <col min="262" max="262" width="13.28515625" style="277" customWidth="1"/>
    <col min="263" max="512" width="9.140625" style="277"/>
    <col min="513" max="513" width="3" style="277" bestFit="1" customWidth="1"/>
    <col min="514" max="514" width="52.7109375" style="277" bestFit="1" customWidth="1"/>
    <col min="515" max="515" width="3" style="277" bestFit="1" customWidth="1"/>
    <col min="516" max="516" width="13.140625" style="277" bestFit="1" customWidth="1"/>
    <col min="517" max="517" width="3" style="277" bestFit="1" customWidth="1"/>
    <col min="518" max="518" width="13.28515625" style="277" customWidth="1"/>
    <col min="519" max="768" width="9.140625" style="277"/>
    <col min="769" max="769" width="3" style="277" bestFit="1" customWidth="1"/>
    <col min="770" max="770" width="52.7109375" style="277" bestFit="1" customWidth="1"/>
    <col min="771" max="771" width="3" style="277" bestFit="1" customWidth="1"/>
    <col min="772" max="772" width="13.140625" style="277" bestFit="1" customWidth="1"/>
    <col min="773" max="773" width="3" style="277" bestFit="1" customWidth="1"/>
    <col min="774" max="774" width="13.28515625" style="277" customWidth="1"/>
    <col min="775" max="1024" width="9.140625" style="277"/>
    <col min="1025" max="1025" width="3" style="277" bestFit="1" customWidth="1"/>
    <col min="1026" max="1026" width="52.7109375" style="277" bestFit="1" customWidth="1"/>
    <col min="1027" max="1027" width="3" style="277" bestFit="1" customWidth="1"/>
    <col min="1028" max="1028" width="13.140625" style="277" bestFit="1" customWidth="1"/>
    <col min="1029" max="1029" width="3" style="277" bestFit="1" customWidth="1"/>
    <col min="1030" max="1030" width="13.28515625" style="277" customWidth="1"/>
    <col min="1031" max="1280" width="9.140625" style="277"/>
    <col min="1281" max="1281" width="3" style="277" bestFit="1" customWidth="1"/>
    <col min="1282" max="1282" width="52.7109375" style="277" bestFit="1" customWidth="1"/>
    <col min="1283" max="1283" width="3" style="277" bestFit="1" customWidth="1"/>
    <col min="1284" max="1284" width="13.140625" style="277" bestFit="1" customWidth="1"/>
    <col min="1285" max="1285" width="3" style="277" bestFit="1" customWidth="1"/>
    <col min="1286" max="1286" width="13.28515625" style="277" customWidth="1"/>
    <col min="1287" max="1536" width="9.140625" style="277"/>
    <col min="1537" max="1537" width="3" style="277" bestFit="1" customWidth="1"/>
    <col min="1538" max="1538" width="52.7109375" style="277" bestFit="1" customWidth="1"/>
    <col min="1539" max="1539" width="3" style="277" bestFit="1" customWidth="1"/>
    <col min="1540" max="1540" width="13.140625" style="277" bestFit="1" customWidth="1"/>
    <col min="1541" max="1541" width="3" style="277" bestFit="1" customWidth="1"/>
    <col min="1542" max="1542" width="13.28515625" style="277" customWidth="1"/>
    <col min="1543" max="1792" width="9.140625" style="277"/>
    <col min="1793" max="1793" width="3" style="277" bestFit="1" customWidth="1"/>
    <col min="1794" max="1794" width="52.7109375" style="277" bestFit="1" customWidth="1"/>
    <col min="1795" max="1795" width="3" style="277" bestFit="1" customWidth="1"/>
    <col min="1796" max="1796" width="13.140625" style="277" bestFit="1" customWidth="1"/>
    <col min="1797" max="1797" width="3" style="277" bestFit="1" customWidth="1"/>
    <col min="1798" max="1798" width="13.28515625" style="277" customWidth="1"/>
    <col min="1799" max="2048" width="9.140625" style="277"/>
    <col min="2049" max="2049" width="3" style="277" bestFit="1" customWidth="1"/>
    <col min="2050" max="2050" width="52.7109375" style="277" bestFit="1" customWidth="1"/>
    <col min="2051" max="2051" width="3" style="277" bestFit="1" customWidth="1"/>
    <col min="2052" max="2052" width="13.140625" style="277" bestFit="1" customWidth="1"/>
    <col min="2053" max="2053" width="3" style="277" bestFit="1" customWidth="1"/>
    <col min="2054" max="2054" width="13.28515625" style="277" customWidth="1"/>
    <col min="2055" max="2304" width="9.140625" style="277"/>
    <col min="2305" max="2305" width="3" style="277" bestFit="1" customWidth="1"/>
    <col min="2306" max="2306" width="52.7109375" style="277" bestFit="1" customWidth="1"/>
    <col min="2307" max="2307" width="3" style="277" bestFit="1" customWidth="1"/>
    <col min="2308" max="2308" width="13.140625" style="277" bestFit="1" customWidth="1"/>
    <col min="2309" max="2309" width="3" style="277" bestFit="1" customWidth="1"/>
    <col min="2310" max="2310" width="13.28515625" style="277" customWidth="1"/>
    <col min="2311" max="2560" width="9.140625" style="277"/>
    <col min="2561" max="2561" width="3" style="277" bestFit="1" customWidth="1"/>
    <col min="2562" max="2562" width="52.7109375" style="277" bestFit="1" customWidth="1"/>
    <col min="2563" max="2563" width="3" style="277" bestFit="1" customWidth="1"/>
    <col min="2564" max="2564" width="13.140625" style="277" bestFit="1" customWidth="1"/>
    <col min="2565" max="2565" width="3" style="277" bestFit="1" customWidth="1"/>
    <col min="2566" max="2566" width="13.28515625" style="277" customWidth="1"/>
    <col min="2567" max="2816" width="9.140625" style="277"/>
    <col min="2817" max="2817" width="3" style="277" bestFit="1" customWidth="1"/>
    <col min="2818" max="2818" width="52.7109375" style="277" bestFit="1" customWidth="1"/>
    <col min="2819" max="2819" width="3" style="277" bestFit="1" customWidth="1"/>
    <col min="2820" max="2820" width="13.140625" style="277" bestFit="1" customWidth="1"/>
    <col min="2821" max="2821" width="3" style="277" bestFit="1" customWidth="1"/>
    <col min="2822" max="2822" width="13.28515625" style="277" customWidth="1"/>
    <col min="2823" max="3072" width="9.140625" style="277"/>
    <col min="3073" max="3073" width="3" style="277" bestFit="1" customWidth="1"/>
    <col min="3074" max="3074" width="52.7109375" style="277" bestFit="1" customWidth="1"/>
    <col min="3075" max="3075" width="3" style="277" bestFit="1" customWidth="1"/>
    <col min="3076" max="3076" width="13.140625" style="277" bestFit="1" customWidth="1"/>
    <col min="3077" max="3077" width="3" style="277" bestFit="1" customWidth="1"/>
    <col min="3078" max="3078" width="13.28515625" style="277" customWidth="1"/>
    <col min="3079" max="3328" width="9.140625" style="277"/>
    <col min="3329" max="3329" width="3" style="277" bestFit="1" customWidth="1"/>
    <col min="3330" max="3330" width="52.7109375" style="277" bestFit="1" customWidth="1"/>
    <col min="3331" max="3331" width="3" style="277" bestFit="1" customWidth="1"/>
    <col min="3332" max="3332" width="13.140625" style="277" bestFit="1" customWidth="1"/>
    <col min="3333" max="3333" width="3" style="277" bestFit="1" customWidth="1"/>
    <col min="3334" max="3334" width="13.28515625" style="277" customWidth="1"/>
    <col min="3335" max="3584" width="9.140625" style="277"/>
    <col min="3585" max="3585" width="3" style="277" bestFit="1" customWidth="1"/>
    <col min="3586" max="3586" width="52.7109375" style="277" bestFit="1" customWidth="1"/>
    <col min="3587" max="3587" width="3" style="277" bestFit="1" customWidth="1"/>
    <col min="3588" max="3588" width="13.140625" style="277" bestFit="1" customWidth="1"/>
    <col min="3589" max="3589" width="3" style="277" bestFit="1" customWidth="1"/>
    <col min="3590" max="3590" width="13.28515625" style="277" customWidth="1"/>
    <col min="3591" max="3840" width="9.140625" style="277"/>
    <col min="3841" max="3841" width="3" style="277" bestFit="1" customWidth="1"/>
    <col min="3842" max="3842" width="52.7109375" style="277" bestFit="1" customWidth="1"/>
    <col min="3843" max="3843" width="3" style="277" bestFit="1" customWidth="1"/>
    <col min="3844" max="3844" width="13.140625" style="277" bestFit="1" customWidth="1"/>
    <col min="3845" max="3845" width="3" style="277" bestFit="1" customWidth="1"/>
    <col min="3846" max="3846" width="13.28515625" style="277" customWidth="1"/>
    <col min="3847" max="4096" width="9.140625" style="277"/>
    <col min="4097" max="4097" width="3" style="277" bestFit="1" customWidth="1"/>
    <col min="4098" max="4098" width="52.7109375" style="277" bestFit="1" customWidth="1"/>
    <col min="4099" max="4099" width="3" style="277" bestFit="1" customWidth="1"/>
    <col min="4100" max="4100" width="13.140625" style="277" bestFit="1" customWidth="1"/>
    <col min="4101" max="4101" width="3" style="277" bestFit="1" customWidth="1"/>
    <col min="4102" max="4102" width="13.28515625" style="277" customWidth="1"/>
    <col min="4103" max="4352" width="9.140625" style="277"/>
    <col min="4353" max="4353" width="3" style="277" bestFit="1" customWidth="1"/>
    <col min="4354" max="4354" width="52.7109375" style="277" bestFit="1" customWidth="1"/>
    <col min="4355" max="4355" width="3" style="277" bestFit="1" customWidth="1"/>
    <col min="4356" max="4356" width="13.140625" style="277" bestFit="1" customWidth="1"/>
    <col min="4357" max="4357" width="3" style="277" bestFit="1" customWidth="1"/>
    <col min="4358" max="4358" width="13.28515625" style="277" customWidth="1"/>
    <col min="4359" max="4608" width="9.140625" style="277"/>
    <col min="4609" max="4609" width="3" style="277" bestFit="1" customWidth="1"/>
    <col min="4610" max="4610" width="52.7109375" style="277" bestFit="1" customWidth="1"/>
    <col min="4611" max="4611" width="3" style="277" bestFit="1" customWidth="1"/>
    <col min="4612" max="4612" width="13.140625" style="277" bestFit="1" customWidth="1"/>
    <col min="4613" max="4613" width="3" style="277" bestFit="1" customWidth="1"/>
    <col min="4614" max="4614" width="13.28515625" style="277" customWidth="1"/>
    <col min="4615" max="4864" width="9.140625" style="277"/>
    <col min="4865" max="4865" width="3" style="277" bestFit="1" customWidth="1"/>
    <col min="4866" max="4866" width="52.7109375" style="277" bestFit="1" customWidth="1"/>
    <col min="4867" max="4867" width="3" style="277" bestFit="1" customWidth="1"/>
    <col min="4868" max="4868" width="13.140625" style="277" bestFit="1" customWidth="1"/>
    <col min="4869" max="4869" width="3" style="277" bestFit="1" customWidth="1"/>
    <col min="4870" max="4870" width="13.28515625" style="277" customWidth="1"/>
    <col min="4871" max="5120" width="9.140625" style="277"/>
    <col min="5121" max="5121" width="3" style="277" bestFit="1" customWidth="1"/>
    <col min="5122" max="5122" width="52.7109375" style="277" bestFit="1" customWidth="1"/>
    <col min="5123" max="5123" width="3" style="277" bestFit="1" customWidth="1"/>
    <col min="5124" max="5124" width="13.140625" style="277" bestFit="1" customWidth="1"/>
    <col min="5125" max="5125" width="3" style="277" bestFit="1" customWidth="1"/>
    <col min="5126" max="5126" width="13.28515625" style="277" customWidth="1"/>
    <col min="5127" max="5376" width="9.140625" style="277"/>
    <col min="5377" max="5377" width="3" style="277" bestFit="1" customWidth="1"/>
    <col min="5378" max="5378" width="52.7109375" style="277" bestFit="1" customWidth="1"/>
    <col min="5379" max="5379" width="3" style="277" bestFit="1" customWidth="1"/>
    <col min="5380" max="5380" width="13.140625" style="277" bestFit="1" customWidth="1"/>
    <col min="5381" max="5381" width="3" style="277" bestFit="1" customWidth="1"/>
    <col min="5382" max="5382" width="13.28515625" style="277" customWidth="1"/>
    <col min="5383" max="5632" width="9.140625" style="277"/>
    <col min="5633" max="5633" width="3" style="277" bestFit="1" customWidth="1"/>
    <col min="5634" max="5634" width="52.7109375" style="277" bestFit="1" customWidth="1"/>
    <col min="5635" max="5635" width="3" style="277" bestFit="1" customWidth="1"/>
    <col min="5636" max="5636" width="13.140625" style="277" bestFit="1" customWidth="1"/>
    <col min="5637" max="5637" width="3" style="277" bestFit="1" customWidth="1"/>
    <col min="5638" max="5638" width="13.28515625" style="277" customWidth="1"/>
    <col min="5639" max="5888" width="9.140625" style="277"/>
    <col min="5889" max="5889" width="3" style="277" bestFit="1" customWidth="1"/>
    <col min="5890" max="5890" width="52.7109375" style="277" bestFit="1" customWidth="1"/>
    <col min="5891" max="5891" width="3" style="277" bestFit="1" customWidth="1"/>
    <col min="5892" max="5892" width="13.140625" style="277" bestFit="1" customWidth="1"/>
    <col min="5893" max="5893" width="3" style="277" bestFit="1" customWidth="1"/>
    <col min="5894" max="5894" width="13.28515625" style="277" customWidth="1"/>
    <col min="5895" max="6144" width="9.140625" style="277"/>
    <col min="6145" max="6145" width="3" style="277" bestFit="1" customWidth="1"/>
    <col min="6146" max="6146" width="52.7109375" style="277" bestFit="1" customWidth="1"/>
    <col min="6147" max="6147" width="3" style="277" bestFit="1" customWidth="1"/>
    <col min="6148" max="6148" width="13.140625" style="277" bestFit="1" customWidth="1"/>
    <col min="6149" max="6149" width="3" style="277" bestFit="1" customWidth="1"/>
    <col min="6150" max="6150" width="13.28515625" style="277" customWidth="1"/>
    <col min="6151" max="6400" width="9.140625" style="277"/>
    <col min="6401" max="6401" width="3" style="277" bestFit="1" customWidth="1"/>
    <col min="6402" max="6402" width="52.7109375" style="277" bestFit="1" customWidth="1"/>
    <col min="6403" max="6403" width="3" style="277" bestFit="1" customWidth="1"/>
    <col min="6404" max="6404" width="13.140625" style="277" bestFit="1" customWidth="1"/>
    <col min="6405" max="6405" width="3" style="277" bestFit="1" customWidth="1"/>
    <col min="6406" max="6406" width="13.28515625" style="277" customWidth="1"/>
    <col min="6407" max="6656" width="9.140625" style="277"/>
    <col min="6657" max="6657" width="3" style="277" bestFit="1" customWidth="1"/>
    <col min="6658" max="6658" width="52.7109375" style="277" bestFit="1" customWidth="1"/>
    <col min="6659" max="6659" width="3" style="277" bestFit="1" customWidth="1"/>
    <col min="6660" max="6660" width="13.140625" style="277" bestFit="1" customWidth="1"/>
    <col min="6661" max="6661" width="3" style="277" bestFit="1" customWidth="1"/>
    <col min="6662" max="6662" width="13.28515625" style="277" customWidth="1"/>
    <col min="6663" max="6912" width="9.140625" style="277"/>
    <col min="6913" max="6913" width="3" style="277" bestFit="1" customWidth="1"/>
    <col min="6914" max="6914" width="52.7109375" style="277" bestFit="1" customWidth="1"/>
    <col min="6915" max="6915" width="3" style="277" bestFit="1" customWidth="1"/>
    <col min="6916" max="6916" width="13.140625" style="277" bestFit="1" customWidth="1"/>
    <col min="6917" max="6917" width="3" style="277" bestFit="1" customWidth="1"/>
    <col min="6918" max="6918" width="13.28515625" style="277" customWidth="1"/>
    <col min="6919" max="7168" width="9.140625" style="277"/>
    <col min="7169" max="7169" width="3" style="277" bestFit="1" customWidth="1"/>
    <col min="7170" max="7170" width="52.7109375" style="277" bestFit="1" customWidth="1"/>
    <col min="7171" max="7171" width="3" style="277" bestFit="1" customWidth="1"/>
    <col min="7172" max="7172" width="13.140625" style="277" bestFit="1" customWidth="1"/>
    <col min="7173" max="7173" width="3" style="277" bestFit="1" customWidth="1"/>
    <col min="7174" max="7174" width="13.28515625" style="277" customWidth="1"/>
    <col min="7175" max="7424" width="9.140625" style="277"/>
    <col min="7425" max="7425" width="3" style="277" bestFit="1" customWidth="1"/>
    <col min="7426" max="7426" width="52.7109375" style="277" bestFit="1" customWidth="1"/>
    <col min="7427" max="7427" width="3" style="277" bestFit="1" customWidth="1"/>
    <col min="7428" max="7428" width="13.140625" style="277" bestFit="1" customWidth="1"/>
    <col min="7429" max="7429" width="3" style="277" bestFit="1" customWidth="1"/>
    <col min="7430" max="7430" width="13.28515625" style="277" customWidth="1"/>
    <col min="7431" max="7680" width="9.140625" style="277"/>
    <col min="7681" max="7681" width="3" style="277" bestFit="1" customWidth="1"/>
    <col min="7682" max="7682" width="52.7109375" style="277" bestFit="1" customWidth="1"/>
    <col min="7683" max="7683" width="3" style="277" bestFit="1" customWidth="1"/>
    <col min="7684" max="7684" width="13.140625" style="277" bestFit="1" customWidth="1"/>
    <col min="7685" max="7685" width="3" style="277" bestFit="1" customWidth="1"/>
    <col min="7686" max="7686" width="13.28515625" style="277" customWidth="1"/>
    <col min="7687" max="7936" width="9.140625" style="277"/>
    <col min="7937" max="7937" width="3" style="277" bestFit="1" customWidth="1"/>
    <col min="7938" max="7938" width="52.7109375" style="277" bestFit="1" customWidth="1"/>
    <col min="7939" max="7939" width="3" style="277" bestFit="1" customWidth="1"/>
    <col min="7940" max="7940" width="13.140625" style="277" bestFit="1" customWidth="1"/>
    <col min="7941" max="7941" width="3" style="277" bestFit="1" customWidth="1"/>
    <col min="7942" max="7942" width="13.28515625" style="277" customWidth="1"/>
    <col min="7943" max="8192" width="9.140625" style="277"/>
    <col min="8193" max="8193" width="3" style="277" bestFit="1" customWidth="1"/>
    <col min="8194" max="8194" width="52.7109375" style="277" bestFit="1" customWidth="1"/>
    <col min="8195" max="8195" width="3" style="277" bestFit="1" customWidth="1"/>
    <col min="8196" max="8196" width="13.140625" style="277" bestFit="1" customWidth="1"/>
    <col min="8197" max="8197" width="3" style="277" bestFit="1" customWidth="1"/>
    <col min="8198" max="8198" width="13.28515625" style="277" customWidth="1"/>
    <col min="8199" max="8448" width="9.140625" style="277"/>
    <col min="8449" max="8449" width="3" style="277" bestFit="1" customWidth="1"/>
    <col min="8450" max="8450" width="52.7109375" style="277" bestFit="1" customWidth="1"/>
    <col min="8451" max="8451" width="3" style="277" bestFit="1" customWidth="1"/>
    <col min="8452" max="8452" width="13.140625" style="277" bestFit="1" customWidth="1"/>
    <col min="8453" max="8453" width="3" style="277" bestFit="1" customWidth="1"/>
    <col min="8454" max="8454" width="13.28515625" style="277" customWidth="1"/>
    <col min="8455" max="8704" width="9.140625" style="277"/>
    <col min="8705" max="8705" width="3" style="277" bestFit="1" customWidth="1"/>
    <col min="8706" max="8706" width="52.7109375" style="277" bestFit="1" customWidth="1"/>
    <col min="8707" max="8707" width="3" style="277" bestFit="1" customWidth="1"/>
    <col min="8708" max="8708" width="13.140625" style="277" bestFit="1" customWidth="1"/>
    <col min="8709" max="8709" width="3" style="277" bestFit="1" customWidth="1"/>
    <col min="8710" max="8710" width="13.28515625" style="277" customWidth="1"/>
    <col min="8711" max="8960" width="9.140625" style="277"/>
    <col min="8961" max="8961" width="3" style="277" bestFit="1" customWidth="1"/>
    <col min="8962" max="8962" width="52.7109375" style="277" bestFit="1" customWidth="1"/>
    <col min="8963" max="8963" width="3" style="277" bestFit="1" customWidth="1"/>
    <col min="8964" max="8964" width="13.140625" style="277" bestFit="1" customWidth="1"/>
    <col min="8965" max="8965" width="3" style="277" bestFit="1" customWidth="1"/>
    <col min="8966" max="8966" width="13.28515625" style="277" customWidth="1"/>
    <col min="8967" max="9216" width="9.140625" style="277"/>
    <col min="9217" max="9217" width="3" style="277" bestFit="1" customWidth="1"/>
    <col min="9218" max="9218" width="52.7109375" style="277" bestFit="1" customWidth="1"/>
    <col min="9219" max="9219" width="3" style="277" bestFit="1" customWidth="1"/>
    <col min="9220" max="9220" width="13.140625" style="277" bestFit="1" customWidth="1"/>
    <col min="9221" max="9221" width="3" style="277" bestFit="1" customWidth="1"/>
    <col min="9222" max="9222" width="13.28515625" style="277" customWidth="1"/>
    <col min="9223" max="9472" width="9.140625" style="277"/>
    <col min="9473" max="9473" width="3" style="277" bestFit="1" customWidth="1"/>
    <col min="9474" max="9474" width="52.7109375" style="277" bestFit="1" customWidth="1"/>
    <col min="9475" max="9475" width="3" style="277" bestFit="1" customWidth="1"/>
    <col min="9476" max="9476" width="13.140625" style="277" bestFit="1" customWidth="1"/>
    <col min="9477" max="9477" width="3" style="277" bestFit="1" customWidth="1"/>
    <col min="9478" max="9478" width="13.28515625" style="277" customWidth="1"/>
    <col min="9479" max="9728" width="9.140625" style="277"/>
    <col min="9729" max="9729" width="3" style="277" bestFit="1" customWidth="1"/>
    <col min="9730" max="9730" width="52.7109375" style="277" bestFit="1" customWidth="1"/>
    <col min="9731" max="9731" width="3" style="277" bestFit="1" customWidth="1"/>
    <col min="9732" max="9732" width="13.140625" style="277" bestFit="1" customWidth="1"/>
    <col min="9733" max="9733" width="3" style="277" bestFit="1" customWidth="1"/>
    <col min="9734" max="9734" width="13.28515625" style="277" customWidth="1"/>
    <col min="9735" max="9984" width="9.140625" style="277"/>
    <col min="9985" max="9985" width="3" style="277" bestFit="1" customWidth="1"/>
    <col min="9986" max="9986" width="52.7109375" style="277" bestFit="1" customWidth="1"/>
    <col min="9987" max="9987" width="3" style="277" bestFit="1" customWidth="1"/>
    <col min="9988" max="9988" width="13.140625" style="277" bestFit="1" customWidth="1"/>
    <col min="9989" max="9989" width="3" style="277" bestFit="1" customWidth="1"/>
    <col min="9990" max="9990" width="13.28515625" style="277" customWidth="1"/>
    <col min="9991" max="10240" width="9.140625" style="277"/>
    <col min="10241" max="10241" width="3" style="277" bestFit="1" customWidth="1"/>
    <col min="10242" max="10242" width="52.7109375" style="277" bestFit="1" customWidth="1"/>
    <col min="10243" max="10243" width="3" style="277" bestFit="1" customWidth="1"/>
    <col min="10244" max="10244" width="13.140625" style="277" bestFit="1" customWidth="1"/>
    <col min="10245" max="10245" width="3" style="277" bestFit="1" customWidth="1"/>
    <col min="10246" max="10246" width="13.28515625" style="277" customWidth="1"/>
    <col min="10247" max="10496" width="9.140625" style="277"/>
    <col min="10497" max="10497" width="3" style="277" bestFit="1" customWidth="1"/>
    <col min="10498" max="10498" width="52.7109375" style="277" bestFit="1" customWidth="1"/>
    <col min="10499" max="10499" width="3" style="277" bestFit="1" customWidth="1"/>
    <col min="10500" max="10500" width="13.140625" style="277" bestFit="1" customWidth="1"/>
    <col min="10501" max="10501" width="3" style="277" bestFit="1" customWidth="1"/>
    <col min="10502" max="10502" width="13.28515625" style="277" customWidth="1"/>
    <col min="10503" max="10752" width="9.140625" style="277"/>
    <col min="10753" max="10753" width="3" style="277" bestFit="1" customWidth="1"/>
    <col min="10754" max="10754" width="52.7109375" style="277" bestFit="1" customWidth="1"/>
    <col min="10755" max="10755" width="3" style="277" bestFit="1" customWidth="1"/>
    <col min="10756" max="10756" width="13.140625" style="277" bestFit="1" customWidth="1"/>
    <col min="10757" max="10757" width="3" style="277" bestFit="1" customWidth="1"/>
    <col min="10758" max="10758" width="13.28515625" style="277" customWidth="1"/>
    <col min="10759" max="11008" width="9.140625" style="277"/>
    <col min="11009" max="11009" width="3" style="277" bestFit="1" customWidth="1"/>
    <col min="11010" max="11010" width="52.7109375" style="277" bestFit="1" customWidth="1"/>
    <col min="11011" max="11011" width="3" style="277" bestFit="1" customWidth="1"/>
    <col min="11012" max="11012" width="13.140625" style="277" bestFit="1" customWidth="1"/>
    <col min="11013" max="11013" width="3" style="277" bestFit="1" customWidth="1"/>
    <col min="11014" max="11014" width="13.28515625" style="277" customWidth="1"/>
    <col min="11015" max="11264" width="9.140625" style="277"/>
    <col min="11265" max="11265" width="3" style="277" bestFit="1" customWidth="1"/>
    <col min="11266" max="11266" width="52.7109375" style="277" bestFit="1" customWidth="1"/>
    <col min="11267" max="11267" width="3" style="277" bestFit="1" customWidth="1"/>
    <col min="11268" max="11268" width="13.140625" style="277" bestFit="1" customWidth="1"/>
    <col min="11269" max="11269" width="3" style="277" bestFit="1" customWidth="1"/>
    <col min="11270" max="11270" width="13.28515625" style="277" customWidth="1"/>
    <col min="11271" max="11520" width="9.140625" style="277"/>
    <col min="11521" max="11521" width="3" style="277" bestFit="1" customWidth="1"/>
    <col min="11522" max="11522" width="52.7109375" style="277" bestFit="1" customWidth="1"/>
    <col min="11523" max="11523" width="3" style="277" bestFit="1" customWidth="1"/>
    <col min="11524" max="11524" width="13.140625" style="277" bestFit="1" customWidth="1"/>
    <col min="11525" max="11525" width="3" style="277" bestFit="1" customWidth="1"/>
    <col min="11526" max="11526" width="13.28515625" style="277" customWidth="1"/>
    <col min="11527" max="11776" width="9.140625" style="277"/>
    <col min="11777" max="11777" width="3" style="277" bestFit="1" customWidth="1"/>
    <col min="11778" max="11778" width="52.7109375" style="277" bestFit="1" customWidth="1"/>
    <col min="11779" max="11779" width="3" style="277" bestFit="1" customWidth="1"/>
    <col min="11780" max="11780" width="13.140625" style="277" bestFit="1" customWidth="1"/>
    <col min="11781" max="11781" width="3" style="277" bestFit="1" customWidth="1"/>
    <col min="11782" max="11782" width="13.28515625" style="277" customWidth="1"/>
    <col min="11783" max="12032" width="9.140625" style="277"/>
    <col min="12033" max="12033" width="3" style="277" bestFit="1" customWidth="1"/>
    <col min="12034" max="12034" width="52.7109375" style="277" bestFit="1" customWidth="1"/>
    <col min="12035" max="12035" width="3" style="277" bestFit="1" customWidth="1"/>
    <col min="12036" max="12036" width="13.140625" style="277" bestFit="1" customWidth="1"/>
    <col min="12037" max="12037" width="3" style="277" bestFit="1" customWidth="1"/>
    <col min="12038" max="12038" width="13.28515625" style="277" customWidth="1"/>
    <col min="12039" max="12288" width="9.140625" style="277"/>
    <col min="12289" max="12289" width="3" style="277" bestFit="1" customWidth="1"/>
    <col min="12290" max="12290" width="52.7109375" style="277" bestFit="1" customWidth="1"/>
    <col min="12291" max="12291" width="3" style="277" bestFit="1" customWidth="1"/>
    <col min="12292" max="12292" width="13.140625" style="277" bestFit="1" customWidth="1"/>
    <col min="12293" max="12293" width="3" style="277" bestFit="1" customWidth="1"/>
    <col min="12294" max="12294" width="13.28515625" style="277" customWidth="1"/>
    <col min="12295" max="12544" width="9.140625" style="277"/>
    <col min="12545" max="12545" width="3" style="277" bestFit="1" customWidth="1"/>
    <col min="12546" max="12546" width="52.7109375" style="277" bestFit="1" customWidth="1"/>
    <col min="12547" max="12547" width="3" style="277" bestFit="1" customWidth="1"/>
    <col min="12548" max="12548" width="13.140625" style="277" bestFit="1" customWidth="1"/>
    <col min="12549" max="12549" width="3" style="277" bestFit="1" customWidth="1"/>
    <col min="12550" max="12550" width="13.28515625" style="277" customWidth="1"/>
    <col min="12551" max="12800" width="9.140625" style="277"/>
    <col min="12801" max="12801" width="3" style="277" bestFit="1" customWidth="1"/>
    <col min="12802" max="12802" width="52.7109375" style="277" bestFit="1" customWidth="1"/>
    <col min="12803" max="12803" width="3" style="277" bestFit="1" customWidth="1"/>
    <col min="12804" max="12804" width="13.140625" style="277" bestFit="1" customWidth="1"/>
    <col min="12805" max="12805" width="3" style="277" bestFit="1" customWidth="1"/>
    <col min="12806" max="12806" width="13.28515625" style="277" customWidth="1"/>
    <col min="12807" max="13056" width="9.140625" style="277"/>
    <col min="13057" max="13057" width="3" style="277" bestFit="1" customWidth="1"/>
    <col min="13058" max="13058" width="52.7109375" style="277" bestFit="1" customWidth="1"/>
    <col min="13059" max="13059" width="3" style="277" bestFit="1" customWidth="1"/>
    <col min="13060" max="13060" width="13.140625" style="277" bestFit="1" customWidth="1"/>
    <col min="13061" max="13061" width="3" style="277" bestFit="1" customWidth="1"/>
    <col min="13062" max="13062" width="13.28515625" style="277" customWidth="1"/>
    <col min="13063" max="13312" width="9.140625" style="277"/>
    <col min="13313" max="13313" width="3" style="277" bestFit="1" customWidth="1"/>
    <col min="13314" max="13314" width="52.7109375" style="277" bestFit="1" customWidth="1"/>
    <col min="13315" max="13315" width="3" style="277" bestFit="1" customWidth="1"/>
    <col min="13316" max="13316" width="13.140625" style="277" bestFit="1" customWidth="1"/>
    <col min="13317" max="13317" width="3" style="277" bestFit="1" customWidth="1"/>
    <col min="13318" max="13318" width="13.28515625" style="277" customWidth="1"/>
    <col min="13319" max="13568" width="9.140625" style="277"/>
    <col min="13569" max="13569" width="3" style="277" bestFit="1" customWidth="1"/>
    <col min="13570" max="13570" width="52.7109375" style="277" bestFit="1" customWidth="1"/>
    <col min="13571" max="13571" width="3" style="277" bestFit="1" customWidth="1"/>
    <col min="13572" max="13572" width="13.140625" style="277" bestFit="1" customWidth="1"/>
    <col min="13573" max="13573" width="3" style="277" bestFit="1" customWidth="1"/>
    <col min="13574" max="13574" width="13.28515625" style="277" customWidth="1"/>
    <col min="13575" max="13824" width="9.140625" style="277"/>
    <col min="13825" max="13825" width="3" style="277" bestFit="1" customWidth="1"/>
    <col min="13826" max="13826" width="52.7109375" style="277" bestFit="1" customWidth="1"/>
    <col min="13827" max="13827" width="3" style="277" bestFit="1" customWidth="1"/>
    <col min="13828" max="13828" width="13.140625" style="277" bestFit="1" customWidth="1"/>
    <col min="13829" max="13829" width="3" style="277" bestFit="1" customWidth="1"/>
    <col min="13830" max="13830" width="13.28515625" style="277" customWidth="1"/>
    <col min="13831" max="14080" width="9.140625" style="277"/>
    <col min="14081" max="14081" width="3" style="277" bestFit="1" customWidth="1"/>
    <col min="14082" max="14082" width="52.7109375" style="277" bestFit="1" customWidth="1"/>
    <col min="14083" max="14083" width="3" style="277" bestFit="1" customWidth="1"/>
    <col min="14084" max="14084" width="13.140625" style="277" bestFit="1" customWidth="1"/>
    <col min="14085" max="14085" width="3" style="277" bestFit="1" customWidth="1"/>
    <col min="14086" max="14086" width="13.28515625" style="277" customWidth="1"/>
    <col min="14087" max="14336" width="9.140625" style="277"/>
    <col min="14337" max="14337" width="3" style="277" bestFit="1" customWidth="1"/>
    <col min="14338" max="14338" width="52.7109375" style="277" bestFit="1" customWidth="1"/>
    <col min="14339" max="14339" width="3" style="277" bestFit="1" customWidth="1"/>
    <col min="14340" max="14340" width="13.140625" style="277" bestFit="1" customWidth="1"/>
    <col min="14341" max="14341" width="3" style="277" bestFit="1" customWidth="1"/>
    <col min="14342" max="14342" width="13.28515625" style="277" customWidth="1"/>
    <col min="14343" max="14592" width="9.140625" style="277"/>
    <col min="14593" max="14593" width="3" style="277" bestFit="1" customWidth="1"/>
    <col min="14594" max="14594" width="52.7109375" style="277" bestFit="1" customWidth="1"/>
    <col min="14595" max="14595" width="3" style="277" bestFit="1" customWidth="1"/>
    <col min="14596" max="14596" width="13.140625" style="277" bestFit="1" customWidth="1"/>
    <col min="14597" max="14597" width="3" style="277" bestFit="1" customWidth="1"/>
    <col min="14598" max="14598" width="13.28515625" style="277" customWidth="1"/>
    <col min="14599" max="14848" width="9.140625" style="277"/>
    <col min="14849" max="14849" width="3" style="277" bestFit="1" customWidth="1"/>
    <col min="14850" max="14850" width="52.7109375" style="277" bestFit="1" customWidth="1"/>
    <col min="14851" max="14851" width="3" style="277" bestFit="1" customWidth="1"/>
    <col min="14852" max="14852" width="13.140625" style="277" bestFit="1" customWidth="1"/>
    <col min="14853" max="14853" width="3" style="277" bestFit="1" customWidth="1"/>
    <col min="14854" max="14854" width="13.28515625" style="277" customWidth="1"/>
    <col min="14855" max="15104" width="9.140625" style="277"/>
    <col min="15105" max="15105" width="3" style="277" bestFit="1" customWidth="1"/>
    <col min="15106" max="15106" width="52.7109375" style="277" bestFit="1" customWidth="1"/>
    <col min="15107" max="15107" width="3" style="277" bestFit="1" customWidth="1"/>
    <col min="15108" max="15108" width="13.140625" style="277" bestFit="1" customWidth="1"/>
    <col min="15109" max="15109" width="3" style="277" bestFit="1" customWidth="1"/>
    <col min="15110" max="15110" width="13.28515625" style="277" customWidth="1"/>
    <col min="15111" max="15360" width="9.140625" style="277"/>
    <col min="15361" max="15361" width="3" style="277" bestFit="1" customWidth="1"/>
    <col min="15362" max="15362" width="52.7109375" style="277" bestFit="1" customWidth="1"/>
    <col min="15363" max="15363" width="3" style="277" bestFit="1" customWidth="1"/>
    <col min="15364" max="15364" width="13.140625" style="277" bestFit="1" customWidth="1"/>
    <col min="15365" max="15365" width="3" style="277" bestFit="1" customWidth="1"/>
    <col min="15366" max="15366" width="13.28515625" style="277" customWidth="1"/>
    <col min="15367" max="15616" width="9.140625" style="277"/>
    <col min="15617" max="15617" width="3" style="277" bestFit="1" customWidth="1"/>
    <col min="15618" max="15618" width="52.7109375" style="277" bestFit="1" customWidth="1"/>
    <col min="15619" max="15619" width="3" style="277" bestFit="1" customWidth="1"/>
    <col min="15620" max="15620" width="13.140625" style="277" bestFit="1" customWidth="1"/>
    <col min="15621" max="15621" width="3" style="277" bestFit="1" customWidth="1"/>
    <col min="15622" max="15622" width="13.28515625" style="277" customWidth="1"/>
    <col min="15623" max="15872" width="9.140625" style="277"/>
    <col min="15873" max="15873" width="3" style="277" bestFit="1" customWidth="1"/>
    <col min="15874" max="15874" width="52.7109375" style="277" bestFit="1" customWidth="1"/>
    <col min="15875" max="15875" width="3" style="277" bestFit="1" customWidth="1"/>
    <col min="15876" max="15876" width="13.140625" style="277" bestFit="1" customWidth="1"/>
    <col min="15877" max="15877" width="3" style="277" bestFit="1" customWidth="1"/>
    <col min="15878" max="15878" width="13.28515625" style="277" customWidth="1"/>
    <col min="15879" max="16128" width="9.140625" style="277"/>
    <col min="16129" max="16129" width="3" style="277" bestFit="1" customWidth="1"/>
    <col min="16130" max="16130" width="52.7109375" style="277" bestFit="1" customWidth="1"/>
    <col min="16131" max="16131" width="3" style="277" bestFit="1" customWidth="1"/>
    <col min="16132" max="16132" width="13.140625" style="277" bestFit="1" customWidth="1"/>
    <col min="16133" max="16133" width="3" style="277" bestFit="1" customWidth="1"/>
    <col min="16134" max="16134" width="13.28515625" style="277" customWidth="1"/>
    <col min="16135" max="16384" width="9.140625" style="277"/>
  </cols>
  <sheetData>
    <row r="1" spans="1:6">
      <c r="A1" s="471" t="s">
        <v>220</v>
      </c>
      <c r="B1" s="471"/>
      <c r="C1" s="471"/>
      <c r="D1" s="471"/>
      <c r="E1" s="471"/>
      <c r="F1" s="471"/>
    </row>
    <row r="2" spans="1:6" ht="12.75" customHeight="1">
      <c r="A2" s="276"/>
      <c r="B2" s="284" t="s">
        <v>221</v>
      </c>
      <c r="C2" s="276"/>
      <c r="D2" s="472" t="s">
        <v>222</v>
      </c>
      <c r="E2" s="472"/>
      <c r="F2" s="472"/>
    </row>
    <row r="3" spans="1:6">
      <c r="A3" s="276"/>
      <c r="B3" s="444" t="s">
        <v>223</v>
      </c>
      <c r="C3" s="276"/>
      <c r="D3" s="472" t="s">
        <v>1101</v>
      </c>
      <c r="E3" s="472"/>
      <c r="F3" s="472"/>
    </row>
    <row r="4" spans="1:6" ht="12" customHeight="1">
      <c r="A4" s="276"/>
      <c r="B4" s="277" t="s">
        <v>224</v>
      </c>
      <c r="C4" s="276"/>
      <c r="E4" s="276"/>
    </row>
    <row r="5" spans="1:6">
      <c r="A5" s="285" t="s">
        <v>225</v>
      </c>
      <c r="B5" s="286" t="s">
        <v>226</v>
      </c>
      <c r="C5" s="286" t="s">
        <v>225</v>
      </c>
      <c r="D5" s="286" t="s">
        <v>227</v>
      </c>
      <c r="E5" s="286" t="s">
        <v>225</v>
      </c>
      <c r="F5" s="287" t="s">
        <v>228</v>
      </c>
    </row>
    <row r="6" spans="1:6">
      <c r="A6" s="288"/>
      <c r="B6" s="289" t="s">
        <v>229</v>
      </c>
      <c r="C6" s="290">
        <v>1</v>
      </c>
      <c r="D6" s="291">
        <f>PASH!D7+PASH!D24</f>
        <v>19324694</v>
      </c>
      <c r="E6" s="290">
        <v>2</v>
      </c>
      <c r="F6" s="292">
        <f>D6</f>
        <v>19324694</v>
      </c>
    </row>
    <row r="7" spans="1:6">
      <c r="A7" s="293"/>
      <c r="B7" s="294" t="s">
        <v>230</v>
      </c>
      <c r="C7" s="295">
        <v>3</v>
      </c>
      <c r="D7" s="296">
        <f>PASH!D18+PASH!D28-PASH!D24</f>
        <v>-21635713.800000001</v>
      </c>
      <c r="E7" s="295">
        <v>4</v>
      </c>
      <c r="F7" s="297">
        <f>D7</f>
        <v>-21635713.800000001</v>
      </c>
    </row>
    <row r="8" spans="1:6">
      <c r="A8" s="298"/>
      <c r="B8" s="299" t="s">
        <v>231</v>
      </c>
      <c r="C8" s="300"/>
      <c r="D8" s="301"/>
      <c r="E8" s="300">
        <v>5</v>
      </c>
      <c r="F8" s="302">
        <f>SUM(F9:F27)</f>
        <v>203789</v>
      </c>
    </row>
    <row r="9" spans="1:6">
      <c r="A9" s="298" t="s">
        <v>232</v>
      </c>
      <c r="B9" s="299" t="s">
        <v>233</v>
      </c>
      <c r="C9" s="300"/>
      <c r="D9" s="301"/>
      <c r="E9" s="300">
        <v>6</v>
      </c>
      <c r="F9" s="303"/>
    </row>
    <row r="10" spans="1:6">
      <c r="A10" s="298" t="s">
        <v>234</v>
      </c>
      <c r="B10" s="299" t="s">
        <v>235</v>
      </c>
      <c r="C10" s="300"/>
      <c r="D10" s="301"/>
      <c r="E10" s="300">
        <v>7</v>
      </c>
      <c r="F10" s="303"/>
    </row>
    <row r="11" spans="1:6" ht="22.5" customHeight="1">
      <c r="A11" s="298" t="s">
        <v>236</v>
      </c>
      <c r="B11" s="304" t="s">
        <v>237</v>
      </c>
      <c r="C11" s="300"/>
      <c r="D11" s="301"/>
      <c r="E11" s="300">
        <v>8</v>
      </c>
      <c r="F11" s="303"/>
    </row>
    <row r="12" spans="1:6">
      <c r="A12" s="298" t="s">
        <v>236</v>
      </c>
      <c r="B12" s="299" t="s">
        <v>238</v>
      </c>
      <c r="C12" s="300"/>
      <c r="D12" s="301"/>
      <c r="E12" s="300">
        <v>9</v>
      </c>
      <c r="F12" s="303"/>
    </row>
    <row r="13" spans="1:6">
      <c r="A13" s="298" t="s">
        <v>239</v>
      </c>
      <c r="B13" s="299" t="s">
        <v>240</v>
      </c>
      <c r="C13" s="300"/>
      <c r="D13" s="301"/>
      <c r="E13" s="300">
        <v>10</v>
      </c>
      <c r="F13" s="303"/>
    </row>
    <row r="14" spans="1:6">
      <c r="A14" s="298" t="s">
        <v>241</v>
      </c>
      <c r="B14" s="299" t="s">
        <v>242</v>
      </c>
      <c r="C14" s="300"/>
      <c r="D14" s="301"/>
      <c r="E14" s="300">
        <v>11</v>
      </c>
      <c r="F14" s="303"/>
    </row>
    <row r="15" spans="1:6" ht="22.5" customHeight="1">
      <c r="A15" s="298" t="s">
        <v>243</v>
      </c>
      <c r="B15" s="304" t="s">
        <v>244</v>
      </c>
      <c r="C15" s="300"/>
      <c r="D15" s="301"/>
      <c r="E15" s="300">
        <v>12</v>
      </c>
      <c r="F15" s="303"/>
    </row>
    <row r="16" spans="1:6">
      <c r="A16" s="298" t="s">
        <v>243</v>
      </c>
      <c r="B16" s="299" t="s">
        <v>245</v>
      </c>
      <c r="C16" s="300"/>
      <c r="D16" s="301"/>
      <c r="E16" s="300">
        <v>13</v>
      </c>
      <c r="F16" s="303">
        <v>1639</v>
      </c>
    </row>
    <row r="17" spans="1:8">
      <c r="A17" s="298" t="s">
        <v>246</v>
      </c>
      <c r="B17" s="299" t="s">
        <v>247</v>
      </c>
      <c r="C17" s="300"/>
      <c r="D17" s="301"/>
      <c r="E17" s="300">
        <v>14</v>
      </c>
      <c r="F17" s="303"/>
    </row>
    <row r="18" spans="1:8" ht="24">
      <c r="A18" s="298" t="s">
        <v>248</v>
      </c>
      <c r="B18" s="305" t="s">
        <v>249</v>
      </c>
      <c r="C18" s="306"/>
      <c r="D18" s="301"/>
      <c r="E18" s="300">
        <v>15</v>
      </c>
      <c r="F18" s="303"/>
    </row>
    <row r="19" spans="1:8">
      <c r="A19" s="298" t="s">
        <v>250</v>
      </c>
      <c r="B19" s="299" t="s">
        <v>251</v>
      </c>
      <c r="C19" s="300"/>
      <c r="D19" s="301"/>
      <c r="E19" s="300">
        <v>16</v>
      </c>
      <c r="F19" s="303">
        <v>59588</v>
      </c>
    </row>
    <row r="20" spans="1:8">
      <c r="A20" s="298" t="s">
        <v>252</v>
      </c>
      <c r="B20" s="299" t="s">
        <v>253</v>
      </c>
      <c r="C20" s="300"/>
      <c r="D20" s="301"/>
      <c r="E20" s="300">
        <v>17</v>
      </c>
      <c r="F20" s="303"/>
      <c r="H20" s="199"/>
    </row>
    <row r="21" spans="1:8">
      <c r="A21" s="298" t="s">
        <v>254</v>
      </c>
      <c r="B21" s="299" t="s">
        <v>255</v>
      </c>
      <c r="C21" s="300"/>
      <c r="D21" s="301"/>
      <c r="E21" s="300">
        <v>18</v>
      </c>
      <c r="F21" s="303">
        <v>142562</v>
      </c>
    </row>
    <row r="22" spans="1:8">
      <c r="A22" s="298" t="s">
        <v>256</v>
      </c>
      <c r="B22" s="299" t="s">
        <v>257</v>
      </c>
      <c r="C22" s="300"/>
      <c r="D22" s="301"/>
      <c r="E22" s="300">
        <v>19</v>
      </c>
      <c r="F22" s="303"/>
    </row>
    <row r="23" spans="1:8">
      <c r="A23" s="298" t="s">
        <v>258</v>
      </c>
      <c r="B23" s="299" t="s">
        <v>259</v>
      </c>
      <c r="C23" s="300"/>
      <c r="D23" s="301"/>
      <c r="E23" s="300">
        <v>20</v>
      </c>
      <c r="F23" s="303"/>
    </row>
    <row r="24" spans="1:8" ht="24">
      <c r="A24" s="298" t="s">
        <v>260</v>
      </c>
      <c r="B24" s="304" t="s">
        <v>261</v>
      </c>
      <c r="C24" s="307"/>
      <c r="D24" s="301"/>
      <c r="E24" s="300">
        <v>21</v>
      </c>
      <c r="F24" s="303"/>
    </row>
    <row r="25" spans="1:8">
      <c r="A25" s="298" t="s">
        <v>262</v>
      </c>
      <c r="B25" s="299" t="s">
        <v>263</v>
      </c>
      <c r="C25" s="300"/>
      <c r="D25" s="301"/>
      <c r="E25" s="300">
        <v>22</v>
      </c>
      <c r="F25" s="303"/>
    </row>
    <row r="26" spans="1:8" ht="24">
      <c r="A26" s="298" t="s">
        <v>264</v>
      </c>
      <c r="B26" s="304" t="s">
        <v>265</v>
      </c>
      <c r="C26" s="307"/>
      <c r="D26" s="301"/>
      <c r="E26" s="300">
        <v>23</v>
      </c>
      <c r="F26" s="303"/>
    </row>
    <row r="27" spans="1:8">
      <c r="A27" s="298" t="s">
        <v>266</v>
      </c>
      <c r="B27" s="299" t="s">
        <v>267</v>
      </c>
      <c r="C27" s="300"/>
      <c r="D27" s="301"/>
      <c r="E27" s="300">
        <v>24</v>
      </c>
      <c r="F27" s="303"/>
    </row>
    <row r="28" spans="1:8">
      <c r="A28" s="298"/>
      <c r="B28" s="304" t="s">
        <v>268</v>
      </c>
      <c r="C28" s="307"/>
      <c r="D28" s="308"/>
      <c r="E28" s="300"/>
      <c r="F28" s="303"/>
    </row>
    <row r="29" spans="1:8">
      <c r="A29" s="298"/>
      <c r="B29" s="299" t="s">
        <v>269</v>
      </c>
      <c r="C29" s="300">
        <v>25</v>
      </c>
      <c r="D29" s="309">
        <f>D6+D7</f>
        <v>-2311019.8000000007</v>
      </c>
      <c r="E29" s="300">
        <v>26</v>
      </c>
      <c r="F29" s="302">
        <f>F6+F7+F8</f>
        <v>-2107230.8000000007</v>
      </c>
    </row>
    <row r="30" spans="1:8">
      <c r="A30" s="298"/>
      <c r="B30" s="304" t="s">
        <v>270</v>
      </c>
      <c r="C30" s="307">
        <v>27</v>
      </c>
      <c r="D30" s="319"/>
      <c r="E30" s="300">
        <v>28</v>
      </c>
      <c r="F30" s="320"/>
    </row>
    <row r="31" spans="1:8">
      <c r="A31" s="298"/>
      <c r="B31" s="299" t="s">
        <v>271</v>
      </c>
      <c r="C31" s="300"/>
      <c r="D31" s="301"/>
      <c r="E31" s="300">
        <v>29</v>
      </c>
      <c r="F31" s="303"/>
    </row>
    <row r="32" spans="1:8">
      <c r="A32" s="298"/>
      <c r="B32" s="304" t="s">
        <v>272</v>
      </c>
      <c r="C32" s="307"/>
      <c r="D32" s="301"/>
      <c r="E32" s="300">
        <v>30</v>
      </c>
      <c r="F32" s="303"/>
    </row>
    <row r="33" spans="1:6">
      <c r="A33" s="298"/>
      <c r="B33" s="299" t="s">
        <v>273</v>
      </c>
      <c r="C33" s="300"/>
      <c r="D33" s="301"/>
      <c r="E33" s="300">
        <v>31</v>
      </c>
      <c r="F33" s="303"/>
    </row>
    <row r="34" spans="1:6">
      <c r="A34" s="298"/>
      <c r="B34" s="304" t="s">
        <v>274</v>
      </c>
      <c r="C34" s="307">
        <v>32</v>
      </c>
      <c r="D34" s="308"/>
      <c r="E34" s="300">
        <v>33</v>
      </c>
      <c r="F34" s="303"/>
    </row>
    <row r="35" spans="1:6">
      <c r="A35" s="298"/>
      <c r="B35" s="299" t="s">
        <v>275</v>
      </c>
      <c r="C35" s="300"/>
      <c r="D35" s="301"/>
      <c r="E35" s="300">
        <v>34</v>
      </c>
      <c r="F35" s="303"/>
    </row>
    <row r="36" spans="1:6">
      <c r="A36" s="298"/>
      <c r="B36" s="310" t="s">
        <v>276</v>
      </c>
      <c r="C36" s="307"/>
      <c r="D36" s="301"/>
      <c r="E36" s="300">
        <v>35</v>
      </c>
      <c r="F36" s="303"/>
    </row>
    <row r="37" spans="1:6">
      <c r="A37" s="298"/>
      <c r="B37" s="299" t="s">
        <v>277</v>
      </c>
      <c r="C37" s="300"/>
      <c r="D37" s="301"/>
      <c r="E37" s="300">
        <v>36</v>
      </c>
      <c r="F37" s="303"/>
    </row>
    <row r="38" spans="1:6">
      <c r="A38" s="298"/>
      <c r="B38" s="304" t="s">
        <v>278</v>
      </c>
      <c r="C38" s="307">
        <v>37</v>
      </c>
      <c r="D38" s="308">
        <f>D30-F37</f>
        <v>0</v>
      </c>
      <c r="E38" s="300">
        <v>38</v>
      </c>
      <c r="F38" s="303"/>
    </row>
    <row r="39" spans="1:6">
      <c r="A39" s="298"/>
      <c r="B39" s="299" t="s">
        <v>279</v>
      </c>
      <c r="C39" s="300"/>
      <c r="D39" s="301"/>
      <c r="E39" s="300">
        <v>39</v>
      </c>
      <c r="F39" s="303"/>
    </row>
    <row r="40" spans="1:6">
      <c r="A40" s="298"/>
      <c r="B40" s="304" t="s">
        <v>280</v>
      </c>
      <c r="C40" s="307"/>
      <c r="D40" s="301"/>
      <c r="E40" s="300">
        <v>40</v>
      </c>
      <c r="F40" s="303"/>
    </row>
    <row r="41" spans="1:6">
      <c r="A41" s="298"/>
      <c r="B41" s="299" t="s">
        <v>281</v>
      </c>
      <c r="C41" s="300"/>
      <c r="D41" s="301"/>
      <c r="E41" s="300">
        <v>41</v>
      </c>
      <c r="F41" s="303"/>
    </row>
    <row r="42" spans="1:6">
      <c r="A42" s="298"/>
      <c r="B42" s="304" t="s">
        <v>282</v>
      </c>
      <c r="C42" s="307"/>
      <c r="D42" s="301"/>
      <c r="E42" s="300">
        <v>42</v>
      </c>
      <c r="F42" s="303"/>
    </row>
    <row r="43" spans="1:6">
      <c r="A43" s="298"/>
      <c r="B43" s="299" t="s">
        <v>283</v>
      </c>
      <c r="C43" s="300"/>
      <c r="D43" s="301"/>
      <c r="E43" s="300">
        <v>43</v>
      </c>
      <c r="F43" s="303"/>
    </row>
    <row r="44" spans="1:6">
      <c r="A44" s="298"/>
      <c r="B44" s="304" t="s">
        <v>284</v>
      </c>
      <c r="C44" s="307"/>
      <c r="D44" s="308"/>
      <c r="E44" s="300"/>
      <c r="F44" s="303"/>
    </row>
    <row r="45" spans="1:6">
      <c r="A45" s="298"/>
      <c r="B45" s="299" t="s">
        <v>285</v>
      </c>
      <c r="C45" s="300">
        <v>44</v>
      </c>
      <c r="D45" s="308">
        <f>D46+D47+D48+D49</f>
        <v>129476</v>
      </c>
      <c r="E45" s="300">
        <v>45</v>
      </c>
      <c r="F45" s="303">
        <f>F46+F47+F48+F49</f>
        <v>129476</v>
      </c>
    </row>
    <row r="46" spans="1:6">
      <c r="A46" s="298" t="s">
        <v>232</v>
      </c>
      <c r="B46" s="304" t="s">
        <v>286</v>
      </c>
      <c r="C46" s="307">
        <v>46</v>
      </c>
      <c r="D46" s="308"/>
      <c r="E46" s="300">
        <v>47</v>
      </c>
      <c r="F46" s="303"/>
    </row>
    <row r="47" spans="1:6">
      <c r="A47" s="298" t="s">
        <v>234</v>
      </c>
      <c r="B47" s="299" t="s">
        <v>287</v>
      </c>
      <c r="C47" s="300">
        <v>48</v>
      </c>
      <c r="D47" s="308"/>
      <c r="E47" s="300">
        <v>49</v>
      </c>
      <c r="F47" s="303"/>
    </row>
    <row r="48" spans="1:6">
      <c r="A48" s="298" t="s">
        <v>236</v>
      </c>
      <c r="B48" s="304" t="s">
        <v>288</v>
      </c>
      <c r="C48" s="307">
        <v>50</v>
      </c>
      <c r="D48" s="308">
        <v>34584</v>
      </c>
      <c r="E48" s="300">
        <v>51</v>
      </c>
      <c r="F48" s="303">
        <f>D48</f>
        <v>34584</v>
      </c>
    </row>
    <row r="49" spans="1:6">
      <c r="A49" s="298" t="s">
        <v>239</v>
      </c>
      <c r="B49" s="299" t="s">
        <v>289</v>
      </c>
      <c r="C49" s="300">
        <v>52</v>
      </c>
      <c r="D49" s="308">
        <v>94892</v>
      </c>
      <c r="E49" s="300">
        <v>53</v>
      </c>
      <c r="F49" s="303">
        <f>D49</f>
        <v>94892</v>
      </c>
    </row>
    <row r="50" spans="1:6">
      <c r="A50" s="311"/>
      <c r="B50" s="312" t="s">
        <v>290</v>
      </c>
      <c r="C50" s="307"/>
      <c r="D50" s="301"/>
      <c r="E50" s="300">
        <v>54</v>
      </c>
      <c r="F50" s="303">
        <f>75332+1049869.47</f>
        <v>1125201.47</v>
      </c>
    </row>
    <row r="51" spans="1:6" ht="39.75">
      <c r="A51" s="278"/>
      <c r="B51" s="313" t="s">
        <v>291</v>
      </c>
      <c r="C51" s="314"/>
      <c r="D51" s="473" t="s">
        <v>292</v>
      </c>
      <c r="E51" s="473"/>
      <c r="F51" s="474"/>
    </row>
    <row r="52" spans="1:6">
      <c r="A52" s="278"/>
      <c r="B52" s="315" t="s">
        <v>1086</v>
      </c>
      <c r="C52" s="275"/>
      <c r="D52" s="461" t="s">
        <v>1085</v>
      </c>
      <c r="E52" s="461"/>
      <c r="F52" s="475"/>
    </row>
    <row r="53" spans="1:6">
      <c r="A53" s="316"/>
      <c r="B53" s="258"/>
      <c r="C53" s="317"/>
      <c r="D53" s="258"/>
      <c r="E53" s="317"/>
      <c r="F53" s="318"/>
    </row>
  </sheetData>
  <sheetProtection password="CE80" sheet="1" objects="1" scenarios="1"/>
  <mergeCells count="5">
    <mergeCell ref="A1:F1"/>
    <mergeCell ref="D2:F2"/>
    <mergeCell ref="D3:F3"/>
    <mergeCell ref="D51:F51"/>
    <mergeCell ref="D52:F52"/>
  </mergeCells>
  <pageMargins left="0.39370078740157483" right="0.31496062992125984" top="7.874015748031496E-2" bottom="0.59055118110236227" header="7.874015748031496E-2" footer="0.59055118110236227"/>
  <pageSetup paperSize="9" scale="9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42"/>
  <sheetViews>
    <sheetView topLeftCell="A513" workbookViewId="0">
      <selection activeCell="I537" sqref="I537"/>
    </sheetView>
  </sheetViews>
  <sheetFormatPr defaultRowHeight="15.75"/>
  <cols>
    <col min="1" max="1" width="9.140625" style="389"/>
    <col min="2" max="2" width="4.5703125" style="389" customWidth="1"/>
    <col min="3" max="3" width="43" style="389" customWidth="1"/>
    <col min="4" max="4" width="14.42578125" style="389" customWidth="1"/>
    <col min="5" max="5" width="11.85546875" style="283" customWidth="1"/>
    <col min="6" max="6" width="10.7109375" style="390" customWidth="1"/>
    <col min="7" max="7" width="13" style="390" customWidth="1"/>
    <col min="8" max="8" width="16.140625" style="390" customWidth="1"/>
    <col min="9" max="257" width="9.140625" style="389"/>
    <col min="258" max="258" width="4.5703125" style="389" customWidth="1"/>
    <col min="259" max="259" width="43" style="389" customWidth="1"/>
    <col min="260" max="260" width="14.42578125" style="389" customWidth="1"/>
    <col min="261" max="261" width="11.85546875" style="389" customWidth="1"/>
    <col min="262" max="262" width="10.7109375" style="389" customWidth="1"/>
    <col min="263" max="263" width="13" style="389" customWidth="1"/>
    <col min="264" max="264" width="16.140625" style="389" customWidth="1"/>
    <col min="265" max="513" width="9.140625" style="389"/>
    <col min="514" max="514" width="4.5703125" style="389" customWidth="1"/>
    <col min="515" max="515" width="43" style="389" customWidth="1"/>
    <col min="516" max="516" width="14.42578125" style="389" customWidth="1"/>
    <col min="517" max="517" width="11.85546875" style="389" customWidth="1"/>
    <col min="518" max="518" width="10.7109375" style="389" customWidth="1"/>
    <col min="519" max="519" width="13" style="389" customWidth="1"/>
    <col min="520" max="520" width="16.140625" style="389" customWidth="1"/>
    <col min="521" max="769" width="9.140625" style="389"/>
    <col min="770" max="770" width="4.5703125" style="389" customWidth="1"/>
    <col min="771" max="771" width="43" style="389" customWidth="1"/>
    <col min="772" max="772" width="14.42578125" style="389" customWidth="1"/>
    <col min="773" max="773" width="11.85546875" style="389" customWidth="1"/>
    <col min="774" max="774" width="10.7109375" style="389" customWidth="1"/>
    <col min="775" max="775" width="13" style="389" customWidth="1"/>
    <col min="776" max="776" width="16.140625" style="389" customWidth="1"/>
    <col min="777" max="1025" width="9.140625" style="389"/>
    <col min="1026" max="1026" width="4.5703125" style="389" customWidth="1"/>
    <col min="1027" max="1027" width="43" style="389" customWidth="1"/>
    <col min="1028" max="1028" width="14.42578125" style="389" customWidth="1"/>
    <col min="1029" max="1029" width="11.85546875" style="389" customWidth="1"/>
    <col min="1030" max="1030" width="10.7109375" style="389" customWidth="1"/>
    <col min="1031" max="1031" width="13" style="389" customWidth="1"/>
    <col min="1032" max="1032" width="16.140625" style="389" customWidth="1"/>
    <col min="1033" max="1281" width="9.140625" style="389"/>
    <col min="1282" max="1282" width="4.5703125" style="389" customWidth="1"/>
    <col min="1283" max="1283" width="43" style="389" customWidth="1"/>
    <col min="1284" max="1284" width="14.42578125" style="389" customWidth="1"/>
    <col min="1285" max="1285" width="11.85546875" style="389" customWidth="1"/>
    <col min="1286" max="1286" width="10.7109375" style="389" customWidth="1"/>
    <col min="1287" max="1287" width="13" style="389" customWidth="1"/>
    <col min="1288" max="1288" width="16.140625" style="389" customWidth="1"/>
    <col min="1289" max="1537" width="9.140625" style="389"/>
    <col min="1538" max="1538" width="4.5703125" style="389" customWidth="1"/>
    <col min="1539" max="1539" width="43" style="389" customWidth="1"/>
    <col min="1540" max="1540" width="14.42578125" style="389" customWidth="1"/>
    <col min="1541" max="1541" width="11.85546875" style="389" customWidth="1"/>
    <col min="1542" max="1542" width="10.7109375" style="389" customWidth="1"/>
    <col min="1543" max="1543" width="13" style="389" customWidth="1"/>
    <col min="1544" max="1544" width="16.140625" style="389" customWidth="1"/>
    <col min="1545" max="1793" width="9.140625" style="389"/>
    <col min="1794" max="1794" width="4.5703125" style="389" customWidth="1"/>
    <col min="1795" max="1795" width="43" style="389" customWidth="1"/>
    <col min="1796" max="1796" width="14.42578125" style="389" customWidth="1"/>
    <col min="1797" max="1797" width="11.85546875" style="389" customWidth="1"/>
    <col min="1798" max="1798" width="10.7109375" style="389" customWidth="1"/>
    <col min="1799" max="1799" width="13" style="389" customWidth="1"/>
    <col min="1800" max="1800" width="16.140625" style="389" customWidth="1"/>
    <col min="1801" max="2049" width="9.140625" style="389"/>
    <col min="2050" max="2050" width="4.5703125" style="389" customWidth="1"/>
    <col min="2051" max="2051" width="43" style="389" customWidth="1"/>
    <col min="2052" max="2052" width="14.42578125" style="389" customWidth="1"/>
    <col min="2053" max="2053" width="11.85546875" style="389" customWidth="1"/>
    <col min="2054" max="2054" width="10.7109375" style="389" customWidth="1"/>
    <col min="2055" max="2055" width="13" style="389" customWidth="1"/>
    <col min="2056" max="2056" width="16.140625" style="389" customWidth="1"/>
    <col min="2057" max="2305" width="9.140625" style="389"/>
    <col min="2306" max="2306" width="4.5703125" style="389" customWidth="1"/>
    <col min="2307" max="2307" width="43" style="389" customWidth="1"/>
    <col min="2308" max="2308" width="14.42578125" style="389" customWidth="1"/>
    <col min="2309" max="2309" width="11.85546875" style="389" customWidth="1"/>
    <col min="2310" max="2310" width="10.7109375" style="389" customWidth="1"/>
    <col min="2311" max="2311" width="13" style="389" customWidth="1"/>
    <col min="2312" max="2312" width="16.140625" style="389" customWidth="1"/>
    <col min="2313" max="2561" width="9.140625" style="389"/>
    <col min="2562" max="2562" width="4.5703125" style="389" customWidth="1"/>
    <col min="2563" max="2563" width="43" style="389" customWidth="1"/>
    <col min="2564" max="2564" width="14.42578125" style="389" customWidth="1"/>
    <col min="2565" max="2565" width="11.85546875" style="389" customWidth="1"/>
    <col min="2566" max="2566" width="10.7109375" style="389" customWidth="1"/>
    <col min="2567" max="2567" width="13" style="389" customWidth="1"/>
    <col min="2568" max="2568" width="16.140625" style="389" customWidth="1"/>
    <col min="2569" max="2817" width="9.140625" style="389"/>
    <col min="2818" max="2818" width="4.5703125" style="389" customWidth="1"/>
    <col min="2819" max="2819" width="43" style="389" customWidth="1"/>
    <col min="2820" max="2820" width="14.42578125" style="389" customWidth="1"/>
    <col min="2821" max="2821" width="11.85546875" style="389" customWidth="1"/>
    <col min="2822" max="2822" width="10.7109375" style="389" customWidth="1"/>
    <col min="2823" max="2823" width="13" style="389" customWidth="1"/>
    <col min="2824" max="2824" width="16.140625" style="389" customWidth="1"/>
    <col min="2825" max="3073" width="9.140625" style="389"/>
    <col min="3074" max="3074" width="4.5703125" style="389" customWidth="1"/>
    <col min="3075" max="3075" width="43" style="389" customWidth="1"/>
    <col min="3076" max="3076" width="14.42578125" style="389" customWidth="1"/>
    <col min="3077" max="3077" width="11.85546875" style="389" customWidth="1"/>
    <col min="3078" max="3078" width="10.7109375" style="389" customWidth="1"/>
    <col min="3079" max="3079" width="13" style="389" customWidth="1"/>
    <col min="3080" max="3080" width="16.140625" style="389" customWidth="1"/>
    <col min="3081" max="3329" width="9.140625" style="389"/>
    <col min="3330" max="3330" width="4.5703125" style="389" customWidth="1"/>
    <col min="3331" max="3331" width="43" style="389" customWidth="1"/>
    <col min="3332" max="3332" width="14.42578125" style="389" customWidth="1"/>
    <col min="3333" max="3333" width="11.85546875" style="389" customWidth="1"/>
    <col min="3334" max="3334" width="10.7109375" style="389" customWidth="1"/>
    <col min="3335" max="3335" width="13" style="389" customWidth="1"/>
    <col min="3336" max="3336" width="16.140625" style="389" customWidth="1"/>
    <col min="3337" max="3585" width="9.140625" style="389"/>
    <col min="3586" max="3586" width="4.5703125" style="389" customWidth="1"/>
    <col min="3587" max="3587" width="43" style="389" customWidth="1"/>
    <col min="3588" max="3588" width="14.42578125" style="389" customWidth="1"/>
    <col min="3589" max="3589" width="11.85546875" style="389" customWidth="1"/>
    <col min="3590" max="3590" width="10.7109375" style="389" customWidth="1"/>
    <col min="3591" max="3591" width="13" style="389" customWidth="1"/>
    <col min="3592" max="3592" width="16.140625" style="389" customWidth="1"/>
    <col min="3593" max="3841" width="9.140625" style="389"/>
    <col min="3842" max="3842" width="4.5703125" style="389" customWidth="1"/>
    <col min="3843" max="3843" width="43" style="389" customWidth="1"/>
    <col min="3844" max="3844" width="14.42578125" style="389" customWidth="1"/>
    <col min="3845" max="3845" width="11.85546875" style="389" customWidth="1"/>
    <col min="3846" max="3846" width="10.7109375" style="389" customWidth="1"/>
    <col min="3847" max="3847" width="13" style="389" customWidth="1"/>
    <col min="3848" max="3848" width="16.140625" style="389" customWidth="1"/>
    <col min="3849" max="4097" width="9.140625" style="389"/>
    <col min="4098" max="4098" width="4.5703125" style="389" customWidth="1"/>
    <col min="4099" max="4099" width="43" style="389" customWidth="1"/>
    <col min="4100" max="4100" width="14.42578125" style="389" customWidth="1"/>
    <col min="4101" max="4101" width="11.85546875" style="389" customWidth="1"/>
    <col min="4102" max="4102" width="10.7109375" style="389" customWidth="1"/>
    <col min="4103" max="4103" width="13" style="389" customWidth="1"/>
    <col min="4104" max="4104" width="16.140625" style="389" customWidth="1"/>
    <col min="4105" max="4353" width="9.140625" style="389"/>
    <col min="4354" max="4354" width="4.5703125" style="389" customWidth="1"/>
    <col min="4355" max="4355" width="43" style="389" customWidth="1"/>
    <col min="4356" max="4356" width="14.42578125" style="389" customWidth="1"/>
    <col min="4357" max="4357" width="11.85546875" style="389" customWidth="1"/>
    <col min="4358" max="4358" width="10.7109375" style="389" customWidth="1"/>
    <col min="4359" max="4359" width="13" style="389" customWidth="1"/>
    <col min="4360" max="4360" width="16.140625" style="389" customWidth="1"/>
    <col min="4361" max="4609" width="9.140625" style="389"/>
    <col min="4610" max="4610" width="4.5703125" style="389" customWidth="1"/>
    <col min="4611" max="4611" width="43" style="389" customWidth="1"/>
    <col min="4612" max="4612" width="14.42578125" style="389" customWidth="1"/>
    <col min="4613" max="4613" width="11.85546875" style="389" customWidth="1"/>
    <col min="4614" max="4614" width="10.7109375" style="389" customWidth="1"/>
    <col min="4615" max="4615" width="13" style="389" customWidth="1"/>
    <col min="4616" max="4616" width="16.140625" style="389" customWidth="1"/>
    <col min="4617" max="4865" width="9.140625" style="389"/>
    <col min="4866" max="4866" width="4.5703125" style="389" customWidth="1"/>
    <col min="4867" max="4867" width="43" style="389" customWidth="1"/>
    <col min="4868" max="4868" width="14.42578125" style="389" customWidth="1"/>
    <col min="4869" max="4869" width="11.85546875" style="389" customWidth="1"/>
    <col min="4870" max="4870" width="10.7109375" style="389" customWidth="1"/>
    <col min="4871" max="4871" width="13" style="389" customWidth="1"/>
    <col min="4872" max="4872" width="16.140625" style="389" customWidth="1"/>
    <col min="4873" max="5121" width="9.140625" style="389"/>
    <col min="5122" max="5122" width="4.5703125" style="389" customWidth="1"/>
    <col min="5123" max="5123" width="43" style="389" customWidth="1"/>
    <col min="5124" max="5124" width="14.42578125" style="389" customWidth="1"/>
    <col min="5125" max="5125" width="11.85546875" style="389" customWidth="1"/>
    <col min="5126" max="5126" width="10.7109375" style="389" customWidth="1"/>
    <col min="5127" max="5127" width="13" style="389" customWidth="1"/>
    <col min="5128" max="5128" width="16.140625" style="389" customWidth="1"/>
    <col min="5129" max="5377" width="9.140625" style="389"/>
    <col min="5378" max="5378" width="4.5703125" style="389" customWidth="1"/>
    <col min="5379" max="5379" width="43" style="389" customWidth="1"/>
    <col min="5380" max="5380" width="14.42578125" style="389" customWidth="1"/>
    <col min="5381" max="5381" width="11.85546875" style="389" customWidth="1"/>
    <col min="5382" max="5382" width="10.7109375" style="389" customWidth="1"/>
    <col min="5383" max="5383" width="13" style="389" customWidth="1"/>
    <col min="5384" max="5384" width="16.140625" style="389" customWidth="1"/>
    <col min="5385" max="5633" width="9.140625" style="389"/>
    <col min="5634" max="5634" width="4.5703125" style="389" customWidth="1"/>
    <col min="5635" max="5635" width="43" style="389" customWidth="1"/>
    <col min="5636" max="5636" width="14.42578125" style="389" customWidth="1"/>
    <col min="5637" max="5637" width="11.85546875" style="389" customWidth="1"/>
    <col min="5638" max="5638" width="10.7109375" style="389" customWidth="1"/>
    <col min="5639" max="5639" width="13" style="389" customWidth="1"/>
    <col min="5640" max="5640" width="16.140625" style="389" customWidth="1"/>
    <col min="5641" max="5889" width="9.140625" style="389"/>
    <col min="5890" max="5890" width="4.5703125" style="389" customWidth="1"/>
    <col min="5891" max="5891" width="43" style="389" customWidth="1"/>
    <col min="5892" max="5892" width="14.42578125" style="389" customWidth="1"/>
    <col min="5893" max="5893" width="11.85546875" style="389" customWidth="1"/>
    <col min="5894" max="5894" width="10.7109375" style="389" customWidth="1"/>
    <col min="5895" max="5895" width="13" style="389" customWidth="1"/>
    <col min="5896" max="5896" width="16.140625" style="389" customWidth="1"/>
    <col min="5897" max="6145" width="9.140625" style="389"/>
    <col min="6146" max="6146" width="4.5703125" style="389" customWidth="1"/>
    <col min="6147" max="6147" width="43" style="389" customWidth="1"/>
    <col min="6148" max="6148" width="14.42578125" style="389" customWidth="1"/>
    <col min="6149" max="6149" width="11.85546875" style="389" customWidth="1"/>
    <col min="6150" max="6150" width="10.7109375" style="389" customWidth="1"/>
    <col min="6151" max="6151" width="13" style="389" customWidth="1"/>
    <col min="6152" max="6152" width="16.140625" style="389" customWidth="1"/>
    <col min="6153" max="6401" width="9.140625" style="389"/>
    <col min="6402" max="6402" width="4.5703125" style="389" customWidth="1"/>
    <col min="6403" max="6403" width="43" style="389" customWidth="1"/>
    <col min="6404" max="6404" width="14.42578125" style="389" customWidth="1"/>
    <col min="6405" max="6405" width="11.85546875" style="389" customWidth="1"/>
    <col min="6406" max="6406" width="10.7109375" style="389" customWidth="1"/>
    <col min="6407" max="6407" width="13" style="389" customWidth="1"/>
    <col min="6408" max="6408" width="16.140625" style="389" customWidth="1"/>
    <col min="6409" max="6657" width="9.140625" style="389"/>
    <col min="6658" max="6658" width="4.5703125" style="389" customWidth="1"/>
    <col min="6659" max="6659" width="43" style="389" customWidth="1"/>
    <col min="6660" max="6660" width="14.42578125" style="389" customWidth="1"/>
    <col min="6661" max="6661" width="11.85546875" style="389" customWidth="1"/>
    <col min="6662" max="6662" width="10.7109375" style="389" customWidth="1"/>
    <col min="6663" max="6663" width="13" style="389" customWidth="1"/>
    <col min="6664" max="6664" width="16.140625" style="389" customWidth="1"/>
    <col min="6665" max="6913" width="9.140625" style="389"/>
    <col min="6914" max="6914" width="4.5703125" style="389" customWidth="1"/>
    <col min="6915" max="6915" width="43" style="389" customWidth="1"/>
    <col min="6916" max="6916" width="14.42578125" style="389" customWidth="1"/>
    <col min="6917" max="6917" width="11.85546875" style="389" customWidth="1"/>
    <col min="6918" max="6918" width="10.7109375" style="389" customWidth="1"/>
    <col min="6919" max="6919" width="13" style="389" customWidth="1"/>
    <col min="6920" max="6920" width="16.140625" style="389" customWidth="1"/>
    <col min="6921" max="7169" width="9.140625" style="389"/>
    <col min="7170" max="7170" width="4.5703125" style="389" customWidth="1"/>
    <col min="7171" max="7171" width="43" style="389" customWidth="1"/>
    <col min="7172" max="7172" width="14.42578125" style="389" customWidth="1"/>
    <col min="7173" max="7173" width="11.85546875" style="389" customWidth="1"/>
    <col min="7174" max="7174" width="10.7109375" style="389" customWidth="1"/>
    <col min="7175" max="7175" width="13" style="389" customWidth="1"/>
    <col min="7176" max="7176" width="16.140625" style="389" customWidth="1"/>
    <col min="7177" max="7425" width="9.140625" style="389"/>
    <col min="7426" max="7426" width="4.5703125" style="389" customWidth="1"/>
    <col min="7427" max="7427" width="43" style="389" customWidth="1"/>
    <col min="7428" max="7428" width="14.42578125" style="389" customWidth="1"/>
    <col min="7429" max="7429" width="11.85546875" style="389" customWidth="1"/>
    <col min="7430" max="7430" width="10.7109375" style="389" customWidth="1"/>
    <col min="7431" max="7431" width="13" style="389" customWidth="1"/>
    <col min="7432" max="7432" width="16.140625" style="389" customWidth="1"/>
    <col min="7433" max="7681" width="9.140625" style="389"/>
    <col min="7682" max="7682" width="4.5703125" style="389" customWidth="1"/>
    <col min="7683" max="7683" width="43" style="389" customWidth="1"/>
    <col min="7684" max="7684" width="14.42578125" style="389" customWidth="1"/>
    <col min="7685" max="7685" width="11.85546875" style="389" customWidth="1"/>
    <col min="7686" max="7686" width="10.7109375" style="389" customWidth="1"/>
    <col min="7687" max="7687" width="13" style="389" customWidth="1"/>
    <col min="7688" max="7688" width="16.140625" style="389" customWidth="1"/>
    <col min="7689" max="7937" width="9.140625" style="389"/>
    <col min="7938" max="7938" width="4.5703125" style="389" customWidth="1"/>
    <col min="7939" max="7939" width="43" style="389" customWidth="1"/>
    <col min="7940" max="7940" width="14.42578125" style="389" customWidth="1"/>
    <col min="7941" max="7941" width="11.85546875" style="389" customWidth="1"/>
    <col min="7942" max="7942" width="10.7109375" style="389" customWidth="1"/>
    <col min="7943" max="7943" width="13" style="389" customWidth="1"/>
    <col min="7944" max="7944" width="16.140625" style="389" customWidth="1"/>
    <col min="7945" max="8193" width="9.140625" style="389"/>
    <col min="8194" max="8194" width="4.5703125" style="389" customWidth="1"/>
    <col min="8195" max="8195" width="43" style="389" customWidth="1"/>
    <col min="8196" max="8196" width="14.42578125" style="389" customWidth="1"/>
    <col min="8197" max="8197" width="11.85546875" style="389" customWidth="1"/>
    <col min="8198" max="8198" width="10.7109375" style="389" customWidth="1"/>
    <col min="8199" max="8199" width="13" style="389" customWidth="1"/>
    <col min="8200" max="8200" width="16.140625" style="389" customWidth="1"/>
    <col min="8201" max="8449" width="9.140625" style="389"/>
    <col min="8450" max="8450" width="4.5703125" style="389" customWidth="1"/>
    <col min="8451" max="8451" width="43" style="389" customWidth="1"/>
    <col min="8452" max="8452" width="14.42578125" style="389" customWidth="1"/>
    <col min="8453" max="8453" width="11.85546875" style="389" customWidth="1"/>
    <col min="8454" max="8454" width="10.7109375" style="389" customWidth="1"/>
    <col min="8455" max="8455" width="13" style="389" customWidth="1"/>
    <col min="8456" max="8456" width="16.140625" style="389" customWidth="1"/>
    <col min="8457" max="8705" width="9.140625" style="389"/>
    <col min="8706" max="8706" width="4.5703125" style="389" customWidth="1"/>
    <col min="8707" max="8707" width="43" style="389" customWidth="1"/>
    <col min="8708" max="8708" width="14.42578125" style="389" customWidth="1"/>
    <col min="8709" max="8709" width="11.85546875" style="389" customWidth="1"/>
    <col min="8710" max="8710" width="10.7109375" style="389" customWidth="1"/>
    <col min="8711" max="8711" width="13" style="389" customWidth="1"/>
    <col min="8712" max="8712" width="16.140625" style="389" customWidth="1"/>
    <col min="8713" max="8961" width="9.140625" style="389"/>
    <col min="8962" max="8962" width="4.5703125" style="389" customWidth="1"/>
    <col min="8963" max="8963" width="43" style="389" customWidth="1"/>
    <col min="8964" max="8964" width="14.42578125" style="389" customWidth="1"/>
    <col min="8965" max="8965" width="11.85546875" style="389" customWidth="1"/>
    <col min="8966" max="8966" width="10.7109375" style="389" customWidth="1"/>
    <col min="8967" max="8967" width="13" style="389" customWidth="1"/>
    <col min="8968" max="8968" width="16.140625" style="389" customWidth="1"/>
    <col min="8969" max="9217" width="9.140625" style="389"/>
    <col min="9218" max="9218" width="4.5703125" style="389" customWidth="1"/>
    <col min="9219" max="9219" width="43" style="389" customWidth="1"/>
    <col min="9220" max="9220" width="14.42578125" style="389" customWidth="1"/>
    <col min="9221" max="9221" width="11.85546875" style="389" customWidth="1"/>
    <col min="9222" max="9222" width="10.7109375" style="389" customWidth="1"/>
    <col min="9223" max="9223" width="13" style="389" customWidth="1"/>
    <col min="9224" max="9224" width="16.140625" style="389" customWidth="1"/>
    <col min="9225" max="9473" width="9.140625" style="389"/>
    <col min="9474" max="9474" width="4.5703125" style="389" customWidth="1"/>
    <col min="9475" max="9475" width="43" style="389" customWidth="1"/>
    <col min="9476" max="9476" width="14.42578125" style="389" customWidth="1"/>
    <col min="9477" max="9477" width="11.85546875" style="389" customWidth="1"/>
    <col min="9478" max="9478" width="10.7109375" style="389" customWidth="1"/>
    <col min="9479" max="9479" width="13" style="389" customWidth="1"/>
    <col min="9480" max="9480" width="16.140625" style="389" customWidth="1"/>
    <col min="9481" max="9729" width="9.140625" style="389"/>
    <col min="9730" max="9730" width="4.5703125" style="389" customWidth="1"/>
    <col min="9731" max="9731" width="43" style="389" customWidth="1"/>
    <col min="9732" max="9732" width="14.42578125" style="389" customWidth="1"/>
    <col min="9733" max="9733" width="11.85546875" style="389" customWidth="1"/>
    <col min="9734" max="9734" width="10.7109375" style="389" customWidth="1"/>
    <col min="9735" max="9735" width="13" style="389" customWidth="1"/>
    <col min="9736" max="9736" width="16.140625" style="389" customWidth="1"/>
    <col min="9737" max="9985" width="9.140625" style="389"/>
    <col min="9986" max="9986" width="4.5703125" style="389" customWidth="1"/>
    <col min="9987" max="9987" width="43" style="389" customWidth="1"/>
    <col min="9988" max="9988" width="14.42578125" style="389" customWidth="1"/>
    <col min="9989" max="9989" width="11.85546875" style="389" customWidth="1"/>
    <col min="9990" max="9990" width="10.7109375" style="389" customWidth="1"/>
    <col min="9991" max="9991" width="13" style="389" customWidth="1"/>
    <col min="9992" max="9992" width="16.140625" style="389" customWidth="1"/>
    <col min="9993" max="10241" width="9.140625" style="389"/>
    <col min="10242" max="10242" width="4.5703125" style="389" customWidth="1"/>
    <col min="10243" max="10243" width="43" style="389" customWidth="1"/>
    <col min="10244" max="10244" width="14.42578125" style="389" customWidth="1"/>
    <col min="10245" max="10245" width="11.85546875" style="389" customWidth="1"/>
    <col min="10246" max="10246" width="10.7109375" style="389" customWidth="1"/>
    <col min="10247" max="10247" width="13" style="389" customWidth="1"/>
    <col min="10248" max="10248" width="16.140625" style="389" customWidth="1"/>
    <col min="10249" max="10497" width="9.140625" style="389"/>
    <col min="10498" max="10498" width="4.5703125" style="389" customWidth="1"/>
    <col min="10499" max="10499" width="43" style="389" customWidth="1"/>
    <col min="10500" max="10500" width="14.42578125" style="389" customWidth="1"/>
    <col min="10501" max="10501" width="11.85546875" style="389" customWidth="1"/>
    <col min="10502" max="10502" width="10.7109375" style="389" customWidth="1"/>
    <col min="10503" max="10503" width="13" style="389" customWidth="1"/>
    <col min="10504" max="10504" width="16.140625" style="389" customWidth="1"/>
    <col min="10505" max="10753" width="9.140625" style="389"/>
    <col min="10754" max="10754" width="4.5703125" style="389" customWidth="1"/>
    <col min="10755" max="10755" width="43" style="389" customWidth="1"/>
    <col min="10756" max="10756" width="14.42578125" style="389" customWidth="1"/>
    <col min="10757" max="10757" width="11.85546875" style="389" customWidth="1"/>
    <col min="10758" max="10758" width="10.7109375" style="389" customWidth="1"/>
    <col min="10759" max="10759" width="13" style="389" customWidth="1"/>
    <col min="10760" max="10760" width="16.140625" style="389" customWidth="1"/>
    <col min="10761" max="11009" width="9.140625" style="389"/>
    <col min="11010" max="11010" width="4.5703125" style="389" customWidth="1"/>
    <col min="11011" max="11011" width="43" style="389" customWidth="1"/>
    <col min="11012" max="11012" width="14.42578125" style="389" customWidth="1"/>
    <col min="11013" max="11013" width="11.85546875" style="389" customWidth="1"/>
    <col min="11014" max="11014" width="10.7109375" style="389" customWidth="1"/>
    <col min="11015" max="11015" width="13" style="389" customWidth="1"/>
    <col min="11016" max="11016" width="16.140625" style="389" customWidth="1"/>
    <col min="11017" max="11265" width="9.140625" style="389"/>
    <col min="11266" max="11266" width="4.5703125" style="389" customWidth="1"/>
    <col min="11267" max="11267" width="43" style="389" customWidth="1"/>
    <col min="11268" max="11268" width="14.42578125" style="389" customWidth="1"/>
    <col min="11269" max="11269" width="11.85546875" style="389" customWidth="1"/>
    <col min="11270" max="11270" width="10.7109375" style="389" customWidth="1"/>
    <col min="11271" max="11271" width="13" style="389" customWidth="1"/>
    <col min="11272" max="11272" width="16.140625" style="389" customWidth="1"/>
    <col min="11273" max="11521" width="9.140625" style="389"/>
    <col min="11522" max="11522" width="4.5703125" style="389" customWidth="1"/>
    <col min="11523" max="11523" width="43" style="389" customWidth="1"/>
    <col min="11524" max="11524" width="14.42578125" style="389" customWidth="1"/>
    <col min="11525" max="11525" width="11.85546875" style="389" customWidth="1"/>
    <col min="11526" max="11526" width="10.7109375" style="389" customWidth="1"/>
    <col min="11527" max="11527" width="13" style="389" customWidth="1"/>
    <col min="11528" max="11528" width="16.140625" style="389" customWidth="1"/>
    <col min="11529" max="11777" width="9.140625" style="389"/>
    <col min="11778" max="11778" width="4.5703125" style="389" customWidth="1"/>
    <col min="11779" max="11779" width="43" style="389" customWidth="1"/>
    <col min="11780" max="11780" width="14.42578125" style="389" customWidth="1"/>
    <col min="11781" max="11781" width="11.85546875" style="389" customWidth="1"/>
    <col min="11782" max="11782" width="10.7109375" style="389" customWidth="1"/>
    <col min="11783" max="11783" width="13" style="389" customWidth="1"/>
    <col min="11784" max="11784" width="16.140625" style="389" customWidth="1"/>
    <col min="11785" max="12033" width="9.140625" style="389"/>
    <col min="12034" max="12034" width="4.5703125" style="389" customWidth="1"/>
    <col min="12035" max="12035" width="43" style="389" customWidth="1"/>
    <col min="12036" max="12036" width="14.42578125" style="389" customWidth="1"/>
    <col min="12037" max="12037" width="11.85546875" style="389" customWidth="1"/>
    <col min="12038" max="12038" width="10.7109375" style="389" customWidth="1"/>
    <col min="12039" max="12039" width="13" style="389" customWidth="1"/>
    <col min="12040" max="12040" width="16.140625" style="389" customWidth="1"/>
    <col min="12041" max="12289" width="9.140625" style="389"/>
    <col min="12290" max="12290" width="4.5703125" style="389" customWidth="1"/>
    <col min="12291" max="12291" width="43" style="389" customWidth="1"/>
    <col min="12292" max="12292" width="14.42578125" style="389" customWidth="1"/>
    <col min="12293" max="12293" width="11.85546875" style="389" customWidth="1"/>
    <col min="12294" max="12294" width="10.7109375" style="389" customWidth="1"/>
    <col min="12295" max="12295" width="13" style="389" customWidth="1"/>
    <col min="12296" max="12296" width="16.140625" style="389" customWidth="1"/>
    <col min="12297" max="12545" width="9.140625" style="389"/>
    <col min="12546" max="12546" width="4.5703125" style="389" customWidth="1"/>
    <col min="12547" max="12547" width="43" style="389" customWidth="1"/>
    <col min="12548" max="12548" width="14.42578125" style="389" customWidth="1"/>
    <col min="12549" max="12549" width="11.85546875" style="389" customWidth="1"/>
    <col min="12550" max="12550" width="10.7109375" style="389" customWidth="1"/>
    <col min="12551" max="12551" width="13" style="389" customWidth="1"/>
    <col min="12552" max="12552" width="16.140625" style="389" customWidth="1"/>
    <col min="12553" max="12801" width="9.140625" style="389"/>
    <col min="12802" max="12802" width="4.5703125" style="389" customWidth="1"/>
    <col min="12803" max="12803" width="43" style="389" customWidth="1"/>
    <col min="12804" max="12804" width="14.42578125" style="389" customWidth="1"/>
    <col min="12805" max="12805" width="11.85546875" style="389" customWidth="1"/>
    <col min="12806" max="12806" width="10.7109375" style="389" customWidth="1"/>
    <col min="12807" max="12807" width="13" style="389" customWidth="1"/>
    <col min="12808" max="12808" width="16.140625" style="389" customWidth="1"/>
    <col min="12809" max="13057" width="9.140625" style="389"/>
    <col min="13058" max="13058" width="4.5703125" style="389" customWidth="1"/>
    <col min="13059" max="13059" width="43" style="389" customWidth="1"/>
    <col min="13060" max="13060" width="14.42578125" style="389" customWidth="1"/>
    <col min="13061" max="13061" width="11.85546875" style="389" customWidth="1"/>
    <col min="13062" max="13062" width="10.7109375" style="389" customWidth="1"/>
    <col min="13063" max="13063" width="13" style="389" customWidth="1"/>
    <col min="13064" max="13064" width="16.140625" style="389" customWidth="1"/>
    <col min="13065" max="13313" width="9.140625" style="389"/>
    <col min="13314" max="13314" width="4.5703125" style="389" customWidth="1"/>
    <col min="13315" max="13315" width="43" style="389" customWidth="1"/>
    <col min="13316" max="13316" width="14.42578125" style="389" customWidth="1"/>
    <col min="13317" max="13317" width="11.85546875" style="389" customWidth="1"/>
    <col min="13318" max="13318" width="10.7109375" style="389" customWidth="1"/>
    <col min="13319" max="13319" width="13" style="389" customWidth="1"/>
    <col min="13320" max="13320" width="16.140625" style="389" customWidth="1"/>
    <col min="13321" max="13569" width="9.140625" style="389"/>
    <col min="13570" max="13570" width="4.5703125" style="389" customWidth="1"/>
    <col min="13571" max="13571" width="43" style="389" customWidth="1"/>
    <col min="13572" max="13572" width="14.42578125" style="389" customWidth="1"/>
    <col min="13573" max="13573" width="11.85546875" style="389" customWidth="1"/>
    <col min="13574" max="13574" width="10.7109375" style="389" customWidth="1"/>
    <col min="13575" max="13575" width="13" style="389" customWidth="1"/>
    <col min="13576" max="13576" width="16.140625" style="389" customWidth="1"/>
    <col min="13577" max="13825" width="9.140625" style="389"/>
    <col min="13826" max="13826" width="4.5703125" style="389" customWidth="1"/>
    <col min="13827" max="13827" width="43" style="389" customWidth="1"/>
    <col min="13828" max="13828" width="14.42578125" style="389" customWidth="1"/>
    <col min="13829" max="13829" width="11.85546875" style="389" customWidth="1"/>
    <col min="13830" max="13830" width="10.7109375" style="389" customWidth="1"/>
    <col min="13831" max="13831" width="13" style="389" customWidth="1"/>
    <col min="13832" max="13832" width="16.140625" style="389" customWidth="1"/>
    <col min="13833" max="14081" width="9.140625" style="389"/>
    <col min="14082" max="14082" width="4.5703125" style="389" customWidth="1"/>
    <col min="14083" max="14083" width="43" style="389" customWidth="1"/>
    <col min="14084" max="14084" width="14.42578125" style="389" customWidth="1"/>
    <col min="14085" max="14085" width="11.85546875" style="389" customWidth="1"/>
    <col min="14086" max="14086" width="10.7109375" style="389" customWidth="1"/>
    <col min="14087" max="14087" width="13" style="389" customWidth="1"/>
    <col min="14088" max="14088" width="16.140625" style="389" customWidth="1"/>
    <col min="14089" max="14337" width="9.140625" style="389"/>
    <col min="14338" max="14338" width="4.5703125" style="389" customWidth="1"/>
    <col min="14339" max="14339" width="43" style="389" customWidth="1"/>
    <col min="14340" max="14340" width="14.42578125" style="389" customWidth="1"/>
    <col min="14341" max="14341" width="11.85546875" style="389" customWidth="1"/>
    <col min="14342" max="14342" width="10.7109375" style="389" customWidth="1"/>
    <col min="14343" max="14343" width="13" style="389" customWidth="1"/>
    <col min="14344" max="14344" width="16.140625" style="389" customWidth="1"/>
    <col min="14345" max="14593" width="9.140625" style="389"/>
    <col min="14594" max="14594" width="4.5703125" style="389" customWidth="1"/>
    <col min="14595" max="14595" width="43" style="389" customWidth="1"/>
    <col min="14596" max="14596" width="14.42578125" style="389" customWidth="1"/>
    <col min="14597" max="14597" width="11.85546875" style="389" customWidth="1"/>
    <col min="14598" max="14598" width="10.7109375" style="389" customWidth="1"/>
    <col min="14599" max="14599" width="13" style="389" customWidth="1"/>
    <col min="14600" max="14600" width="16.140625" style="389" customWidth="1"/>
    <col min="14601" max="14849" width="9.140625" style="389"/>
    <col min="14850" max="14850" width="4.5703125" style="389" customWidth="1"/>
    <col min="14851" max="14851" width="43" style="389" customWidth="1"/>
    <col min="14852" max="14852" width="14.42578125" style="389" customWidth="1"/>
    <col min="14853" max="14853" width="11.85546875" style="389" customWidth="1"/>
    <col min="14854" max="14854" width="10.7109375" style="389" customWidth="1"/>
    <col min="14855" max="14855" width="13" style="389" customWidth="1"/>
    <col min="14856" max="14856" width="16.140625" style="389" customWidth="1"/>
    <col min="14857" max="15105" width="9.140625" style="389"/>
    <col min="15106" max="15106" width="4.5703125" style="389" customWidth="1"/>
    <col min="15107" max="15107" width="43" style="389" customWidth="1"/>
    <col min="15108" max="15108" width="14.42578125" style="389" customWidth="1"/>
    <col min="15109" max="15109" width="11.85546875" style="389" customWidth="1"/>
    <col min="15110" max="15110" width="10.7109375" style="389" customWidth="1"/>
    <col min="15111" max="15111" width="13" style="389" customWidth="1"/>
    <col min="15112" max="15112" width="16.140625" style="389" customWidth="1"/>
    <col min="15113" max="15361" width="9.140625" style="389"/>
    <col min="15362" max="15362" width="4.5703125" style="389" customWidth="1"/>
    <col min="15363" max="15363" width="43" style="389" customWidth="1"/>
    <col min="15364" max="15364" width="14.42578125" style="389" customWidth="1"/>
    <col min="15365" max="15365" width="11.85546875" style="389" customWidth="1"/>
    <col min="15366" max="15366" width="10.7109375" style="389" customWidth="1"/>
    <col min="15367" max="15367" width="13" style="389" customWidth="1"/>
    <col min="15368" max="15368" width="16.140625" style="389" customWidth="1"/>
    <col min="15369" max="15617" width="9.140625" style="389"/>
    <col min="15618" max="15618" width="4.5703125" style="389" customWidth="1"/>
    <col min="15619" max="15619" width="43" style="389" customWidth="1"/>
    <col min="15620" max="15620" width="14.42578125" style="389" customWidth="1"/>
    <col min="15621" max="15621" width="11.85546875" style="389" customWidth="1"/>
    <col min="15622" max="15622" width="10.7109375" style="389" customWidth="1"/>
    <col min="15623" max="15623" width="13" style="389" customWidth="1"/>
    <col min="15624" max="15624" width="16.140625" style="389" customWidth="1"/>
    <col min="15625" max="15873" width="9.140625" style="389"/>
    <col min="15874" max="15874" width="4.5703125" style="389" customWidth="1"/>
    <col min="15875" max="15875" width="43" style="389" customWidth="1"/>
    <col min="15876" max="15876" width="14.42578125" style="389" customWidth="1"/>
    <col min="15877" max="15877" width="11.85546875" style="389" customWidth="1"/>
    <col min="15878" max="15878" width="10.7109375" style="389" customWidth="1"/>
    <col min="15879" max="15879" width="13" style="389" customWidth="1"/>
    <col min="15880" max="15880" width="16.140625" style="389" customWidth="1"/>
    <col min="15881" max="16129" width="9.140625" style="389"/>
    <col min="16130" max="16130" width="4.5703125" style="389" customWidth="1"/>
    <col min="16131" max="16131" width="43" style="389" customWidth="1"/>
    <col min="16132" max="16132" width="14.42578125" style="389" customWidth="1"/>
    <col min="16133" max="16133" width="11.85546875" style="389" customWidth="1"/>
    <col min="16134" max="16134" width="10.7109375" style="389" customWidth="1"/>
    <col min="16135" max="16135" width="13" style="389" customWidth="1"/>
    <col min="16136" max="16136" width="16.140625" style="389" customWidth="1"/>
    <col min="16137" max="16384" width="9.140625" style="389"/>
  </cols>
  <sheetData>
    <row r="1" spans="1:10">
      <c r="E1" s="381"/>
    </row>
    <row r="2" spans="1:10">
      <c r="A2" s="329" t="s">
        <v>304</v>
      </c>
    </row>
    <row r="3" spans="1:10">
      <c r="A3" s="329" t="s">
        <v>221</v>
      </c>
      <c r="E3" s="381"/>
    </row>
    <row r="4" spans="1:10">
      <c r="B4" s="476" t="s">
        <v>583</v>
      </c>
      <c r="C4" s="476"/>
      <c r="D4" s="476"/>
      <c r="E4" s="476"/>
      <c r="F4" s="476"/>
      <c r="G4" s="476"/>
      <c r="H4" s="476"/>
      <c r="J4" s="389" t="s">
        <v>584</v>
      </c>
    </row>
    <row r="6" spans="1:10">
      <c r="B6" s="477" t="s">
        <v>225</v>
      </c>
      <c r="C6" s="477" t="s">
        <v>585</v>
      </c>
      <c r="D6" s="477" t="s">
        <v>586</v>
      </c>
      <c r="E6" s="479" t="s">
        <v>587</v>
      </c>
      <c r="F6" s="480" t="s">
        <v>588</v>
      </c>
      <c r="G6" s="481"/>
      <c r="H6" s="482"/>
    </row>
    <row r="7" spans="1:10">
      <c r="B7" s="478"/>
      <c r="C7" s="478"/>
      <c r="D7" s="478"/>
      <c r="E7" s="479"/>
      <c r="F7" s="391" t="s">
        <v>589</v>
      </c>
      <c r="G7" s="391" t="s">
        <v>590</v>
      </c>
      <c r="H7" s="391" t="s">
        <v>591</v>
      </c>
    </row>
    <row r="8" spans="1:10">
      <c r="B8" s="392">
        <v>1</v>
      </c>
      <c r="C8" s="393" t="s">
        <v>592</v>
      </c>
      <c r="D8" s="394">
        <v>53006006</v>
      </c>
      <c r="E8" s="395" t="s">
        <v>593</v>
      </c>
      <c r="F8" s="393">
        <v>11</v>
      </c>
      <c r="G8" s="396">
        <f t="shared" ref="G8:G71" si="0">H8/F8</f>
        <v>508</v>
      </c>
      <c r="H8" s="396">
        <v>5588</v>
      </c>
    </row>
    <row r="9" spans="1:10">
      <c r="B9" s="392">
        <v>2</v>
      </c>
      <c r="C9" s="393" t="s">
        <v>594</v>
      </c>
      <c r="D9" s="394">
        <v>796090</v>
      </c>
      <c r="E9" s="395" t="s">
        <v>593</v>
      </c>
      <c r="F9" s="393">
        <v>94</v>
      </c>
      <c r="G9" s="396">
        <f t="shared" si="0"/>
        <v>12769</v>
      </c>
      <c r="H9" s="396">
        <v>1200286</v>
      </c>
    </row>
    <row r="10" spans="1:10">
      <c r="B10" s="392">
        <v>3</v>
      </c>
      <c r="C10" s="393" t="s">
        <v>595</v>
      </c>
      <c r="D10" s="394">
        <v>410324</v>
      </c>
      <c r="E10" s="395" t="s">
        <v>593</v>
      </c>
      <c r="F10" s="393">
        <v>133</v>
      </c>
      <c r="G10" s="396">
        <f t="shared" si="0"/>
        <v>391</v>
      </c>
      <c r="H10" s="396">
        <v>52003</v>
      </c>
    </row>
    <row r="11" spans="1:10">
      <c r="B11" s="392">
        <v>4</v>
      </c>
      <c r="C11" s="393" t="s">
        <v>596</v>
      </c>
      <c r="D11" s="394">
        <v>53006012</v>
      </c>
      <c r="E11" s="395" t="s">
        <v>593</v>
      </c>
      <c r="F11" s="393">
        <v>6</v>
      </c>
      <c r="G11" s="396">
        <f t="shared" si="0"/>
        <v>391</v>
      </c>
      <c r="H11" s="396">
        <v>2346</v>
      </c>
    </row>
    <row r="12" spans="1:10">
      <c r="B12" s="392">
        <v>5</v>
      </c>
      <c r="C12" s="393" t="s">
        <v>597</v>
      </c>
      <c r="D12" s="397" t="s">
        <v>598</v>
      </c>
      <c r="E12" s="395" t="s">
        <v>593</v>
      </c>
      <c r="F12" s="393">
        <v>10</v>
      </c>
      <c r="G12" s="396">
        <f t="shared" si="0"/>
        <v>313</v>
      </c>
      <c r="H12" s="396">
        <v>3130</v>
      </c>
    </row>
    <row r="13" spans="1:10">
      <c r="B13" s="392">
        <v>6</v>
      </c>
      <c r="C13" s="393" t="s">
        <v>599</v>
      </c>
      <c r="D13" s="394">
        <v>57005061</v>
      </c>
      <c r="E13" s="395" t="s">
        <v>593</v>
      </c>
      <c r="F13" s="393">
        <v>5</v>
      </c>
      <c r="G13" s="396">
        <f t="shared" si="0"/>
        <v>1172</v>
      </c>
      <c r="H13" s="396">
        <v>5860</v>
      </c>
    </row>
    <row r="14" spans="1:10">
      <c r="B14" s="392">
        <v>7</v>
      </c>
      <c r="C14" s="393" t="s">
        <v>600</v>
      </c>
      <c r="D14" s="394">
        <v>10808008</v>
      </c>
      <c r="E14" s="395" t="s">
        <v>593</v>
      </c>
      <c r="F14" s="393">
        <v>42</v>
      </c>
      <c r="G14" s="396">
        <f t="shared" si="0"/>
        <v>7900</v>
      </c>
      <c r="H14" s="396">
        <v>331800</v>
      </c>
    </row>
    <row r="15" spans="1:10">
      <c r="B15" s="392">
        <v>8</v>
      </c>
      <c r="C15" s="393" t="s">
        <v>601</v>
      </c>
      <c r="D15" s="394">
        <v>53006021</v>
      </c>
      <c r="E15" s="395" t="s">
        <v>593</v>
      </c>
      <c r="F15" s="393">
        <v>46</v>
      </c>
      <c r="G15" s="396">
        <f t="shared" si="0"/>
        <v>469</v>
      </c>
      <c r="H15" s="396">
        <v>21574</v>
      </c>
    </row>
    <row r="16" spans="1:10">
      <c r="B16" s="392">
        <v>9</v>
      </c>
      <c r="C16" s="393" t="s">
        <v>602</v>
      </c>
      <c r="D16" s="394" t="s">
        <v>603</v>
      </c>
      <c r="E16" s="395" t="s">
        <v>593</v>
      </c>
      <c r="F16" s="393">
        <v>6</v>
      </c>
      <c r="G16" s="396">
        <f t="shared" si="0"/>
        <v>1172</v>
      </c>
      <c r="H16" s="396">
        <v>7032</v>
      </c>
    </row>
    <row r="17" spans="2:8">
      <c r="B17" s="392">
        <v>10</v>
      </c>
      <c r="C17" s="393" t="s">
        <v>604</v>
      </c>
      <c r="D17" s="394">
        <v>53006022</v>
      </c>
      <c r="E17" s="395" t="s">
        <v>593</v>
      </c>
      <c r="F17" s="393">
        <v>5</v>
      </c>
      <c r="G17" s="396">
        <f t="shared" si="0"/>
        <v>433</v>
      </c>
      <c r="H17" s="396">
        <v>2165</v>
      </c>
    </row>
    <row r="18" spans="2:8">
      <c r="B18" s="392">
        <v>11</v>
      </c>
      <c r="C18" s="393" t="s">
        <v>605</v>
      </c>
      <c r="D18" s="394">
        <v>57006732</v>
      </c>
      <c r="E18" s="395" t="s">
        <v>593</v>
      </c>
      <c r="F18" s="393">
        <v>9</v>
      </c>
      <c r="G18" s="396">
        <f t="shared" si="0"/>
        <v>156</v>
      </c>
      <c r="H18" s="396">
        <v>1404</v>
      </c>
    </row>
    <row r="19" spans="2:8">
      <c r="B19" s="392">
        <v>12</v>
      </c>
      <c r="C19" s="393" t="s">
        <v>606</v>
      </c>
      <c r="D19" s="394" t="s">
        <v>607</v>
      </c>
      <c r="E19" s="395" t="s">
        <v>593</v>
      </c>
      <c r="F19" s="393">
        <v>50</v>
      </c>
      <c r="G19" s="396">
        <f t="shared" si="0"/>
        <v>391</v>
      </c>
      <c r="H19" s="396">
        <v>19550</v>
      </c>
    </row>
    <row r="20" spans="2:8">
      <c r="B20" s="392">
        <v>13</v>
      </c>
      <c r="C20" s="393" t="s">
        <v>608</v>
      </c>
      <c r="D20" s="394">
        <v>57006262</v>
      </c>
      <c r="E20" s="395" t="s">
        <v>593</v>
      </c>
      <c r="F20" s="393">
        <v>5</v>
      </c>
      <c r="G20" s="396">
        <f t="shared" si="0"/>
        <v>391</v>
      </c>
      <c r="H20" s="396">
        <v>1955</v>
      </c>
    </row>
    <row r="21" spans="2:8">
      <c r="B21" s="392">
        <v>14</v>
      </c>
      <c r="C21" s="393" t="s">
        <v>609</v>
      </c>
      <c r="D21" s="394">
        <v>57006013</v>
      </c>
      <c r="E21" s="395" t="s">
        <v>593</v>
      </c>
      <c r="F21" s="393">
        <v>26</v>
      </c>
      <c r="G21" s="396">
        <f t="shared" si="0"/>
        <v>194</v>
      </c>
      <c r="H21" s="396">
        <v>5044</v>
      </c>
    </row>
    <row r="22" spans="2:8">
      <c r="B22" s="392">
        <v>15</v>
      </c>
      <c r="C22" s="393" t="s">
        <v>610</v>
      </c>
      <c r="D22" s="394">
        <v>53007062</v>
      </c>
      <c r="E22" s="395" t="s">
        <v>593</v>
      </c>
      <c r="F22" s="393">
        <v>14</v>
      </c>
      <c r="G22" s="396">
        <f t="shared" si="0"/>
        <v>165</v>
      </c>
      <c r="H22" s="396">
        <v>2310</v>
      </c>
    </row>
    <row r="23" spans="2:8">
      <c r="B23" s="392">
        <v>16</v>
      </c>
      <c r="C23" s="393" t="s">
        <v>611</v>
      </c>
      <c r="D23" s="394">
        <v>57006277</v>
      </c>
      <c r="E23" s="395" t="s">
        <v>593</v>
      </c>
      <c r="F23" s="393">
        <v>30</v>
      </c>
      <c r="G23" s="396">
        <f t="shared" si="0"/>
        <v>156</v>
      </c>
      <c r="H23" s="396">
        <v>4680</v>
      </c>
    </row>
    <row r="24" spans="2:8">
      <c r="B24" s="392">
        <v>17</v>
      </c>
      <c r="C24" s="393" t="s">
        <v>612</v>
      </c>
      <c r="D24" s="394">
        <v>53007060</v>
      </c>
      <c r="E24" s="395" t="s">
        <v>593</v>
      </c>
      <c r="F24" s="393">
        <v>40</v>
      </c>
      <c r="G24" s="396">
        <f t="shared" si="0"/>
        <v>156</v>
      </c>
      <c r="H24" s="396">
        <v>6240</v>
      </c>
    </row>
    <row r="25" spans="2:8">
      <c r="B25" s="392">
        <v>18</v>
      </c>
      <c r="C25" s="393" t="s">
        <v>612</v>
      </c>
      <c r="D25" s="394">
        <v>53007065</v>
      </c>
      <c r="E25" s="395" t="s">
        <v>593</v>
      </c>
      <c r="F25" s="393">
        <v>100</v>
      </c>
      <c r="G25" s="396">
        <f t="shared" si="0"/>
        <v>201</v>
      </c>
      <c r="H25" s="396">
        <v>20100</v>
      </c>
    </row>
    <row r="26" spans="2:8">
      <c r="B26" s="392">
        <v>19</v>
      </c>
      <c r="C26" s="393" t="s">
        <v>613</v>
      </c>
      <c r="D26" s="394">
        <v>56010010</v>
      </c>
      <c r="E26" s="395" t="s">
        <v>614</v>
      </c>
      <c r="F26" s="393">
        <v>1</v>
      </c>
      <c r="G26" s="396">
        <f t="shared" si="0"/>
        <v>1953</v>
      </c>
      <c r="H26" s="396">
        <v>1953</v>
      </c>
    </row>
    <row r="27" spans="2:8">
      <c r="B27" s="392">
        <v>20</v>
      </c>
      <c r="C27" s="393" t="s">
        <v>615</v>
      </c>
      <c r="D27" s="394">
        <v>56010011</v>
      </c>
      <c r="E27" s="395" t="s">
        <v>614</v>
      </c>
      <c r="F27" s="393">
        <v>17</v>
      </c>
      <c r="G27" s="396">
        <f t="shared" si="0"/>
        <v>2344</v>
      </c>
      <c r="H27" s="396">
        <v>39848</v>
      </c>
    </row>
    <row r="28" spans="2:8">
      <c r="B28" s="392">
        <v>21</v>
      </c>
      <c r="C28" s="393" t="s">
        <v>616</v>
      </c>
      <c r="D28" s="394">
        <v>59003505</v>
      </c>
      <c r="E28" s="395" t="s">
        <v>593</v>
      </c>
      <c r="F28" s="393">
        <v>19</v>
      </c>
      <c r="G28" s="396">
        <f t="shared" si="0"/>
        <v>156</v>
      </c>
      <c r="H28" s="396">
        <v>2964</v>
      </c>
    </row>
    <row r="29" spans="2:8">
      <c r="B29" s="392">
        <v>22</v>
      </c>
      <c r="C29" s="393" t="s">
        <v>617</v>
      </c>
      <c r="D29" s="394">
        <v>59003504</v>
      </c>
      <c r="E29" s="395" t="s">
        <v>593</v>
      </c>
      <c r="F29" s="393">
        <v>20</v>
      </c>
      <c r="G29" s="396">
        <f t="shared" si="0"/>
        <v>156</v>
      </c>
      <c r="H29" s="396">
        <v>3120</v>
      </c>
    </row>
    <row r="30" spans="2:8">
      <c r="B30" s="392">
        <v>23</v>
      </c>
      <c r="C30" s="393" t="s">
        <v>618</v>
      </c>
      <c r="D30" s="394">
        <v>57006011</v>
      </c>
      <c r="E30" s="395" t="s">
        <v>593</v>
      </c>
      <c r="F30" s="393">
        <v>54</v>
      </c>
      <c r="G30" s="396">
        <f t="shared" si="0"/>
        <v>140</v>
      </c>
      <c r="H30" s="396">
        <v>7560</v>
      </c>
    </row>
    <row r="31" spans="2:8">
      <c r="B31" s="392">
        <v>24</v>
      </c>
      <c r="C31" s="393" t="s">
        <v>618</v>
      </c>
      <c r="D31" s="394">
        <v>57006046</v>
      </c>
      <c r="E31" s="395" t="s">
        <v>593</v>
      </c>
      <c r="F31" s="393">
        <v>176</v>
      </c>
      <c r="G31" s="396">
        <f t="shared" si="0"/>
        <v>195</v>
      </c>
      <c r="H31" s="396">
        <v>34320</v>
      </c>
    </row>
    <row r="32" spans="2:8">
      <c r="B32" s="392">
        <v>25</v>
      </c>
      <c r="C32" s="393" t="s">
        <v>619</v>
      </c>
      <c r="D32" s="394">
        <v>57006028</v>
      </c>
      <c r="E32" s="395" t="s">
        <v>593</v>
      </c>
      <c r="F32" s="393">
        <v>111</v>
      </c>
      <c r="G32" s="396">
        <f t="shared" si="0"/>
        <v>156</v>
      </c>
      <c r="H32" s="396">
        <v>17316</v>
      </c>
    </row>
    <row r="33" spans="2:8">
      <c r="B33" s="392">
        <v>26</v>
      </c>
      <c r="C33" s="393" t="s">
        <v>619</v>
      </c>
      <c r="D33" s="394">
        <v>57006037</v>
      </c>
      <c r="E33" s="395" t="s">
        <v>593</v>
      </c>
      <c r="F33" s="393">
        <v>15</v>
      </c>
      <c r="G33" s="396">
        <f t="shared" si="0"/>
        <v>144</v>
      </c>
      <c r="H33" s="396">
        <v>2160</v>
      </c>
    </row>
    <row r="34" spans="2:8">
      <c r="B34" s="392">
        <v>27</v>
      </c>
      <c r="C34" s="393" t="s">
        <v>619</v>
      </c>
      <c r="D34" s="394">
        <v>57006059</v>
      </c>
      <c r="E34" s="395" t="s">
        <v>593</v>
      </c>
      <c r="F34" s="393">
        <v>200</v>
      </c>
      <c r="G34" s="396">
        <f t="shared" si="0"/>
        <v>200</v>
      </c>
      <c r="H34" s="396">
        <v>40000</v>
      </c>
    </row>
    <row r="35" spans="2:8">
      <c r="B35" s="392">
        <v>28</v>
      </c>
      <c r="C35" s="393" t="s">
        <v>619</v>
      </c>
      <c r="D35" s="394">
        <v>57006272</v>
      </c>
      <c r="E35" s="395" t="s">
        <v>593</v>
      </c>
      <c r="F35" s="393">
        <v>28</v>
      </c>
      <c r="G35" s="396">
        <f t="shared" si="0"/>
        <v>206</v>
      </c>
      <c r="H35" s="396">
        <v>5768</v>
      </c>
    </row>
    <row r="36" spans="2:8">
      <c r="B36" s="392">
        <v>29</v>
      </c>
      <c r="C36" s="393" t="s">
        <v>620</v>
      </c>
      <c r="D36" s="394">
        <v>57006326</v>
      </c>
      <c r="E36" s="395" t="s">
        <v>593</v>
      </c>
      <c r="F36" s="393">
        <v>3</v>
      </c>
      <c r="G36" s="396">
        <f t="shared" si="0"/>
        <v>195</v>
      </c>
      <c r="H36" s="396">
        <v>585</v>
      </c>
    </row>
    <row r="37" spans="2:8">
      <c r="B37" s="392">
        <v>30</v>
      </c>
      <c r="C37" s="393" t="s">
        <v>620</v>
      </c>
      <c r="D37" s="394">
        <v>57006365</v>
      </c>
      <c r="E37" s="395" t="s">
        <v>593</v>
      </c>
      <c r="F37" s="393">
        <v>16</v>
      </c>
      <c r="G37" s="396">
        <f t="shared" si="0"/>
        <v>195</v>
      </c>
      <c r="H37" s="396">
        <v>3120</v>
      </c>
    </row>
    <row r="38" spans="2:8">
      <c r="B38" s="392">
        <v>31</v>
      </c>
      <c r="C38" s="393" t="s">
        <v>620</v>
      </c>
      <c r="D38" s="394">
        <v>57006376</v>
      </c>
      <c r="E38" s="395" t="s">
        <v>593</v>
      </c>
      <c r="F38" s="393">
        <v>1</v>
      </c>
      <c r="G38" s="396">
        <f t="shared" si="0"/>
        <v>195</v>
      </c>
      <c r="H38" s="396">
        <v>195</v>
      </c>
    </row>
    <row r="39" spans="2:8">
      <c r="B39" s="392">
        <v>32</v>
      </c>
      <c r="C39" s="393" t="s">
        <v>621</v>
      </c>
      <c r="D39" s="394">
        <v>57006325</v>
      </c>
      <c r="E39" s="395" t="s">
        <v>593</v>
      </c>
      <c r="F39" s="393">
        <v>21</v>
      </c>
      <c r="G39" s="396">
        <f t="shared" si="0"/>
        <v>195</v>
      </c>
      <c r="H39" s="396">
        <v>4095</v>
      </c>
    </row>
    <row r="40" spans="2:8">
      <c r="B40" s="392">
        <v>33</v>
      </c>
      <c r="C40" s="393" t="s">
        <v>622</v>
      </c>
      <c r="D40" s="394">
        <v>59003506</v>
      </c>
      <c r="E40" s="395" t="s">
        <v>593</v>
      </c>
      <c r="F40" s="393">
        <v>20</v>
      </c>
      <c r="G40" s="396">
        <f t="shared" si="0"/>
        <v>150</v>
      </c>
      <c r="H40" s="396">
        <v>3000</v>
      </c>
    </row>
    <row r="41" spans="2:8">
      <c r="B41" s="392">
        <v>34</v>
      </c>
      <c r="C41" s="393" t="s">
        <v>623</v>
      </c>
      <c r="D41" s="394">
        <v>57006120</v>
      </c>
      <c r="E41" s="395" t="s">
        <v>593</v>
      </c>
      <c r="F41" s="393">
        <v>15</v>
      </c>
      <c r="G41" s="396">
        <f t="shared" si="0"/>
        <v>195</v>
      </c>
      <c r="H41" s="396">
        <v>2925</v>
      </c>
    </row>
    <row r="42" spans="2:8">
      <c r="B42" s="392">
        <v>35</v>
      </c>
      <c r="C42" s="393" t="s">
        <v>623</v>
      </c>
      <c r="D42" s="394">
        <v>57006170</v>
      </c>
      <c r="E42" s="395" t="s">
        <v>593</v>
      </c>
      <c r="F42" s="393">
        <v>4</v>
      </c>
      <c r="G42" s="396">
        <f t="shared" si="0"/>
        <v>195</v>
      </c>
      <c r="H42" s="396">
        <v>780</v>
      </c>
    </row>
    <row r="43" spans="2:8">
      <c r="B43" s="392">
        <v>36</v>
      </c>
      <c r="C43" s="393" t="s">
        <v>623</v>
      </c>
      <c r="D43" s="394">
        <v>57006264</v>
      </c>
      <c r="E43" s="395" t="s">
        <v>593</v>
      </c>
      <c r="F43" s="393">
        <v>10</v>
      </c>
      <c r="G43" s="396">
        <f t="shared" si="0"/>
        <v>195</v>
      </c>
      <c r="H43" s="396">
        <v>1950</v>
      </c>
    </row>
    <row r="44" spans="2:8">
      <c r="B44" s="392">
        <v>37</v>
      </c>
      <c r="C44" s="393" t="s">
        <v>623</v>
      </c>
      <c r="D44" s="394">
        <v>57006265</v>
      </c>
      <c r="E44" s="395" t="s">
        <v>593</v>
      </c>
      <c r="F44" s="393">
        <v>3</v>
      </c>
      <c r="G44" s="396">
        <f t="shared" si="0"/>
        <v>195</v>
      </c>
      <c r="H44" s="396">
        <v>585</v>
      </c>
    </row>
    <row r="45" spans="2:8">
      <c r="B45" s="392">
        <v>38</v>
      </c>
      <c r="C45" s="393" t="s">
        <v>623</v>
      </c>
      <c r="D45" s="394">
        <v>57006266</v>
      </c>
      <c r="E45" s="395" t="s">
        <v>593</v>
      </c>
      <c r="F45" s="393">
        <v>10</v>
      </c>
      <c r="G45" s="396">
        <f t="shared" si="0"/>
        <v>195</v>
      </c>
      <c r="H45" s="396">
        <v>1950</v>
      </c>
    </row>
    <row r="46" spans="2:8">
      <c r="B46" s="392">
        <v>39</v>
      </c>
      <c r="C46" s="393" t="s">
        <v>623</v>
      </c>
      <c r="D46" s="394">
        <v>57006267</v>
      </c>
      <c r="E46" s="395" t="s">
        <v>593</v>
      </c>
      <c r="F46" s="393">
        <v>10</v>
      </c>
      <c r="G46" s="396">
        <f t="shared" si="0"/>
        <v>195</v>
      </c>
      <c r="H46" s="396">
        <v>1950</v>
      </c>
    </row>
    <row r="47" spans="2:8">
      <c r="B47" s="392">
        <v>40</v>
      </c>
      <c r="C47" s="393" t="s">
        <v>623</v>
      </c>
      <c r="D47" s="394">
        <v>57006269</v>
      </c>
      <c r="E47" s="395" t="s">
        <v>593</v>
      </c>
      <c r="F47" s="393">
        <v>8</v>
      </c>
      <c r="G47" s="396">
        <f t="shared" si="0"/>
        <v>195</v>
      </c>
      <c r="H47" s="396">
        <v>1560</v>
      </c>
    </row>
    <row r="48" spans="2:8">
      <c r="B48" s="392">
        <v>41</v>
      </c>
      <c r="C48" s="393" t="s">
        <v>624</v>
      </c>
      <c r="D48" s="394" t="s">
        <v>625</v>
      </c>
      <c r="E48" s="395" t="s">
        <v>593</v>
      </c>
      <c r="F48" s="393">
        <v>9</v>
      </c>
      <c r="G48" s="396">
        <f t="shared" si="0"/>
        <v>109.28</v>
      </c>
      <c r="H48" s="396">
        <v>983.52</v>
      </c>
    </row>
    <row r="49" spans="2:8">
      <c r="B49" s="392">
        <v>42</v>
      </c>
      <c r="C49" s="393" t="s">
        <v>626</v>
      </c>
      <c r="D49" s="394" t="s">
        <v>627</v>
      </c>
      <c r="E49" s="395" t="s">
        <v>593</v>
      </c>
      <c r="F49" s="393">
        <v>22</v>
      </c>
      <c r="G49" s="396">
        <f t="shared" si="0"/>
        <v>15</v>
      </c>
      <c r="H49" s="396">
        <v>330</v>
      </c>
    </row>
    <row r="50" spans="2:8">
      <c r="B50" s="392">
        <v>43</v>
      </c>
      <c r="C50" s="393" t="s">
        <v>624</v>
      </c>
      <c r="D50" s="394" t="s">
        <v>628</v>
      </c>
      <c r="E50" s="395" t="s">
        <v>593</v>
      </c>
      <c r="F50" s="393">
        <v>9</v>
      </c>
      <c r="G50" s="396">
        <f t="shared" si="0"/>
        <v>15</v>
      </c>
      <c r="H50" s="396">
        <v>135</v>
      </c>
    </row>
    <row r="51" spans="2:8">
      <c r="B51" s="392">
        <v>44</v>
      </c>
      <c r="C51" s="393" t="s">
        <v>626</v>
      </c>
      <c r="D51" s="394">
        <v>57006356</v>
      </c>
      <c r="E51" s="395" t="s">
        <v>593</v>
      </c>
      <c r="F51" s="393">
        <v>27</v>
      </c>
      <c r="G51" s="396">
        <f t="shared" si="0"/>
        <v>15</v>
      </c>
      <c r="H51" s="396">
        <v>405</v>
      </c>
    </row>
    <row r="52" spans="2:8">
      <c r="B52" s="392">
        <v>45</v>
      </c>
      <c r="C52" s="393" t="s">
        <v>629</v>
      </c>
      <c r="D52" s="394">
        <v>57006564</v>
      </c>
      <c r="E52" s="395" t="s">
        <v>593</v>
      </c>
      <c r="F52" s="393">
        <v>4</v>
      </c>
      <c r="G52" s="396">
        <f t="shared" si="0"/>
        <v>158</v>
      </c>
      <c r="H52" s="396">
        <v>632</v>
      </c>
    </row>
    <row r="53" spans="2:8">
      <c r="B53" s="392">
        <v>46</v>
      </c>
      <c r="C53" s="393" t="s">
        <v>630</v>
      </c>
      <c r="D53" s="394">
        <v>57006122</v>
      </c>
      <c r="E53" s="395" t="s">
        <v>593</v>
      </c>
      <c r="F53" s="393">
        <v>20</v>
      </c>
      <c r="G53" s="396">
        <f t="shared" si="0"/>
        <v>149</v>
      </c>
      <c r="H53" s="396">
        <v>2980</v>
      </c>
    </row>
    <row r="54" spans="2:8">
      <c r="B54" s="392">
        <v>47</v>
      </c>
      <c r="C54" s="393" t="s">
        <v>630</v>
      </c>
      <c r="D54" s="394">
        <v>57006123</v>
      </c>
      <c r="E54" s="395" t="s">
        <v>593</v>
      </c>
      <c r="F54" s="393">
        <v>10</v>
      </c>
      <c r="G54" s="396">
        <f t="shared" si="0"/>
        <v>140</v>
      </c>
      <c r="H54" s="396">
        <v>1400</v>
      </c>
    </row>
    <row r="55" spans="2:8">
      <c r="B55" s="392">
        <v>48</v>
      </c>
      <c r="C55" s="393" t="s">
        <v>630</v>
      </c>
      <c r="D55" s="394">
        <v>57006161</v>
      </c>
      <c r="E55" s="395" t="s">
        <v>593</v>
      </c>
      <c r="F55" s="393">
        <v>4</v>
      </c>
      <c r="G55" s="396">
        <f t="shared" si="0"/>
        <v>138</v>
      </c>
      <c r="H55" s="396">
        <v>552</v>
      </c>
    </row>
    <row r="56" spans="2:8">
      <c r="B56" s="392">
        <v>49</v>
      </c>
      <c r="C56" s="393" t="s">
        <v>630</v>
      </c>
      <c r="D56" s="394">
        <v>57006162</v>
      </c>
      <c r="E56" s="395" t="s">
        <v>593</v>
      </c>
      <c r="F56" s="393">
        <v>10</v>
      </c>
      <c r="G56" s="396">
        <f t="shared" si="0"/>
        <v>138</v>
      </c>
      <c r="H56" s="396">
        <v>1380</v>
      </c>
    </row>
    <row r="57" spans="2:8">
      <c r="B57" s="392">
        <v>50</v>
      </c>
      <c r="C57" s="393" t="s">
        <v>630</v>
      </c>
      <c r="D57" s="394">
        <v>57006301</v>
      </c>
      <c r="E57" s="395" t="s">
        <v>593</v>
      </c>
      <c r="F57" s="393">
        <v>6</v>
      </c>
      <c r="G57" s="396">
        <f t="shared" si="0"/>
        <v>136</v>
      </c>
      <c r="H57" s="396">
        <v>816</v>
      </c>
    </row>
    <row r="58" spans="2:8">
      <c r="B58" s="392">
        <v>51</v>
      </c>
      <c r="C58" s="393" t="s">
        <v>630</v>
      </c>
      <c r="D58" s="394">
        <v>57006309</v>
      </c>
      <c r="E58" s="395" t="s">
        <v>593</v>
      </c>
      <c r="F58" s="393">
        <v>10</v>
      </c>
      <c r="G58" s="396">
        <f t="shared" si="0"/>
        <v>140</v>
      </c>
      <c r="H58" s="396">
        <v>1400</v>
      </c>
    </row>
    <row r="59" spans="2:8">
      <c r="B59" s="392">
        <v>52</v>
      </c>
      <c r="C59" s="393" t="s">
        <v>630</v>
      </c>
      <c r="D59" s="394">
        <v>57006310</v>
      </c>
      <c r="E59" s="395" t="s">
        <v>593</v>
      </c>
      <c r="F59" s="393">
        <v>16</v>
      </c>
      <c r="G59" s="396">
        <f t="shared" si="0"/>
        <v>144</v>
      </c>
      <c r="H59" s="396">
        <v>2304</v>
      </c>
    </row>
    <row r="60" spans="2:8">
      <c r="B60" s="392">
        <v>53</v>
      </c>
      <c r="C60" s="393" t="s">
        <v>630</v>
      </c>
      <c r="D60" s="394" t="s">
        <v>631</v>
      </c>
      <c r="E60" s="395" t="s">
        <v>593</v>
      </c>
      <c r="F60" s="393">
        <v>11</v>
      </c>
      <c r="G60" s="396">
        <f t="shared" si="0"/>
        <v>88</v>
      </c>
      <c r="H60" s="396">
        <v>968</v>
      </c>
    </row>
    <row r="61" spans="2:8">
      <c r="B61" s="392">
        <v>54</v>
      </c>
      <c r="C61" s="393" t="s">
        <v>630</v>
      </c>
      <c r="D61" s="394">
        <v>57006423</v>
      </c>
      <c r="E61" s="395" t="s">
        <v>593</v>
      </c>
      <c r="F61" s="393">
        <v>20</v>
      </c>
      <c r="G61" s="396">
        <f t="shared" si="0"/>
        <v>145</v>
      </c>
      <c r="H61" s="396">
        <v>2900</v>
      </c>
    </row>
    <row r="62" spans="2:8">
      <c r="B62" s="392">
        <v>55</v>
      </c>
      <c r="C62" s="393" t="s">
        <v>630</v>
      </c>
      <c r="D62" s="394">
        <v>57006565</v>
      </c>
      <c r="E62" s="395" t="s">
        <v>593</v>
      </c>
      <c r="F62" s="393">
        <v>9</v>
      </c>
      <c r="G62" s="396">
        <f t="shared" si="0"/>
        <v>214</v>
      </c>
      <c r="H62" s="396">
        <v>1926</v>
      </c>
    </row>
    <row r="63" spans="2:8">
      <c r="B63" s="392">
        <v>56</v>
      </c>
      <c r="C63" s="393" t="s">
        <v>630</v>
      </c>
      <c r="D63" s="394">
        <v>57006566</v>
      </c>
      <c r="E63" s="395" t="s">
        <v>593</v>
      </c>
      <c r="F63" s="393">
        <v>8</v>
      </c>
      <c r="G63" s="396">
        <f t="shared" si="0"/>
        <v>211</v>
      </c>
      <c r="H63" s="396">
        <v>1688</v>
      </c>
    </row>
    <row r="64" spans="2:8">
      <c r="B64" s="392">
        <v>57</v>
      </c>
      <c r="C64" s="393" t="s">
        <v>630</v>
      </c>
      <c r="D64" s="394">
        <v>57006575</v>
      </c>
      <c r="E64" s="395" t="s">
        <v>593</v>
      </c>
      <c r="F64" s="393">
        <v>60</v>
      </c>
      <c r="G64" s="396">
        <f t="shared" si="0"/>
        <v>134</v>
      </c>
      <c r="H64" s="396">
        <v>8040</v>
      </c>
    </row>
    <row r="65" spans="2:10">
      <c r="B65" s="392">
        <v>58</v>
      </c>
      <c r="C65" s="393" t="s">
        <v>630</v>
      </c>
      <c r="D65" s="394">
        <v>57006576</v>
      </c>
      <c r="E65" s="395" t="s">
        <v>593</v>
      </c>
      <c r="F65" s="393">
        <v>35</v>
      </c>
      <c r="G65" s="396">
        <f t="shared" si="0"/>
        <v>144</v>
      </c>
      <c r="H65" s="396">
        <v>5040</v>
      </c>
    </row>
    <row r="66" spans="2:10">
      <c r="B66" s="392">
        <v>59</v>
      </c>
      <c r="C66" s="393" t="s">
        <v>630</v>
      </c>
      <c r="D66" s="394">
        <v>57006577</v>
      </c>
      <c r="E66" s="395" t="s">
        <v>593</v>
      </c>
      <c r="F66" s="393">
        <v>10</v>
      </c>
      <c r="G66" s="396">
        <f t="shared" si="0"/>
        <v>131</v>
      </c>
      <c r="H66" s="396">
        <v>1310</v>
      </c>
    </row>
    <row r="67" spans="2:10">
      <c r="B67" s="392">
        <v>60</v>
      </c>
      <c r="C67" s="393" t="s">
        <v>632</v>
      </c>
      <c r="D67" s="394">
        <v>57006121</v>
      </c>
      <c r="E67" s="395" t="s">
        <v>593</v>
      </c>
      <c r="F67" s="393">
        <v>20</v>
      </c>
      <c r="G67" s="396">
        <f t="shared" si="0"/>
        <v>140</v>
      </c>
      <c r="H67" s="396">
        <v>2800</v>
      </c>
    </row>
    <row r="68" spans="2:10">
      <c r="B68" s="392">
        <v>61</v>
      </c>
      <c r="C68" s="393" t="s">
        <v>632</v>
      </c>
      <c r="D68" s="394">
        <v>57006567</v>
      </c>
      <c r="E68" s="395" t="s">
        <v>593</v>
      </c>
      <c r="F68" s="393">
        <v>3</v>
      </c>
      <c r="G68" s="396">
        <f t="shared" si="0"/>
        <v>185</v>
      </c>
      <c r="H68" s="396">
        <v>555</v>
      </c>
    </row>
    <row r="69" spans="2:10">
      <c r="B69" s="392">
        <v>62</v>
      </c>
      <c r="C69" s="393" t="s">
        <v>632</v>
      </c>
      <c r="D69" s="394">
        <v>57006578</v>
      </c>
      <c r="E69" s="395" t="s">
        <v>593</v>
      </c>
      <c r="F69" s="393">
        <v>12</v>
      </c>
      <c r="G69" s="396">
        <f t="shared" si="0"/>
        <v>135</v>
      </c>
      <c r="H69" s="396">
        <v>1620</v>
      </c>
    </row>
    <row r="70" spans="2:10">
      <c r="B70" s="392">
        <v>63</v>
      </c>
      <c r="C70" s="393" t="s">
        <v>633</v>
      </c>
      <c r="D70" s="394">
        <v>55002036</v>
      </c>
      <c r="E70" s="395" t="s">
        <v>593</v>
      </c>
      <c r="F70" s="393">
        <v>9</v>
      </c>
      <c r="G70" s="396">
        <f t="shared" si="0"/>
        <v>517</v>
      </c>
      <c r="H70" s="396">
        <v>4653</v>
      </c>
    </row>
    <row r="71" spans="2:10">
      <c r="B71" s="392">
        <v>64</v>
      </c>
      <c r="C71" s="393" t="s">
        <v>634</v>
      </c>
      <c r="D71" s="394">
        <v>56009028</v>
      </c>
      <c r="E71" s="395" t="s">
        <v>593</v>
      </c>
      <c r="F71" s="393">
        <v>295</v>
      </c>
      <c r="G71" s="396">
        <f t="shared" si="0"/>
        <v>75</v>
      </c>
      <c r="H71" s="396">
        <v>22125</v>
      </c>
      <c r="J71" s="389" t="s">
        <v>635</v>
      </c>
    </row>
    <row r="72" spans="2:10">
      <c r="B72" s="392">
        <v>65</v>
      </c>
      <c r="C72" s="393" t="s">
        <v>636</v>
      </c>
      <c r="D72" s="394">
        <v>57001032</v>
      </c>
      <c r="E72" s="395" t="s">
        <v>593</v>
      </c>
      <c r="F72" s="393">
        <v>16</v>
      </c>
      <c r="G72" s="396">
        <f t="shared" ref="G72:G135" si="1">H72/F72</f>
        <v>299</v>
      </c>
      <c r="H72" s="396">
        <v>4784</v>
      </c>
    </row>
    <row r="73" spans="2:10">
      <c r="B73" s="392">
        <v>66</v>
      </c>
      <c r="C73" s="393" t="s">
        <v>637</v>
      </c>
      <c r="D73" s="394">
        <v>57001033</v>
      </c>
      <c r="E73" s="395" t="s">
        <v>593</v>
      </c>
      <c r="F73" s="393">
        <v>1</v>
      </c>
      <c r="G73" s="396">
        <f t="shared" si="1"/>
        <v>444</v>
      </c>
      <c r="H73" s="396">
        <v>444</v>
      </c>
    </row>
    <row r="74" spans="2:10">
      <c r="B74" s="392">
        <v>67</v>
      </c>
      <c r="C74" s="393" t="s">
        <v>638</v>
      </c>
      <c r="D74" s="394">
        <v>57001048</v>
      </c>
      <c r="E74" s="395" t="s">
        <v>593</v>
      </c>
      <c r="F74" s="393">
        <v>50</v>
      </c>
      <c r="G74" s="396">
        <f t="shared" si="1"/>
        <v>241</v>
      </c>
      <c r="H74" s="396">
        <v>12050</v>
      </c>
    </row>
    <row r="75" spans="2:10">
      <c r="B75" s="392">
        <v>68</v>
      </c>
      <c r="C75" s="393" t="s">
        <v>639</v>
      </c>
      <c r="D75" s="394">
        <v>56009037</v>
      </c>
      <c r="E75" s="395" t="s">
        <v>593</v>
      </c>
      <c r="F75" s="393">
        <v>52</v>
      </c>
      <c r="G75" s="396">
        <f t="shared" si="1"/>
        <v>78</v>
      </c>
      <c r="H75" s="396">
        <v>4056</v>
      </c>
    </row>
    <row r="76" spans="2:10">
      <c r="B76" s="392">
        <v>69</v>
      </c>
      <c r="C76" s="393" t="s">
        <v>640</v>
      </c>
      <c r="D76" s="394">
        <v>56009029</v>
      </c>
      <c r="E76" s="395" t="s">
        <v>593</v>
      </c>
      <c r="F76" s="393">
        <v>178</v>
      </c>
      <c r="G76" s="396">
        <f t="shared" si="1"/>
        <v>79</v>
      </c>
      <c r="H76" s="396">
        <v>14062</v>
      </c>
    </row>
    <row r="77" spans="2:10">
      <c r="B77" s="392">
        <v>70</v>
      </c>
      <c r="C77" s="393" t="s">
        <v>641</v>
      </c>
      <c r="D77" s="394">
        <v>57001026</v>
      </c>
      <c r="E77" s="395" t="s">
        <v>593</v>
      </c>
      <c r="F77" s="393">
        <v>50</v>
      </c>
      <c r="G77" s="396">
        <f t="shared" si="1"/>
        <v>241</v>
      </c>
      <c r="H77" s="396">
        <v>12050</v>
      </c>
    </row>
    <row r="78" spans="2:10">
      <c r="B78" s="392">
        <v>71</v>
      </c>
      <c r="C78" s="393" t="s">
        <v>642</v>
      </c>
      <c r="D78" s="394">
        <v>57001001</v>
      </c>
      <c r="E78" s="395" t="s">
        <v>593</v>
      </c>
      <c r="F78" s="393">
        <v>191</v>
      </c>
      <c r="G78" s="396">
        <f t="shared" si="1"/>
        <v>175</v>
      </c>
      <c r="H78" s="396">
        <v>33425</v>
      </c>
    </row>
    <row r="79" spans="2:10">
      <c r="B79" s="392">
        <v>72</v>
      </c>
      <c r="C79" s="393" t="s">
        <v>643</v>
      </c>
      <c r="D79" s="394">
        <v>57001003</v>
      </c>
      <c r="E79" s="395" t="s">
        <v>593</v>
      </c>
      <c r="F79" s="393">
        <v>32</v>
      </c>
      <c r="G79" s="396">
        <f t="shared" si="1"/>
        <v>195</v>
      </c>
      <c r="H79" s="396">
        <v>6240</v>
      </c>
    </row>
    <row r="80" spans="2:10">
      <c r="B80" s="392">
        <v>73</v>
      </c>
      <c r="C80" s="393" t="s">
        <v>644</v>
      </c>
      <c r="D80" s="394">
        <v>57001004</v>
      </c>
      <c r="E80" s="395" t="s">
        <v>593</v>
      </c>
      <c r="F80" s="393">
        <v>20</v>
      </c>
      <c r="G80" s="396">
        <f t="shared" si="1"/>
        <v>234</v>
      </c>
      <c r="H80" s="396">
        <v>4680</v>
      </c>
    </row>
    <row r="81" spans="2:8">
      <c r="B81" s="392">
        <v>74</v>
      </c>
      <c r="C81" s="393" t="s">
        <v>645</v>
      </c>
      <c r="D81" s="394">
        <v>57001005</v>
      </c>
      <c r="E81" s="395" t="s">
        <v>593</v>
      </c>
      <c r="F81" s="393">
        <v>8</v>
      </c>
      <c r="G81" s="396">
        <f t="shared" si="1"/>
        <v>391</v>
      </c>
      <c r="H81" s="396">
        <v>3128</v>
      </c>
    </row>
    <row r="82" spans="2:8">
      <c r="B82" s="392">
        <v>75</v>
      </c>
      <c r="C82" s="393" t="s">
        <v>646</v>
      </c>
      <c r="D82" s="394" t="s">
        <v>647</v>
      </c>
      <c r="E82" s="395" t="s">
        <v>593</v>
      </c>
      <c r="F82" s="393">
        <v>308</v>
      </c>
      <c r="G82" s="396">
        <f t="shared" si="1"/>
        <v>168</v>
      </c>
      <c r="H82" s="396">
        <v>51744</v>
      </c>
    </row>
    <row r="83" spans="2:8">
      <c r="B83" s="392">
        <v>76</v>
      </c>
      <c r="C83" s="393" t="s">
        <v>648</v>
      </c>
      <c r="D83" s="394">
        <v>56006008</v>
      </c>
      <c r="E83" s="395" t="s">
        <v>593</v>
      </c>
      <c r="F83" s="393">
        <v>25</v>
      </c>
      <c r="G83" s="396">
        <f t="shared" si="1"/>
        <v>80</v>
      </c>
      <c r="H83" s="396">
        <v>2000</v>
      </c>
    </row>
    <row r="84" spans="2:8">
      <c r="B84" s="392">
        <v>77</v>
      </c>
      <c r="C84" s="393" t="s">
        <v>649</v>
      </c>
      <c r="D84" s="394">
        <v>56006009</v>
      </c>
      <c r="E84" s="395" t="s">
        <v>593</v>
      </c>
      <c r="F84" s="393">
        <v>57</v>
      </c>
      <c r="G84" s="396">
        <f t="shared" si="1"/>
        <v>79</v>
      </c>
      <c r="H84" s="396">
        <v>4503</v>
      </c>
    </row>
    <row r="85" spans="2:8">
      <c r="B85" s="392">
        <v>78</v>
      </c>
      <c r="C85" s="393" t="s">
        <v>649</v>
      </c>
      <c r="D85" s="394" t="s">
        <v>650</v>
      </c>
      <c r="E85" s="395" t="s">
        <v>593</v>
      </c>
      <c r="F85" s="393">
        <v>184</v>
      </c>
      <c r="G85" s="396">
        <f t="shared" si="1"/>
        <v>237</v>
      </c>
      <c r="H85" s="396">
        <v>43608</v>
      </c>
    </row>
    <row r="86" spans="2:8">
      <c r="B86" s="392">
        <v>79</v>
      </c>
      <c r="C86" s="393" t="s">
        <v>651</v>
      </c>
      <c r="D86" s="394">
        <v>56006007</v>
      </c>
      <c r="E86" s="395" t="s">
        <v>593</v>
      </c>
      <c r="F86" s="393">
        <v>300</v>
      </c>
      <c r="G86" s="396">
        <f t="shared" si="1"/>
        <v>80</v>
      </c>
      <c r="H86" s="396">
        <v>24000</v>
      </c>
    </row>
    <row r="87" spans="2:8">
      <c r="B87" s="392">
        <v>80</v>
      </c>
      <c r="C87" s="393" t="s">
        <v>652</v>
      </c>
      <c r="D87" s="394">
        <v>57001010</v>
      </c>
      <c r="E87" s="395" t="s">
        <v>593</v>
      </c>
      <c r="F87" s="393">
        <v>40</v>
      </c>
      <c r="G87" s="396">
        <f t="shared" si="1"/>
        <v>345</v>
      </c>
      <c r="H87" s="396">
        <v>13800</v>
      </c>
    </row>
    <row r="88" spans="2:8">
      <c r="B88" s="392">
        <v>81</v>
      </c>
      <c r="C88" s="393" t="s">
        <v>653</v>
      </c>
      <c r="D88" s="394">
        <v>57001011</v>
      </c>
      <c r="E88" s="395" t="s">
        <v>593</v>
      </c>
      <c r="F88" s="393">
        <v>10</v>
      </c>
      <c r="G88" s="396">
        <f t="shared" si="1"/>
        <v>431</v>
      </c>
      <c r="H88" s="396">
        <v>4310</v>
      </c>
    </row>
    <row r="89" spans="2:8">
      <c r="B89" s="392">
        <v>82</v>
      </c>
      <c r="C89" s="393" t="s">
        <v>654</v>
      </c>
      <c r="D89" s="394">
        <v>57001002</v>
      </c>
      <c r="E89" s="395" t="s">
        <v>593</v>
      </c>
      <c r="F89" s="393">
        <v>123</v>
      </c>
      <c r="G89" s="396">
        <f t="shared" si="1"/>
        <v>199</v>
      </c>
      <c r="H89" s="396">
        <v>24477</v>
      </c>
    </row>
    <row r="90" spans="2:8">
      <c r="B90" s="392">
        <v>83</v>
      </c>
      <c r="C90" s="393" t="s">
        <v>655</v>
      </c>
      <c r="D90" s="394">
        <v>57001008</v>
      </c>
      <c r="E90" s="395" t="s">
        <v>593</v>
      </c>
      <c r="F90" s="393">
        <v>135</v>
      </c>
      <c r="G90" s="396">
        <f t="shared" si="1"/>
        <v>155</v>
      </c>
      <c r="H90" s="396">
        <v>20925</v>
      </c>
    </row>
    <row r="91" spans="2:8">
      <c r="B91" s="392">
        <v>84</v>
      </c>
      <c r="C91" s="393" t="s">
        <v>656</v>
      </c>
      <c r="D91" s="394">
        <v>57001009</v>
      </c>
      <c r="E91" s="395" t="s">
        <v>593</v>
      </c>
      <c r="F91" s="393">
        <v>205</v>
      </c>
      <c r="G91" s="396">
        <f t="shared" si="1"/>
        <v>229</v>
      </c>
      <c r="H91" s="396">
        <v>46945</v>
      </c>
    </row>
    <row r="92" spans="2:8">
      <c r="B92" s="392">
        <v>85</v>
      </c>
      <c r="C92" s="393" t="s">
        <v>657</v>
      </c>
      <c r="D92" s="394">
        <v>57001042</v>
      </c>
      <c r="E92" s="395" t="s">
        <v>593</v>
      </c>
      <c r="F92" s="393">
        <v>46</v>
      </c>
      <c r="G92" s="396">
        <f t="shared" si="1"/>
        <v>223</v>
      </c>
      <c r="H92" s="396">
        <v>10258</v>
      </c>
    </row>
    <row r="93" spans="2:8">
      <c r="B93" s="392">
        <v>86</v>
      </c>
      <c r="C93" s="393" t="s">
        <v>658</v>
      </c>
      <c r="D93" s="394">
        <v>57001044</v>
      </c>
      <c r="E93" s="395" t="s">
        <v>593</v>
      </c>
      <c r="F93" s="393">
        <v>20</v>
      </c>
      <c r="G93" s="396">
        <f t="shared" si="1"/>
        <v>394</v>
      </c>
      <c r="H93" s="396">
        <v>7880</v>
      </c>
    </row>
    <row r="94" spans="2:8">
      <c r="B94" s="392">
        <v>87</v>
      </c>
      <c r="C94" s="393" t="s">
        <v>659</v>
      </c>
      <c r="D94" s="394">
        <v>57001045</v>
      </c>
      <c r="E94" s="395" t="s">
        <v>593</v>
      </c>
      <c r="F94" s="393">
        <v>20</v>
      </c>
      <c r="G94" s="396">
        <f t="shared" si="1"/>
        <v>400</v>
      </c>
      <c r="H94" s="396">
        <v>8000</v>
      </c>
    </row>
    <row r="95" spans="2:8">
      <c r="B95" s="392">
        <v>88</v>
      </c>
      <c r="C95" s="393" t="s">
        <v>660</v>
      </c>
      <c r="D95" s="394">
        <v>57001043</v>
      </c>
      <c r="E95" s="395" t="s">
        <v>593</v>
      </c>
      <c r="F95" s="393">
        <v>50</v>
      </c>
      <c r="G95" s="396">
        <f t="shared" si="1"/>
        <v>391</v>
      </c>
      <c r="H95" s="396">
        <v>19550</v>
      </c>
    </row>
    <row r="96" spans="2:8">
      <c r="B96" s="392">
        <v>89</v>
      </c>
      <c r="C96" s="393" t="s">
        <v>661</v>
      </c>
      <c r="D96" s="394" t="s">
        <v>662</v>
      </c>
      <c r="E96" s="395" t="s">
        <v>593</v>
      </c>
      <c r="F96" s="393">
        <v>129</v>
      </c>
      <c r="G96" s="396">
        <f t="shared" si="1"/>
        <v>421</v>
      </c>
      <c r="H96" s="396">
        <v>54309</v>
      </c>
    </row>
    <row r="97" spans="2:8">
      <c r="B97" s="392">
        <v>90</v>
      </c>
      <c r="C97" s="393" t="s">
        <v>663</v>
      </c>
      <c r="D97" s="394" t="s">
        <v>664</v>
      </c>
      <c r="E97" s="395" t="s">
        <v>593</v>
      </c>
      <c r="F97" s="393">
        <v>29</v>
      </c>
      <c r="G97" s="396">
        <f t="shared" si="1"/>
        <v>82</v>
      </c>
      <c r="H97" s="396">
        <v>2378</v>
      </c>
    </row>
    <row r="98" spans="2:8">
      <c r="B98" s="392">
        <v>91</v>
      </c>
      <c r="C98" s="393" t="s">
        <v>665</v>
      </c>
      <c r="D98" s="394" t="s">
        <v>666</v>
      </c>
      <c r="E98" s="395" t="s">
        <v>593</v>
      </c>
      <c r="F98" s="393">
        <v>1</v>
      </c>
      <c r="G98" s="396">
        <f t="shared" si="1"/>
        <v>35714</v>
      </c>
      <c r="H98" s="396">
        <v>35714</v>
      </c>
    </row>
    <row r="99" spans="2:8">
      <c r="B99" s="392">
        <v>92</v>
      </c>
      <c r="C99" s="393" t="s">
        <v>667</v>
      </c>
      <c r="D99" s="394">
        <v>57005058</v>
      </c>
      <c r="E99" s="395" t="s">
        <v>593</v>
      </c>
      <c r="F99" s="393">
        <v>30</v>
      </c>
      <c r="G99" s="396">
        <f t="shared" si="1"/>
        <v>391</v>
      </c>
      <c r="H99" s="396">
        <v>11730</v>
      </c>
    </row>
    <row r="100" spans="2:8">
      <c r="B100" s="392">
        <v>93</v>
      </c>
      <c r="C100" s="393" t="s">
        <v>668</v>
      </c>
      <c r="D100" s="394">
        <v>57005057</v>
      </c>
      <c r="E100" s="395" t="s">
        <v>593</v>
      </c>
      <c r="F100" s="393">
        <v>3</v>
      </c>
      <c r="G100" s="396">
        <f t="shared" si="1"/>
        <v>781</v>
      </c>
      <c r="H100" s="396">
        <v>2343</v>
      </c>
    </row>
    <row r="101" spans="2:8">
      <c r="B101" s="392">
        <v>94</v>
      </c>
      <c r="C101" s="393" t="s">
        <v>669</v>
      </c>
      <c r="D101" s="394">
        <v>57005053</v>
      </c>
      <c r="E101" s="395" t="s">
        <v>593</v>
      </c>
      <c r="F101" s="393">
        <v>28</v>
      </c>
      <c r="G101" s="396">
        <f t="shared" si="1"/>
        <v>781</v>
      </c>
      <c r="H101" s="396">
        <v>21868</v>
      </c>
    </row>
    <row r="102" spans="2:8">
      <c r="B102" s="392">
        <v>95</v>
      </c>
      <c r="C102" s="393" t="s">
        <v>670</v>
      </c>
      <c r="D102" s="394" t="s">
        <v>671</v>
      </c>
      <c r="E102" s="395" t="s">
        <v>593</v>
      </c>
      <c r="F102" s="393">
        <v>1</v>
      </c>
      <c r="G102" s="396">
        <f t="shared" si="1"/>
        <v>74330</v>
      </c>
      <c r="H102" s="396">
        <v>74330</v>
      </c>
    </row>
    <row r="103" spans="2:8">
      <c r="B103" s="392">
        <v>96</v>
      </c>
      <c r="C103" s="393" t="s">
        <v>672</v>
      </c>
      <c r="D103" s="394" t="s">
        <v>673</v>
      </c>
      <c r="E103" s="395" t="s">
        <v>593</v>
      </c>
      <c r="F103" s="393">
        <v>2</v>
      </c>
      <c r="G103" s="396">
        <f t="shared" si="1"/>
        <v>93750</v>
      </c>
      <c r="H103" s="396">
        <v>187500</v>
      </c>
    </row>
    <row r="104" spans="2:8">
      <c r="B104" s="392">
        <v>97</v>
      </c>
      <c r="C104" s="393" t="s">
        <v>674</v>
      </c>
      <c r="D104" s="394" t="s">
        <v>675</v>
      </c>
      <c r="E104" s="395" t="s">
        <v>593</v>
      </c>
      <c r="F104" s="393">
        <v>1</v>
      </c>
      <c r="G104" s="396">
        <f t="shared" si="1"/>
        <v>62864</v>
      </c>
      <c r="H104" s="396">
        <v>62864</v>
      </c>
    </row>
    <row r="105" spans="2:8">
      <c r="B105" s="392">
        <v>98</v>
      </c>
      <c r="C105" s="393" t="s">
        <v>676</v>
      </c>
      <c r="D105" s="394" t="s">
        <v>677</v>
      </c>
      <c r="E105" s="395" t="s">
        <v>593</v>
      </c>
      <c r="F105" s="393">
        <v>1</v>
      </c>
      <c r="G105" s="396">
        <f t="shared" si="1"/>
        <v>214286</v>
      </c>
      <c r="H105" s="396">
        <v>214286</v>
      </c>
    </row>
    <row r="106" spans="2:8">
      <c r="B106" s="392">
        <v>99</v>
      </c>
      <c r="C106" s="393" t="s">
        <v>678</v>
      </c>
      <c r="D106" s="394" t="s">
        <v>679</v>
      </c>
      <c r="E106" s="395" t="s">
        <v>593</v>
      </c>
      <c r="F106" s="393">
        <v>1</v>
      </c>
      <c r="G106" s="396">
        <f t="shared" si="1"/>
        <v>162500</v>
      </c>
      <c r="H106" s="396">
        <v>162500</v>
      </c>
    </row>
    <row r="107" spans="2:8">
      <c r="B107" s="392">
        <v>100</v>
      </c>
      <c r="C107" s="393" t="s">
        <v>680</v>
      </c>
      <c r="D107" s="394">
        <v>99205017</v>
      </c>
      <c r="E107" s="395" t="s">
        <v>593</v>
      </c>
      <c r="F107" s="393">
        <v>1</v>
      </c>
      <c r="G107" s="396">
        <f t="shared" si="1"/>
        <v>187500</v>
      </c>
      <c r="H107" s="396">
        <v>187500</v>
      </c>
    </row>
    <row r="108" spans="2:8">
      <c r="B108" s="392">
        <v>101</v>
      </c>
      <c r="C108" s="393" t="s">
        <v>681</v>
      </c>
      <c r="D108" s="394">
        <v>57005063</v>
      </c>
      <c r="E108" s="395" t="s">
        <v>593</v>
      </c>
      <c r="F108" s="393">
        <v>2</v>
      </c>
      <c r="G108" s="396">
        <f t="shared" si="1"/>
        <v>781</v>
      </c>
      <c r="H108" s="396">
        <v>1562</v>
      </c>
    </row>
    <row r="109" spans="2:8">
      <c r="B109" s="392">
        <v>102</v>
      </c>
      <c r="C109" s="393" t="s">
        <v>682</v>
      </c>
      <c r="D109" s="394">
        <v>57005064</v>
      </c>
      <c r="E109" s="395" t="s">
        <v>593</v>
      </c>
      <c r="F109" s="393">
        <v>2</v>
      </c>
      <c r="G109" s="396">
        <f t="shared" si="1"/>
        <v>781</v>
      </c>
      <c r="H109" s="396">
        <v>1562</v>
      </c>
    </row>
    <row r="110" spans="2:8">
      <c r="B110" s="392">
        <v>103</v>
      </c>
      <c r="C110" s="393" t="s">
        <v>683</v>
      </c>
      <c r="D110" s="394">
        <v>57005062</v>
      </c>
      <c r="E110" s="395" t="s">
        <v>593</v>
      </c>
      <c r="F110" s="393">
        <v>3</v>
      </c>
      <c r="G110" s="396">
        <f t="shared" si="1"/>
        <v>781</v>
      </c>
      <c r="H110" s="396">
        <v>2343</v>
      </c>
    </row>
    <row r="111" spans="2:8">
      <c r="B111" s="392">
        <v>104</v>
      </c>
      <c r="C111" s="393" t="s">
        <v>684</v>
      </c>
      <c r="D111" s="394">
        <v>57006293</v>
      </c>
      <c r="E111" s="395" t="s">
        <v>593</v>
      </c>
      <c r="F111" s="393">
        <v>10</v>
      </c>
      <c r="G111" s="396">
        <f t="shared" si="1"/>
        <v>75</v>
      </c>
      <c r="H111" s="396">
        <v>750</v>
      </c>
    </row>
    <row r="112" spans="2:8">
      <c r="B112" s="392">
        <v>105</v>
      </c>
      <c r="C112" s="393" t="s">
        <v>685</v>
      </c>
      <c r="D112" s="394">
        <v>57006535</v>
      </c>
      <c r="E112" s="395" t="s">
        <v>593</v>
      </c>
      <c r="F112" s="393">
        <v>1</v>
      </c>
      <c r="G112" s="396">
        <f t="shared" si="1"/>
        <v>316</v>
      </c>
      <c r="H112" s="396">
        <v>316</v>
      </c>
    </row>
    <row r="113" spans="2:8">
      <c r="B113" s="392">
        <v>106</v>
      </c>
      <c r="C113" s="393" t="s">
        <v>686</v>
      </c>
      <c r="D113" s="394">
        <v>57006532</v>
      </c>
      <c r="E113" s="395" t="s">
        <v>593</v>
      </c>
      <c r="F113" s="393">
        <v>28</v>
      </c>
      <c r="G113" s="396">
        <f t="shared" si="1"/>
        <v>388</v>
      </c>
      <c r="H113" s="396">
        <v>10864</v>
      </c>
    </row>
    <row r="114" spans="2:8">
      <c r="B114" s="392">
        <v>107</v>
      </c>
      <c r="C114" s="393" t="s">
        <v>687</v>
      </c>
      <c r="D114" s="394">
        <v>57006047</v>
      </c>
      <c r="E114" s="395" t="s">
        <v>593</v>
      </c>
      <c r="F114" s="393">
        <v>0.5</v>
      </c>
      <c r="G114" s="396">
        <f t="shared" si="1"/>
        <v>391</v>
      </c>
      <c r="H114" s="396">
        <v>195.5</v>
      </c>
    </row>
    <row r="115" spans="2:8">
      <c r="B115" s="392">
        <v>108</v>
      </c>
      <c r="C115" s="393" t="s">
        <v>687</v>
      </c>
      <c r="D115" s="394">
        <v>57006049</v>
      </c>
      <c r="E115" s="395" t="s">
        <v>593</v>
      </c>
      <c r="F115" s="393">
        <v>12</v>
      </c>
      <c r="G115" s="396">
        <f t="shared" si="1"/>
        <v>394</v>
      </c>
      <c r="H115" s="396">
        <v>4728</v>
      </c>
    </row>
    <row r="116" spans="2:8">
      <c r="B116" s="392">
        <v>109</v>
      </c>
      <c r="C116" s="393" t="s">
        <v>688</v>
      </c>
      <c r="D116" s="394" t="s">
        <v>689</v>
      </c>
      <c r="E116" s="395" t="s">
        <v>593</v>
      </c>
      <c r="F116" s="393">
        <v>11</v>
      </c>
      <c r="G116" s="396">
        <f t="shared" si="1"/>
        <v>391</v>
      </c>
      <c r="H116" s="396">
        <v>4301</v>
      </c>
    </row>
    <row r="117" spans="2:8">
      <c r="B117" s="392">
        <v>110</v>
      </c>
      <c r="C117" s="393" t="s">
        <v>690</v>
      </c>
      <c r="D117" s="394" t="s">
        <v>691</v>
      </c>
      <c r="E117" s="395" t="s">
        <v>692</v>
      </c>
      <c r="F117" s="393">
        <v>179</v>
      </c>
      <c r="G117" s="396">
        <f t="shared" si="1"/>
        <v>241</v>
      </c>
      <c r="H117" s="396">
        <v>43139</v>
      </c>
    </row>
    <row r="118" spans="2:8">
      <c r="B118" s="392">
        <v>111</v>
      </c>
      <c r="C118" s="393" t="s">
        <v>693</v>
      </c>
      <c r="D118" s="394">
        <v>53007067</v>
      </c>
      <c r="E118" s="395" t="s">
        <v>593</v>
      </c>
      <c r="F118" s="393">
        <v>400</v>
      </c>
      <c r="G118" s="396">
        <f t="shared" si="1"/>
        <v>8</v>
      </c>
      <c r="H118" s="396">
        <v>3200</v>
      </c>
    </row>
    <row r="119" spans="2:8">
      <c r="B119" s="392">
        <v>112</v>
      </c>
      <c r="C119" s="393" t="s">
        <v>694</v>
      </c>
      <c r="D119" s="394">
        <v>53007059</v>
      </c>
      <c r="E119" s="395" t="s">
        <v>593</v>
      </c>
      <c r="F119" s="393">
        <v>545</v>
      </c>
      <c r="G119" s="396">
        <f t="shared" si="1"/>
        <v>4</v>
      </c>
      <c r="H119" s="396">
        <v>2180</v>
      </c>
    </row>
    <row r="120" spans="2:8">
      <c r="B120" s="392">
        <v>113</v>
      </c>
      <c r="C120" s="393" t="s">
        <v>695</v>
      </c>
      <c r="D120" s="394">
        <v>57006289</v>
      </c>
      <c r="E120" s="395" t="s">
        <v>593</v>
      </c>
      <c r="F120" s="393">
        <v>10</v>
      </c>
      <c r="G120" s="396">
        <f t="shared" si="1"/>
        <v>79</v>
      </c>
      <c r="H120" s="396">
        <v>790</v>
      </c>
    </row>
    <row r="121" spans="2:8">
      <c r="B121" s="392">
        <v>114</v>
      </c>
      <c r="C121" s="393" t="s">
        <v>696</v>
      </c>
      <c r="D121" s="394">
        <v>57006287</v>
      </c>
      <c r="E121" s="395" t="s">
        <v>593</v>
      </c>
      <c r="F121" s="393">
        <v>24</v>
      </c>
      <c r="G121" s="396">
        <f t="shared" si="1"/>
        <v>78</v>
      </c>
      <c r="H121" s="396">
        <v>1872</v>
      </c>
    </row>
    <row r="122" spans="2:8">
      <c r="B122" s="392">
        <v>115</v>
      </c>
      <c r="C122" s="393" t="s">
        <v>697</v>
      </c>
      <c r="D122" s="394">
        <v>53007619</v>
      </c>
      <c r="E122" s="395" t="s">
        <v>593</v>
      </c>
      <c r="F122" s="393">
        <v>4</v>
      </c>
      <c r="G122" s="396">
        <f t="shared" si="1"/>
        <v>17188</v>
      </c>
      <c r="H122" s="396">
        <v>68752</v>
      </c>
    </row>
    <row r="123" spans="2:8">
      <c r="B123" s="392">
        <v>116</v>
      </c>
      <c r="C123" s="393" t="s">
        <v>697</v>
      </c>
      <c r="D123" s="394">
        <v>53007693</v>
      </c>
      <c r="E123" s="395" t="s">
        <v>593</v>
      </c>
      <c r="F123" s="393">
        <v>3</v>
      </c>
      <c r="G123" s="396">
        <f t="shared" si="1"/>
        <v>16406</v>
      </c>
      <c r="H123" s="396">
        <v>49218</v>
      </c>
    </row>
    <row r="124" spans="2:8">
      <c r="B124" s="392">
        <v>117</v>
      </c>
      <c r="C124" s="393" t="s">
        <v>698</v>
      </c>
      <c r="D124" s="394">
        <v>53004003</v>
      </c>
      <c r="E124" s="395" t="s">
        <v>593</v>
      </c>
      <c r="F124" s="393">
        <v>2</v>
      </c>
      <c r="G124" s="396">
        <f t="shared" si="1"/>
        <v>16406</v>
      </c>
      <c r="H124" s="396">
        <v>32812</v>
      </c>
    </row>
    <row r="125" spans="2:8">
      <c r="B125" s="392">
        <v>118</v>
      </c>
      <c r="C125" s="393" t="s">
        <v>699</v>
      </c>
      <c r="D125" s="394">
        <v>53005003</v>
      </c>
      <c r="E125" s="395" t="s">
        <v>593</v>
      </c>
      <c r="F125" s="393">
        <v>1</v>
      </c>
      <c r="G125" s="396">
        <f t="shared" si="1"/>
        <v>17188</v>
      </c>
      <c r="H125" s="396">
        <v>17188</v>
      </c>
    </row>
    <row r="126" spans="2:8">
      <c r="B126" s="392">
        <v>119</v>
      </c>
      <c r="C126" s="393" t="s">
        <v>700</v>
      </c>
      <c r="D126" s="394" t="s">
        <v>701</v>
      </c>
      <c r="E126" s="395" t="s">
        <v>593</v>
      </c>
      <c r="F126" s="393">
        <v>16</v>
      </c>
      <c r="G126" s="396">
        <f t="shared" si="1"/>
        <v>5469</v>
      </c>
      <c r="H126" s="396">
        <v>87504</v>
      </c>
    </row>
    <row r="127" spans="2:8">
      <c r="B127" s="392">
        <v>120</v>
      </c>
      <c r="C127" s="393" t="s">
        <v>702</v>
      </c>
      <c r="D127" s="394">
        <v>53002000</v>
      </c>
      <c r="E127" s="395" t="s">
        <v>593</v>
      </c>
      <c r="F127" s="393">
        <v>3</v>
      </c>
      <c r="G127" s="396">
        <f t="shared" si="1"/>
        <v>16406</v>
      </c>
      <c r="H127" s="396">
        <v>49218</v>
      </c>
    </row>
    <row r="128" spans="2:8">
      <c r="B128" s="392">
        <v>121</v>
      </c>
      <c r="C128" s="393" t="s">
        <v>703</v>
      </c>
      <c r="D128" s="394">
        <v>53002002</v>
      </c>
      <c r="E128" s="395" t="s">
        <v>593</v>
      </c>
      <c r="F128" s="393">
        <v>1</v>
      </c>
      <c r="G128" s="396">
        <f t="shared" si="1"/>
        <v>5469</v>
      </c>
      <c r="H128" s="396">
        <v>5469</v>
      </c>
    </row>
    <row r="129" spans="2:10">
      <c r="B129" s="392">
        <v>122</v>
      </c>
      <c r="C129" s="393" t="s">
        <v>703</v>
      </c>
      <c r="D129" s="394" t="s">
        <v>704</v>
      </c>
      <c r="E129" s="395" t="s">
        <v>593</v>
      </c>
      <c r="F129" s="393">
        <v>1</v>
      </c>
      <c r="G129" s="396">
        <f t="shared" si="1"/>
        <v>3000</v>
      </c>
      <c r="H129" s="396">
        <v>3000</v>
      </c>
    </row>
    <row r="130" spans="2:10">
      <c r="B130" s="392">
        <v>123</v>
      </c>
      <c r="C130" s="393" t="s">
        <v>705</v>
      </c>
      <c r="D130" s="394">
        <v>53007126</v>
      </c>
      <c r="E130" s="395" t="s">
        <v>593</v>
      </c>
      <c r="F130" s="393">
        <v>4</v>
      </c>
      <c r="G130" s="396">
        <f t="shared" si="1"/>
        <v>16406</v>
      </c>
      <c r="H130" s="396">
        <v>65624</v>
      </c>
    </row>
    <row r="131" spans="2:10">
      <c r="B131" s="392">
        <v>124</v>
      </c>
      <c r="C131" s="393" t="s">
        <v>706</v>
      </c>
      <c r="D131" s="394">
        <v>53007031</v>
      </c>
      <c r="E131" s="395" t="s">
        <v>593</v>
      </c>
      <c r="F131" s="393">
        <v>13</v>
      </c>
      <c r="G131" s="396">
        <f t="shared" si="1"/>
        <v>9375</v>
      </c>
      <c r="H131" s="396">
        <v>121875</v>
      </c>
    </row>
    <row r="132" spans="2:10">
      <c r="B132" s="392">
        <v>125</v>
      </c>
      <c r="C132" s="393" t="s">
        <v>707</v>
      </c>
      <c r="D132" s="394">
        <v>53004310</v>
      </c>
      <c r="E132" s="395" t="s">
        <v>593</v>
      </c>
      <c r="F132" s="393">
        <v>7</v>
      </c>
      <c r="G132" s="396">
        <f t="shared" si="1"/>
        <v>10938</v>
      </c>
      <c r="H132" s="396">
        <v>76566</v>
      </c>
    </row>
    <row r="133" spans="2:10">
      <c r="B133" s="392">
        <v>126</v>
      </c>
      <c r="C133" s="393" t="s">
        <v>708</v>
      </c>
      <c r="D133" s="394">
        <v>53003110</v>
      </c>
      <c r="E133" s="395" t="s">
        <v>593</v>
      </c>
      <c r="F133" s="393">
        <v>2</v>
      </c>
      <c r="G133" s="396">
        <f t="shared" si="1"/>
        <v>9375</v>
      </c>
      <c r="H133" s="396">
        <v>18750</v>
      </c>
    </row>
    <row r="134" spans="2:10">
      <c r="B134" s="392">
        <v>127</v>
      </c>
      <c r="C134" s="393" t="s">
        <v>708</v>
      </c>
      <c r="D134" s="394">
        <v>53003111</v>
      </c>
      <c r="E134" s="395" t="s">
        <v>593</v>
      </c>
      <c r="F134" s="393">
        <v>12</v>
      </c>
      <c r="G134" s="396">
        <f t="shared" si="1"/>
        <v>10025</v>
      </c>
      <c r="H134" s="396">
        <v>120300</v>
      </c>
    </row>
    <row r="135" spans="2:10">
      <c r="B135" s="392">
        <v>128</v>
      </c>
      <c r="C135" s="393" t="s">
        <v>708</v>
      </c>
      <c r="D135" s="394">
        <v>53003112</v>
      </c>
      <c r="E135" s="395" t="s">
        <v>593</v>
      </c>
      <c r="F135" s="393">
        <v>7</v>
      </c>
      <c r="G135" s="396">
        <f t="shared" si="1"/>
        <v>10566</v>
      </c>
      <c r="H135" s="396">
        <v>73962</v>
      </c>
    </row>
    <row r="136" spans="2:10">
      <c r="B136" s="392">
        <v>129</v>
      </c>
      <c r="C136" s="393" t="s">
        <v>709</v>
      </c>
      <c r="D136" s="394" t="s">
        <v>710</v>
      </c>
      <c r="E136" s="395" t="s">
        <v>593</v>
      </c>
      <c r="F136" s="393">
        <v>1</v>
      </c>
      <c r="G136" s="396">
        <f t="shared" ref="G136:G199" si="2">H136/F136</f>
        <v>15681</v>
      </c>
      <c r="H136" s="396">
        <v>15681</v>
      </c>
    </row>
    <row r="137" spans="2:10">
      <c r="B137" s="392">
        <v>130</v>
      </c>
      <c r="C137" s="393" t="s">
        <v>711</v>
      </c>
      <c r="D137" s="394" t="s">
        <v>712</v>
      </c>
      <c r="E137" s="395" t="s">
        <v>593</v>
      </c>
      <c r="F137" s="393">
        <v>2</v>
      </c>
      <c r="G137" s="396">
        <f t="shared" si="2"/>
        <v>21653</v>
      </c>
      <c r="H137" s="396">
        <v>43306</v>
      </c>
    </row>
    <row r="138" spans="2:10">
      <c r="B138" s="392">
        <v>131</v>
      </c>
      <c r="C138" s="393" t="s">
        <v>713</v>
      </c>
      <c r="D138" s="394" t="s">
        <v>714</v>
      </c>
      <c r="E138" s="395" t="s">
        <v>593</v>
      </c>
      <c r="F138" s="393">
        <v>5</v>
      </c>
      <c r="G138" s="396">
        <f t="shared" si="2"/>
        <v>20375</v>
      </c>
      <c r="H138" s="396">
        <v>101875</v>
      </c>
    </row>
    <row r="139" spans="2:10">
      <c r="B139" s="392">
        <v>132</v>
      </c>
      <c r="C139" s="393" t="s">
        <v>713</v>
      </c>
      <c r="D139" s="394">
        <v>53005200</v>
      </c>
      <c r="E139" s="395" t="s">
        <v>593</v>
      </c>
      <c r="F139" s="393">
        <v>1</v>
      </c>
      <c r="G139" s="396">
        <f t="shared" si="2"/>
        <v>15225</v>
      </c>
      <c r="H139" s="396">
        <v>15225</v>
      </c>
      <c r="J139" s="389" t="s">
        <v>715</v>
      </c>
    </row>
    <row r="140" spans="2:10">
      <c r="B140" s="392">
        <v>133</v>
      </c>
      <c r="C140" s="393" t="s">
        <v>716</v>
      </c>
      <c r="D140" s="394" t="s">
        <v>717</v>
      </c>
      <c r="E140" s="395" t="s">
        <v>593</v>
      </c>
      <c r="F140" s="393">
        <v>11</v>
      </c>
      <c r="G140" s="396">
        <f t="shared" si="2"/>
        <v>10156</v>
      </c>
      <c r="H140" s="396">
        <v>111716</v>
      </c>
    </row>
    <row r="141" spans="2:10">
      <c r="B141" s="392">
        <v>134</v>
      </c>
      <c r="C141" s="393" t="s">
        <v>718</v>
      </c>
      <c r="D141" s="394">
        <v>53004301</v>
      </c>
      <c r="E141" s="395" t="s">
        <v>593</v>
      </c>
      <c r="F141" s="393">
        <v>9</v>
      </c>
      <c r="G141" s="396">
        <f t="shared" si="2"/>
        <v>18750</v>
      </c>
      <c r="H141" s="396">
        <v>168750</v>
      </c>
    </row>
    <row r="142" spans="2:10">
      <c r="B142" s="392">
        <v>135</v>
      </c>
      <c r="C142" s="393" t="s">
        <v>719</v>
      </c>
      <c r="D142" s="394">
        <v>53003101</v>
      </c>
      <c r="E142" s="395" t="s">
        <v>593</v>
      </c>
      <c r="F142" s="393">
        <v>3</v>
      </c>
      <c r="G142" s="396">
        <f t="shared" si="2"/>
        <v>13542</v>
      </c>
      <c r="H142" s="396">
        <v>40626</v>
      </c>
    </row>
    <row r="143" spans="2:10">
      <c r="B143" s="392">
        <v>136</v>
      </c>
      <c r="C143" s="393" t="s">
        <v>720</v>
      </c>
      <c r="D143" s="394">
        <v>53004300</v>
      </c>
      <c r="E143" s="395" t="s">
        <v>593</v>
      </c>
      <c r="F143" s="393">
        <v>4</v>
      </c>
      <c r="G143" s="396">
        <f t="shared" si="2"/>
        <v>19531</v>
      </c>
      <c r="H143" s="396">
        <v>78124</v>
      </c>
    </row>
    <row r="144" spans="2:10">
      <c r="B144" s="392">
        <v>137</v>
      </c>
      <c r="C144" s="393" t="s">
        <v>720</v>
      </c>
      <c r="D144" s="394" t="s">
        <v>721</v>
      </c>
      <c r="E144" s="395" t="s">
        <v>593</v>
      </c>
      <c r="F144" s="393">
        <v>7</v>
      </c>
      <c r="G144" s="396">
        <f t="shared" si="2"/>
        <v>12731</v>
      </c>
      <c r="H144" s="396">
        <v>89117</v>
      </c>
    </row>
    <row r="145" spans="2:8">
      <c r="B145" s="392">
        <v>138</v>
      </c>
      <c r="C145" s="393" t="s">
        <v>722</v>
      </c>
      <c r="D145" s="394">
        <v>53007288</v>
      </c>
      <c r="E145" s="395" t="s">
        <v>593</v>
      </c>
      <c r="F145" s="393">
        <v>11</v>
      </c>
      <c r="G145" s="396">
        <f t="shared" si="2"/>
        <v>9375</v>
      </c>
      <c r="H145" s="396">
        <v>103125</v>
      </c>
    </row>
    <row r="146" spans="2:8">
      <c r="B146" s="392">
        <v>139</v>
      </c>
      <c r="C146" s="393" t="s">
        <v>723</v>
      </c>
      <c r="D146" s="394" t="s">
        <v>724</v>
      </c>
      <c r="E146" s="395" t="s">
        <v>593</v>
      </c>
      <c r="F146" s="393">
        <v>1</v>
      </c>
      <c r="G146" s="396">
        <f t="shared" si="2"/>
        <v>4075</v>
      </c>
      <c r="H146" s="396">
        <v>4075</v>
      </c>
    </row>
    <row r="147" spans="2:8">
      <c r="B147" s="392">
        <v>140</v>
      </c>
      <c r="C147" s="393" t="s">
        <v>725</v>
      </c>
      <c r="D147" s="394" t="s">
        <v>726</v>
      </c>
      <c r="E147" s="395" t="s">
        <v>593</v>
      </c>
      <c r="F147" s="393">
        <v>137</v>
      </c>
      <c r="G147" s="396">
        <f t="shared" si="2"/>
        <v>163</v>
      </c>
      <c r="H147" s="396">
        <v>22331</v>
      </c>
    </row>
    <row r="148" spans="2:8">
      <c r="B148" s="392">
        <v>141</v>
      </c>
      <c r="C148" s="393" t="s">
        <v>727</v>
      </c>
      <c r="D148" s="394" t="s">
        <v>728</v>
      </c>
      <c r="E148" s="395" t="s">
        <v>593</v>
      </c>
      <c r="F148" s="393">
        <v>130</v>
      </c>
      <c r="G148" s="396">
        <f t="shared" si="2"/>
        <v>156</v>
      </c>
      <c r="H148" s="396">
        <v>20280</v>
      </c>
    </row>
    <row r="149" spans="2:8">
      <c r="B149" s="392">
        <v>142</v>
      </c>
      <c r="C149" s="393" t="s">
        <v>729</v>
      </c>
      <c r="D149" s="394">
        <v>57006525</v>
      </c>
      <c r="E149" s="395" t="s">
        <v>593</v>
      </c>
      <c r="F149" s="393">
        <v>10</v>
      </c>
      <c r="G149" s="396">
        <f t="shared" si="2"/>
        <v>163</v>
      </c>
      <c r="H149" s="396">
        <v>1630</v>
      </c>
    </row>
    <row r="150" spans="2:8">
      <c r="B150" s="392">
        <v>143</v>
      </c>
      <c r="C150" s="393" t="s">
        <v>730</v>
      </c>
      <c r="D150" s="394">
        <v>57006125</v>
      </c>
      <c r="E150" s="395" t="s">
        <v>593</v>
      </c>
      <c r="F150" s="393">
        <v>24</v>
      </c>
      <c r="G150" s="396">
        <f t="shared" si="2"/>
        <v>156</v>
      </c>
      <c r="H150" s="396">
        <v>3744</v>
      </c>
    </row>
    <row r="151" spans="2:8">
      <c r="B151" s="392">
        <v>144</v>
      </c>
      <c r="C151" s="393" t="s">
        <v>730</v>
      </c>
      <c r="D151" s="394">
        <v>57006303</v>
      </c>
      <c r="E151" s="395" t="s">
        <v>593</v>
      </c>
      <c r="F151" s="393">
        <v>20</v>
      </c>
      <c r="G151" s="396">
        <f t="shared" si="2"/>
        <v>163</v>
      </c>
      <c r="H151" s="396">
        <v>3260</v>
      </c>
    </row>
    <row r="152" spans="2:8">
      <c r="B152" s="392">
        <v>145</v>
      </c>
      <c r="C152" s="393" t="s">
        <v>730</v>
      </c>
      <c r="D152" s="394">
        <v>57006312</v>
      </c>
      <c r="E152" s="395" t="s">
        <v>593</v>
      </c>
      <c r="F152" s="393">
        <v>23</v>
      </c>
      <c r="G152" s="396">
        <f t="shared" si="2"/>
        <v>156</v>
      </c>
      <c r="H152" s="396">
        <v>3588</v>
      </c>
    </row>
    <row r="153" spans="2:8">
      <c r="B153" s="392">
        <v>146</v>
      </c>
      <c r="C153" s="393" t="s">
        <v>730</v>
      </c>
      <c r="D153" s="394">
        <v>57006320</v>
      </c>
      <c r="E153" s="395" t="s">
        <v>593</v>
      </c>
      <c r="F153" s="393">
        <v>10</v>
      </c>
      <c r="G153" s="396">
        <f t="shared" si="2"/>
        <v>161</v>
      </c>
      <c r="H153" s="396">
        <v>1610</v>
      </c>
    </row>
    <row r="154" spans="2:8">
      <c r="B154" s="392">
        <v>147</v>
      </c>
      <c r="C154" s="393" t="s">
        <v>730</v>
      </c>
      <c r="D154" s="394">
        <v>57006390</v>
      </c>
      <c r="E154" s="395" t="s">
        <v>593</v>
      </c>
      <c r="F154" s="393">
        <v>30</v>
      </c>
      <c r="G154" s="396">
        <f t="shared" si="2"/>
        <v>164</v>
      </c>
      <c r="H154" s="396">
        <v>4920</v>
      </c>
    </row>
    <row r="155" spans="2:8">
      <c r="B155" s="392">
        <v>148</v>
      </c>
      <c r="C155" s="393" t="s">
        <v>730</v>
      </c>
      <c r="D155" s="394">
        <v>57006521</v>
      </c>
      <c r="E155" s="395" t="s">
        <v>593</v>
      </c>
      <c r="F155" s="393">
        <v>40</v>
      </c>
      <c r="G155" s="396">
        <f t="shared" si="2"/>
        <v>163</v>
      </c>
      <c r="H155" s="396">
        <v>6520</v>
      </c>
    </row>
    <row r="156" spans="2:8">
      <c r="B156" s="392">
        <v>149</v>
      </c>
      <c r="C156" s="393" t="s">
        <v>730</v>
      </c>
      <c r="D156" s="394" t="s">
        <v>731</v>
      </c>
      <c r="E156" s="395" t="s">
        <v>593</v>
      </c>
      <c r="F156" s="393">
        <v>15</v>
      </c>
      <c r="G156" s="396">
        <f t="shared" si="2"/>
        <v>163</v>
      </c>
      <c r="H156" s="396">
        <v>2445</v>
      </c>
    </row>
    <row r="157" spans="2:8">
      <c r="B157" s="392">
        <v>150</v>
      </c>
      <c r="C157" s="393" t="s">
        <v>730</v>
      </c>
      <c r="D157" s="394">
        <v>57006526</v>
      </c>
      <c r="E157" s="395" t="s">
        <v>593</v>
      </c>
      <c r="F157" s="393">
        <v>10</v>
      </c>
      <c r="G157" s="396">
        <f t="shared" si="2"/>
        <v>163</v>
      </c>
      <c r="H157" s="396">
        <v>1630</v>
      </c>
    </row>
    <row r="158" spans="2:8">
      <c r="B158" s="392">
        <v>151</v>
      </c>
      <c r="C158" s="393" t="s">
        <v>730</v>
      </c>
      <c r="D158" s="394">
        <v>57006527</v>
      </c>
      <c r="E158" s="395" t="s">
        <v>593</v>
      </c>
      <c r="F158" s="393">
        <v>15</v>
      </c>
      <c r="G158" s="396">
        <f t="shared" si="2"/>
        <v>163</v>
      </c>
      <c r="H158" s="396">
        <v>2445</v>
      </c>
    </row>
    <row r="159" spans="2:8">
      <c r="B159" s="392">
        <v>152</v>
      </c>
      <c r="C159" s="393" t="s">
        <v>730</v>
      </c>
      <c r="D159" s="394">
        <v>57006529</v>
      </c>
      <c r="E159" s="395" t="s">
        <v>593</v>
      </c>
      <c r="F159" s="393">
        <v>10</v>
      </c>
      <c r="G159" s="396">
        <f t="shared" si="2"/>
        <v>163</v>
      </c>
      <c r="H159" s="396">
        <v>1630</v>
      </c>
    </row>
    <row r="160" spans="2:8">
      <c r="B160" s="392">
        <v>153</v>
      </c>
      <c r="C160" s="393" t="s">
        <v>732</v>
      </c>
      <c r="D160" s="394" t="s">
        <v>733</v>
      </c>
      <c r="E160" s="395" t="s">
        <v>593</v>
      </c>
      <c r="F160" s="393">
        <v>9</v>
      </c>
      <c r="G160" s="396">
        <f t="shared" si="2"/>
        <v>18458</v>
      </c>
      <c r="H160" s="396">
        <v>166122</v>
      </c>
    </row>
    <row r="161" spans="2:8">
      <c r="B161" s="392">
        <v>154</v>
      </c>
      <c r="C161" s="393" t="s">
        <v>734</v>
      </c>
      <c r="D161" s="394">
        <v>53002048</v>
      </c>
      <c r="E161" s="395" t="s">
        <v>593</v>
      </c>
      <c r="F161" s="393">
        <v>2</v>
      </c>
      <c r="G161" s="396">
        <f t="shared" si="2"/>
        <v>9766</v>
      </c>
      <c r="H161" s="396">
        <v>19532</v>
      </c>
    </row>
    <row r="162" spans="2:8">
      <c r="B162" s="392">
        <v>155</v>
      </c>
      <c r="C162" s="393" t="s">
        <v>735</v>
      </c>
      <c r="D162" s="394">
        <v>57005001</v>
      </c>
      <c r="E162" s="395" t="s">
        <v>692</v>
      </c>
      <c r="F162" s="393">
        <v>100</v>
      </c>
      <c r="G162" s="396">
        <f t="shared" si="2"/>
        <v>391</v>
      </c>
      <c r="H162" s="396">
        <v>39100</v>
      </c>
    </row>
    <row r="163" spans="2:8">
      <c r="B163" s="392">
        <v>156</v>
      </c>
      <c r="C163" s="393" t="s">
        <v>736</v>
      </c>
      <c r="D163" s="394">
        <v>57005008</v>
      </c>
      <c r="E163" s="395" t="s">
        <v>692</v>
      </c>
      <c r="F163" s="393">
        <v>5</v>
      </c>
      <c r="G163" s="396">
        <f t="shared" si="2"/>
        <v>938</v>
      </c>
      <c r="H163" s="396">
        <v>4690</v>
      </c>
    </row>
    <row r="164" spans="2:8">
      <c r="B164" s="392">
        <v>157</v>
      </c>
      <c r="C164" s="393" t="s">
        <v>737</v>
      </c>
      <c r="D164" s="394">
        <v>57005002</v>
      </c>
      <c r="E164" s="395" t="s">
        <v>692</v>
      </c>
      <c r="F164" s="393">
        <v>80</v>
      </c>
      <c r="G164" s="396">
        <f t="shared" si="2"/>
        <v>391</v>
      </c>
      <c r="H164" s="396">
        <v>31280</v>
      </c>
    </row>
    <row r="165" spans="2:8">
      <c r="B165" s="392">
        <v>158</v>
      </c>
      <c r="C165" s="393" t="s">
        <v>738</v>
      </c>
      <c r="D165" s="394">
        <v>57005003</v>
      </c>
      <c r="E165" s="395" t="s">
        <v>692</v>
      </c>
      <c r="F165" s="393">
        <v>17</v>
      </c>
      <c r="G165" s="396">
        <f t="shared" si="2"/>
        <v>305</v>
      </c>
      <c r="H165" s="396">
        <v>5185</v>
      </c>
    </row>
    <row r="166" spans="2:8">
      <c r="B166" s="392">
        <v>159</v>
      </c>
      <c r="C166" s="393" t="s">
        <v>739</v>
      </c>
      <c r="D166" s="394">
        <v>57005004</v>
      </c>
      <c r="E166" s="395" t="s">
        <v>692</v>
      </c>
      <c r="F166" s="393">
        <v>150</v>
      </c>
      <c r="G166" s="396">
        <f t="shared" si="2"/>
        <v>428</v>
      </c>
      <c r="H166" s="396">
        <v>64200</v>
      </c>
    </row>
    <row r="167" spans="2:8">
      <c r="B167" s="392">
        <v>160</v>
      </c>
      <c r="C167" s="393" t="s">
        <v>740</v>
      </c>
      <c r="D167" s="394">
        <v>57005005</v>
      </c>
      <c r="E167" s="395" t="s">
        <v>692</v>
      </c>
      <c r="F167" s="393">
        <v>120</v>
      </c>
      <c r="G167" s="396">
        <f t="shared" si="2"/>
        <v>603</v>
      </c>
      <c r="H167" s="396">
        <v>72360</v>
      </c>
    </row>
    <row r="168" spans="2:8">
      <c r="B168" s="392">
        <v>161</v>
      </c>
      <c r="C168" s="393" t="s">
        <v>741</v>
      </c>
      <c r="D168" s="394">
        <v>57005006</v>
      </c>
      <c r="E168" s="395" t="s">
        <v>692</v>
      </c>
      <c r="F168" s="393">
        <v>50</v>
      </c>
      <c r="G168" s="396">
        <f t="shared" si="2"/>
        <v>850</v>
      </c>
      <c r="H168" s="396">
        <v>42500</v>
      </c>
    </row>
    <row r="169" spans="2:8">
      <c r="B169" s="392">
        <v>162</v>
      </c>
      <c r="C169" s="393" t="s">
        <v>741</v>
      </c>
      <c r="D169" s="394">
        <v>57005007</v>
      </c>
      <c r="E169" s="395" t="s">
        <v>692</v>
      </c>
      <c r="F169" s="393">
        <v>100</v>
      </c>
      <c r="G169" s="396">
        <f t="shared" si="2"/>
        <v>1186</v>
      </c>
      <c r="H169" s="396">
        <v>118600</v>
      </c>
    </row>
    <row r="170" spans="2:8">
      <c r="B170" s="392">
        <v>163</v>
      </c>
      <c r="C170" s="393" t="s">
        <v>742</v>
      </c>
      <c r="D170" s="394">
        <v>848751</v>
      </c>
      <c r="E170" s="395" t="s">
        <v>593</v>
      </c>
      <c r="F170" s="393">
        <v>2</v>
      </c>
      <c r="G170" s="396">
        <f t="shared" si="2"/>
        <v>9375</v>
      </c>
      <c r="H170" s="396">
        <v>18750</v>
      </c>
    </row>
    <row r="171" spans="2:8">
      <c r="B171" s="392">
        <v>164</v>
      </c>
      <c r="C171" s="393" t="s">
        <v>743</v>
      </c>
      <c r="D171" s="394" t="s">
        <v>744</v>
      </c>
      <c r="E171" s="395" t="s">
        <v>593</v>
      </c>
      <c r="F171" s="393">
        <v>1</v>
      </c>
      <c r="G171" s="396">
        <f t="shared" si="2"/>
        <v>3976</v>
      </c>
      <c r="H171" s="396">
        <v>3976</v>
      </c>
    </row>
    <row r="172" spans="2:8">
      <c r="B172" s="392">
        <v>165</v>
      </c>
      <c r="C172" s="393" t="s">
        <v>745</v>
      </c>
      <c r="D172" s="394" t="s">
        <v>746</v>
      </c>
      <c r="E172" s="395" t="s">
        <v>593</v>
      </c>
      <c r="F172" s="393">
        <v>1</v>
      </c>
      <c r="G172" s="396">
        <f t="shared" si="2"/>
        <v>2679</v>
      </c>
      <c r="H172" s="396">
        <v>2679</v>
      </c>
    </row>
    <row r="173" spans="2:8">
      <c r="B173" s="392">
        <v>166</v>
      </c>
      <c r="C173" s="393" t="s">
        <v>747</v>
      </c>
      <c r="D173" s="394" t="s">
        <v>748</v>
      </c>
      <c r="E173" s="395" t="s">
        <v>593</v>
      </c>
      <c r="F173" s="393">
        <v>1</v>
      </c>
      <c r="G173" s="396">
        <f t="shared" si="2"/>
        <v>35714</v>
      </c>
      <c r="H173" s="396">
        <v>35714</v>
      </c>
    </row>
    <row r="174" spans="2:8">
      <c r="B174" s="392">
        <v>167</v>
      </c>
      <c r="C174" s="393" t="s">
        <v>749</v>
      </c>
      <c r="D174" s="394" t="s">
        <v>750</v>
      </c>
      <c r="E174" s="395" t="s">
        <v>593</v>
      </c>
      <c r="F174" s="393">
        <v>1</v>
      </c>
      <c r="G174" s="396">
        <f t="shared" si="2"/>
        <v>22620</v>
      </c>
      <c r="H174" s="396">
        <v>22620</v>
      </c>
    </row>
    <row r="175" spans="2:8">
      <c r="B175" s="392">
        <v>168</v>
      </c>
      <c r="C175" s="393" t="s">
        <v>751</v>
      </c>
      <c r="D175" s="394" t="s">
        <v>752</v>
      </c>
      <c r="E175" s="395" t="s">
        <v>593</v>
      </c>
      <c r="F175" s="393">
        <v>1</v>
      </c>
      <c r="G175" s="396">
        <f t="shared" si="2"/>
        <v>3458</v>
      </c>
      <c r="H175" s="396">
        <v>3458</v>
      </c>
    </row>
    <row r="176" spans="2:8">
      <c r="B176" s="392">
        <v>169</v>
      </c>
      <c r="C176" s="398" t="s">
        <v>753</v>
      </c>
      <c r="D176" s="397" t="s">
        <v>754</v>
      </c>
      <c r="E176" s="395" t="s">
        <v>593</v>
      </c>
      <c r="F176" s="393">
        <v>3</v>
      </c>
      <c r="G176" s="396">
        <f t="shared" si="2"/>
        <v>7227</v>
      </c>
      <c r="H176" s="396">
        <v>21681</v>
      </c>
    </row>
    <row r="177" spans="2:8">
      <c r="B177" s="392">
        <v>170</v>
      </c>
      <c r="C177" s="393" t="s">
        <v>755</v>
      </c>
      <c r="D177" s="394">
        <v>53007056</v>
      </c>
      <c r="E177" s="395" t="s">
        <v>593</v>
      </c>
      <c r="F177" s="393">
        <v>3</v>
      </c>
      <c r="G177" s="396">
        <f t="shared" si="2"/>
        <v>781</v>
      </c>
      <c r="H177" s="396">
        <v>2343</v>
      </c>
    </row>
    <row r="178" spans="2:8">
      <c r="B178" s="392">
        <v>171</v>
      </c>
      <c r="C178" s="393" t="s">
        <v>756</v>
      </c>
      <c r="D178" s="394">
        <v>57005015</v>
      </c>
      <c r="E178" s="395" t="s">
        <v>593</v>
      </c>
      <c r="F178" s="393">
        <v>9</v>
      </c>
      <c r="G178" s="396">
        <f t="shared" si="2"/>
        <v>625</v>
      </c>
      <c r="H178" s="396">
        <v>5625</v>
      </c>
    </row>
    <row r="179" spans="2:8">
      <c r="B179" s="392">
        <v>172</v>
      </c>
      <c r="C179" s="393" t="s">
        <v>756</v>
      </c>
      <c r="D179" s="394">
        <v>57005016</v>
      </c>
      <c r="E179" s="395" t="s">
        <v>593</v>
      </c>
      <c r="F179" s="393">
        <v>9</v>
      </c>
      <c r="G179" s="396">
        <f t="shared" si="2"/>
        <v>625</v>
      </c>
      <c r="H179" s="396">
        <v>5625</v>
      </c>
    </row>
    <row r="180" spans="2:8">
      <c r="B180" s="392">
        <v>173</v>
      </c>
      <c r="C180" s="393" t="s">
        <v>756</v>
      </c>
      <c r="D180" s="394">
        <v>57005017</v>
      </c>
      <c r="E180" s="395" t="s">
        <v>593</v>
      </c>
      <c r="F180" s="393">
        <v>11</v>
      </c>
      <c r="G180" s="396">
        <f t="shared" si="2"/>
        <v>625</v>
      </c>
      <c r="H180" s="396">
        <v>6875</v>
      </c>
    </row>
    <row r="181" spans="2:8">
      <c r="B181" s="392">
        <v>174</v>
      </c>
      <c r="C181" s="393" t="s">
        <v>757</v>
      </c>
      <c r="D181" s="394">
        <v>57005012</v>
      </c>
      <c r="E181" s="395" t="s">
        <v>593</v>
      </c>
      <c r="F181" s="393">
        <v>9</v>
      </c>
      <c r="G181" s="396">
        <f t="shared" si="2"/>
        <v>781</v>
      </c>
      <c r="H181" s="396">
        <v>7029</v>
      </c>
    </row>
    <row r="182" spans="2:8">
      <c r="B182" s="392">
        <v>175</v>
      </c>
      <c r="C182" s="393" t="s">
        <v>758</v>
      </c>
      <c r="D182" s="394">
        <v>57005009</v>
      </c>
      <c r="E182" s="395" t="s">
        <v>593</v>
      </c>
      <c r="F182" s="393">
        <v>26</v>
      </c>
      <c r="G182" s="396">
        <f t="shared" si="2"/>
        <v>391</v>
      </c>
      <c r="H182" s="396">
        <v>10166</v>
      </c>
    </row>
    <row r="183" spans="2:8">
      <c r="B183" s="392">
        <v>176</v>
      </c>
      <c r="C183" s="393" t="s">
        <v>758</v>
      </c>
      <c r="D183" s="394">
        <v>57005010</v>
      </c>
      <c r="E183" s="395" t="s">
        <v>593</v>
      </c>
      <c r="F183" s="393">
        <v>38</v>
      </c>
      <c r="G183" s="396">
        <f t="shared" si="2"/>
        <v>388</v>
      </c>
      <c r="H183" s="396">
        <v>14744</v>
      </c>
    </row>
    <row r="184" spans="2:8">
      <c r="B184" s="392">
        <v>177</v>
      </c>
      <c r="C184" s="393" t="s">
        <v>758</v>
      </c>
      <c r="D184" s="394">
        <v>57005011</v>
      </c>
      <c r="E184" s="395" t="s">
        <v>593</v>
      </c>
      <c r="F184" s="393">
        <v>4</v>
      </c>
      <c r="G184" s="396">
        <f t="shared" si="2"/>
        <v>395</v>
      </c>
      <c r="H184" s="396">
        <v>1580</v>
      </c>
    </row>
    <row r="185" spans="2:8">
      <c r="B185" s="392">
        <v>178</v>
      </c>
      <c r="C185" s="393" t="s">
        <v>758</v>
      </c>
      <c r="D185" s="394">
        <v>57005013</v>
      </c>
      <c r="E185" s="395" t="s">
        <v>593</v>
      </c>
      <c r="F185" s="393">
        <v>38</v>
      </c>
      <c r="G185" s="396">
        <f t="shared" si="2"/>
        <v>788</v>
      </c>
      <c r="H185" s="396">
        <v>29944</v>
      </c>
    </row>
    <row r="186" spans="2:8">
      <c r="B186" s="392">
        <v>179</v>
      </c>
      <c r="C186" s="393" t="s">
        <v>758</v>
      </c>
      <c r="D186" s="394">
        <v>57005014</v>
      </c>
      <c r="E186" s="395" t="s">
        <v>593</v>
      </c>
      <c r="F186" s="393">
        <v>20</v>
      </c>
      <c r="G186" s="396">
        <f t="shared" si="2"/>
        <v>759</v>
      </c>
      <c r="H186" s="396">
        <v>15180</v>
      </c>
    </row>
    <row r="187" spans="2:8">
      <c r="B187" s="392">
        <v>180</v>
      </c>
      <c r="C187" s="393" t="s">
        <v>759</v>
      </c>
      <c r="D187" s="397" t="s">
        <v>760</v>
      </c>
      <c r="E187" s="395" t="s">
        <v>593</v>
      </c>
      <c r="F187" s="393">
        <v>2</v>
      </c>
      <c r="G187" s="396">
        <f t="shared" si="2"/>
        <v>725</v>
      </c>
      <c r="H187" s="396">
        <v>1450</v>
      </c>
    </row>
    <row r="188" spans="2:8">
      <c r="B188" s="392">
        <v>181</v>
      </c>
      <c r="C188" s="393" t="s">
        <v>761</v>
      </c>
      <c r="D188" s="394">
        <v>53003066</v>
      </c>
      <c r="E188" s="395" t="s">
        <v>593</v>
      </c>
      <c r="F188" s="393">
        <v>1</v>
      </c>
      <c r="G188" s="396">
        <f t="shared" si="2"/>
        <v>4554</v>
      </c>
      <c r="H188" s="396">
        <v>4554</v>
      </c>
    </row>
    <row r="189" spans="2:8">
      <c r="B189" s="392">
        <v>182</v>
      </c>
      <c r="C189" s="393" t="s">
        <v>761</v>
      </c>
      <c r="D189" s="394">
        <v>53004332</v>
      </c>
      <c r="E189" s="395" t="s">
        <v>593</v>
      </c>
      <c r="F189" s="393">
        <v>8</v>
      </c>
      <c r="G189" s="396">
        <f t="shared" si="2"/>
        <v>1583</v>
      </c>
      <c r="H189" s="396">
        <v>12664</v>
      </c>
    </row>
    <row r="190" spans="2:8">
      <c r="B190" s="392">
        <v>183</v>
      </c>
      <c r="C190" s="393" t="s">
        <v>761</v>
      </c>
      <c r="D190" s="394">
        <v>53004333</v>
      </c>
      <c r="E190" s="395" t="s">
        <v>593</v>
      </c>
      <c r="F190" s="393">
        <v>7</v>
      </c>
      <c r="G190" s="396">
        <f t="shared" si="2"/>
        <v>4530</v>
      </c>
      <c r="H190" s="396">
        <v>31710</v>
      </c>
    </row>
    <row r="191" spans="2:8">
      <c r="B191" s="392">
        <v>184</v>
      </c>
      <c r="C191" s="393" t="s">
        <v>762</v>
      </c>
      <c r="D191" s="394" t="s">
        <v>763</v>
      </c>
      <c r="E191" s="395" t="s">
        <v>593</v>
      </c>
      <c r="F191" s="393">
        <v>4</v>
      </c>
      <c r="G191" s="396">
        <f t="shared" si="2"/>
        <v>2560</v>
      </c>
      <c r="H191" s="396">
        <v>10240</v>
      </c>
    </row>
    <row r="192" spans="2:8">
      <c r="B192" s="392">
        <v>185</v>
      </c>
      <c r="C192" s="393" t="s">
        <v>764</v>
      </c>
      <c r="D192" s="394">
        <v>53002008</v>
      </c>
      <c r="E192" s="395" t="s">
        <v>593</v>
      </c>
      <c r="F192" s="393">
        <v>12</v>
      </c>
      <c r="G192" s="396">
        <f t="shared" si="2"/>
        <v>1125</v>
      </c>
      <c r="H192" s="396">
        <v>13500</v>
      </c>
    </row>
    <row r="193" spans="2:10">
      <c r="B193" s="392">
        <v>186</v>
      </c>
      <c r="C193" s="393" t="s">
        <v>764</v>
      </c>
      <c r="D193" s="394">
        <v>53002009</v>
      </c>
      <c r="E193" s="395" t="s">
        <v>593</v>
      </c>
      <c r="F193" s="393">
        <v>21</v>
      </c>
      <c r="G193" s="396">
        <f t="shared" si="2"/>
        <v>1125</v>
      </c>
      <c r="H193" s="396">
        <v>23625</v>
      </c>
    </row>
    <row r="194" spans="2:10">
      <c r="B194" s="392">
        <v>187</v>
      </c>
      <c r="C194" s="393" t="s">
        <v>764</v>
      </c>
      <c r="D194" s="394">
        <v>53002010</v>
      </c>
      <c r="E194" s="395" t="s">
        <v>593</v>
      </c>
      <c r="F194" s="393">
        <v>14</v>
      </c>
      <c r="G194" s="396">
        <f t="shared" si="2"/>
        <v>790</v>
      </c>
      <c r="H194" s="396">
        <v>11060</v>
      </c>
    </row>
    <row r="195" spans="2:10">
      <c r="B195" s="392">
        <v>188</v>
      </c>
      <c r="C195" s="393" t="s">
        <v>765</v>
      </c>
      <c r="D195" s="394">
        <v>53002012</v>
      </c>
      <c r="E195" s="395" t="s">
        <v>593</v>
      </c>
      <c r="F195" s="393">
        <v>10</v>
      </c>
      <c r="G195" s="396">
        <f t="shared" si="2"/>
        <v>1125</v>
      </c>
      <c r="H195" s="396">
        <v>11250</v>
      </c>
    </row>
    <row r="196" spans="2:10">
      <c r="B196" s="392">
        <v>189</v>
      </c>
      <c r="C196" s="393" t="s">
        <v>765</v>
      </c>
      <c r="D196" s="394">
        <v>53002013</v>
      </c>
      <c r="E196" s="395" t="s">
        <v>593</v>
      </c>
      <c r="F196" s="393">
        <v>16</v>
      </c>
      <c r="G196" s="396">
        <f t="shared" si="2"/>
        <v>1125</v>
      </c>
      <c r="H196" s="396">
        <v>18000</v>
      </c>
    </row>
    <row r="197" spans="2:10">
      <c r="B197" s="392">
        <v>190</v>
      </c>
      <c r="C197" s="393" t="s">
        <v>765</v>
      </c>
      <c r="D197" s="394">
        <v>53002014</v>
      </c>
      <c r="E197" s="395" t="s">
        <v>593</v>
      </c>
      <c r="F197" s="393">
        <v>4</v>
      </c>
      <c r="G197" s="396">
        <f t="shared" si="2"/>
        <v>1125</v>
      </c>
      <c r="H197" s="396">
        <v>4500</v>
      </c>
    </row>
    <row r="198" spans="2:10">
      <c r="B198" s="392">
        <v>191</v>
      </c>
      <c r="C198" s="393" t="s">
        <v>765</v>
      </c>
      <c r="D198" s="394">
        <v>53002015</v>
      </c>
      <c r="E198" s="395" t="s">
        <v>593</v>
      </c>
      <c r="F198" s="393">
        <v>5</v>
      </c>
      <c r="G198" s="396">
        <f t="shared" si="2"/>
        <v>1125</v>
      </c>
      <c r="H198" s="396">
        <v>5625</v>
      </c>
    </row>
    <row r="199" spans="2:10">
      <c r="B199" s="392">
        <v>192</v>
      </c>
      <c r="C199" s="393" t="s">
        <v>765</v>
      </c>
      <c r="D199" s="394">
        <v>53002016</v>
      </c>
      <c r="E199" s="395" t="s">
        <v>593</v>
      </c>
      <c r="F199" s="393">
        <v>5</v>
      </c>
      <c r="G199" s="396">
        <f t="shared" si="2"/>
        <v>1125</v>
      </c>
      <c r="H199" s="396">
        <v>5625</v>
      </c>
    </row>
    <row r="200" spans="2:10">
      <c r="B200" s="392">
        <v>193</v>
      </c>
      <c r="C200" s="393" t="s">
        <v>765</v>
      </c>
      <c r="D200" s="394">
        <v>53002017</v>
      </c>
      <c r="E200" s="395" t="s">
        <v>593</v>
      </c>
      <c r="F200" s="393">
        <v>5</v>
      </c>
      <c r="G200" s="396">
        <f t="shared" ref="G200:G263" si="3">H200/F200</f>
        <v>1125</v>
      </c>
      <c r="H200" s="396">
        <v>5625</v>
      </c>
    </row>
    <row r="201" spans="2:10">
      <c r="B201" s="392">
        <v>194</v>
      </c>
      <c r="C201" s="393" t="s">
        <v>765</v>
      </c>
      <c r="D201" s="394">
        <v>53002018</v>
      </c>
      <c r="E201" s="395" t="s">
        <v>593</v>
      </c>
      <c r="F201" s="393">
        <v>3</v>
      </c>
      <c r="G201" s="396">
        <f t="shared" si="3"/>
        <v>1125</v>
      </c>
      <c r="H201" s="396">
        <v>3375</v>
      </c>
    </row>
    <row r="202" spans="2:10">
      <c r="B202" s="392">
        <v>195</v>
      </c>
      <c r="C202" s="393" t="s">
        <v>766</v>
      </c>
      <c r="D202" s="394">
        <v>53002011</v>
      </c>
      <c r="E202" s="395" t="s">
        <v>593</v>
      </c>
      <c r="F202" s="393">
        <v>15</v>
      </c>
      <c r="G202" s="396">
        <f t="shared" si="3"/>
        <v>1125</v>
      </c>
      <c r="H202" s="396">
        <v>16875</v>
      </c>
    </row>
    <row r="203" spans="2:10">
      <c r="B203" s="392">
        <v>196</v>
      </c>
      <c r="C203" s="393" t="s">
        <v>766</v>
      </c>
      <c r="D203" s="394">
        <v>53003026</v>
      </c>
      <c r="E203" s="395" t="s">
        <v>593</v>
      </c>
      <c r="F203" s="393">
        <v>12</v>
      </c>
      <c r="G203" s="396">
        <f t="shared" si="3"/>
        <v>1125</v>
      </c>
      <c r="H203" s="396">
        <v>13500</v>
      </c>
    </row>
    <row r="204" spans="2:10">
      <c r="B204" s="392">
        <v>197</v>
      </c>
      <c r="C204" s="393" t="s">
        <v>767</v>
      </c>
      <c r="D204" s="394">
        <v>53003024</v>
      </c>
      <c r="E204" s="395" t="s">
        <v>593</v>
      </c>
      <c r="F204" s="393">
        <v>23</v>
      </c>
      <c r="G204" s="396">
        <f t="shared" si="3"/>
        <v>901</v>
      </c>
      <c r="H204" s="396">
        <v>20723</v>
      </c>
    </row>
    <row r="205" spans="2:10">
      <c r="B205" s="392">
        <v>198</v>
      </c>
      <c r="C205" s="393" t="s">
        <v>767</v>
      </c>
      <c r="D205" s="394">
        <v>53003027</v>
      </c>
      <c r="E205" s="395" t="s">
        <v>593</v>
      </c>
      <c r="F205" s="393">
        <v>5</v>
      </c>
      <c r="G205" s="396">
        <f t="shared" si="3"/>
        <v>2226</v>
      </c>
      <c r="H205" s="396">
        <v>11130</v>
      </c>
    </row>
    <row r="206" spans="2:10">
      <c r="B206" s="392">
        <v>199</v>
      </c>
      <c r="C206" s="393" t="s">
        <v>768</v>
      </c>
      <c r="D206" s="394">
        <v>53003025</v>
      </c>
      <c r="E206" s="395" t="s">
        <v>593</v>
      </c>
      <c r="F206" s="393">
        <v>16</v>
      </c>
      <c r="G206" s="396">
        <f t="shared" si="3"/>
        <v>1125</v>
      </c>
      <c r="H206" s="396">
        <v>18000</v>
      </c>
    </row>
    <row r="207" spans="2:10">
      <c r="B207" s="392">
        <v>200</v>
      </c>
      <c r="C207" s="393" t="s">
        <v>768</v>
      </c>
      <c r="D207" s="394">
        <v>53003029</v>
      </c>
      <c r="E207" s="395" t="s">
        <v>593</v>
      </c>
      <c r="F207" s="393">
        <v>4</v>
      </c>
      <c r="G207" s="396">
        <f t="shared" si="3"/>
        <v>1596</v>
      </c>
      <c r="H207" s="396">
        <v>6384</v>
      </c>
      <c r="J207" s="389" t="s">
        <v>769</v>
      </c>
    </row>
    <row r="208" spans="2:10">
      <c r="B208" s="392">
        <v>201</v>
      </c>
      <c r="C208" s="393" t="s">
        <v>768</v>
      </c>
      <c r="D208" s="394">
        <v>53003030</v>
      </c>
      <c r="E208" s="395" t="s">
        <v>593</v>
      </c>
      <c r="F208" s="393">
        <v>3</v>
      </c>
      <c r="G208" s="396">
        <f t="shared" si="3"/>
        <v>1125</v>
      </c>
      <c r="H208" s="396">
        <v>3375</v>
      </c>
    </row>
    <row r="209" spans="2:8">
      <c r="B209" s="392">
        <v>202</v>
      </c>
      <c r="C209" s="393" t="s">
        <v>770</v>
      </c>
      <c r="D209" s="394" t="s">
        <v>771</v>
      </c>
      <c r="E209" s="395" t="s">
        <v>593</v>
      </c>
      <c r="F209" s="393">
        <v>5</v>
      </c>
      <c r="G209" s="396">
        <f t="shared" si="3"/>
        <v>1181</v>
      </c>
      <c r="H209" s="396">
        <v>5905</v>
      </c>
    </row>
    <row r="210" spans="2:8">
      <c r="B210" s="392">
        <v>203</v>
      </c>
      <c r="C210" s="393" t="s">
        <v>772</v>
      </c>
      <c r="D210" s="394" t="s">
        <v>773</v>
      </c>
      <c r="E210" s="395" t="s">
        <v>593</v>
      </c>
      <c r="F210" s="393">
        <v>6</v>
      </c>
      <c r="G210" s="396">
        <f t="shared" si="3"/>
        <v>1181</v>
      </c>
      <c r="H210" s="396">
        <v>7086</v>
      </c>
    </row>
    <row r="211" spans="2:8">
      <c r="B211" s="392">
        <v>204</v>
      </c>
      <c r="C211" s="393" t="s">
        <v>774</v>
      </c>
      <c r="D211" s="394" t="s">
        <v>775</v>
      </c>
      <c r="E211" s="395" t="s">
        <v>593</v>
      </c>
      <c r="F211" s="393">
        <v>4</v>
      </c>
      <c r="G211" s="396">
        <f t="shared" si="3"/>
        <v>165</v>
      </c>
      <c r="H211" s="396">
        <v>660</v>
      </c>
    </row>
    <row r="212" spans="2:8">
      <c r="B212" s="392">
        <v>205</v>
      </c>
      <c r="C212" s="393" t="s">
        <v>774</v>
      </c>
      <c r="D212" s="394" t="s">
        <v>776</v>
      </c>
      <c r="E212" s="395" t="s">
        <v>593</v>
      </c>
      <c r="F212" s="393">
        <v>48</v>
      </c>
      <c r="G212" s="396">
        <f t="shared" si="3"/>
        <v>226</v>
      </c>
      <c r="H212" s="396">
        <v>10848</v>
      </c>
    </row>
    <row r="213" spans="2:8">
      <c r="B213" s="392">
        <v>206</v>
      </c>
      <c r="C213" s="393" t="s">
        <v>774</v>
      </c>
      <c r="D213" s="394" t="s">
        <v>777</v>
      </c>
      <c r="E213" s="395" t="s">
        <v>593</v>
      </c>
      <c r="F213" s="393">
        <v>50</v>
      </c>
      <c r="G213" s="396">
        <f t="shared" si="3"/>
        <v>226</v>
      </c>
      <c r="H213" s="396">
        <v>11300</v>
      </c>
    </row>
    <row r="214" spans="2:8">
      <c r="B214" s="392">
        <v>207</v>
      </c>
      <c r="C214" s="393" t="s">
        <v>778</v>
      </c>
      <c r="D214" s="394" t="s">
        <v>779</v>
      </c>
      <c r="E214" s="395" t="s">
        <v>593</v>
      </c>
      <c r="F214" s="393">
        <v>100</v>
      </c>
      <c r="G214" s="396">
        <f t="shared" si="3"/>
        <v>179</v>
      </c>
      <c r="H214" s="396">
        <v>17900</v>
      </c>
    </row>
    <row r="215" spans="2:8">
      <c r="B215" s="392">
        <v>208</v>
      </c>
      <c r="C215" s="393" t="s">
        <v>780</v>
      </c>
      <c r="D215" s="394">
        <v>57006031</v>
      </c>
      <c r="E215" s="395" t="s">
        <v>593</v>
      </c>
      <c r="F215" s="393">
        <v>19</v>
      </c>
      <c r="G215" s="396">
        <f t="shared" si="3"/>
        <v>391</v>
      </c>
      <c r="H215" s="396">
        <v>7429</v>
      </c>
    </row>
    <row r="216" spans="2:8">
      <c r="B216" s="392">
        <v>209</v>
      </c>
      <c r="C216" s="393" t="s">
        <v>781</v>
      </c>
      <c r="D216" s="394">
        <v>57006007</v>
      </c>
      <c r="E216" s="395" t="s">
        <v>593</v>
      </c>
      <c r="F216" s="393">
        <v>107</v>
      </c>
      <c r="G216" s="396">
        <f t="shared" si="3"/>
        <v>195</v>
      </c>
      <c r="H216" s="396">
        <v>20865</v>
      </c>
    </row>
    <row r="217" spans="2:8">
      <c r="B217" s="392">
        <v>210</v>
      </c>
      <c r="C217" s="393" t="s">
        <v>781</v>
      </c>
      <c r="D217" s="394">
        <v>57006008</v>
      </c>
      <c r="E217" s="395" t="s">
        <v>593</v>
      </c>
      <c r="F217" s="393">
        <v>31</v>
      </c>
      <c r="G217" s="396">
        <f t="shared" si="3"/>
        <v>205</v>
      </c>
      <c r="H217" s="396">
        <v>6355</v>
      </c>
    </row>
    <row r="218" spans="2:8">
      <c r="B218" s="392">
        <v>211</v>
      </c>
      <c r="C218" s="393" t="s">
        <v>781</v>
      </c>
      <c r="D218" s="394" t="s">
        <v>782</v>
      </c>
      <c r="E218" s="395" t="s">
        <v>593</v>
      </c>
      <c r="F218" s="393">
        <v>4</v>
      </c>
      <c r="G218" s="396">
        <f t="shared" si="3"/>
        <v>89</v>
      </c>
      <c r="H218" s="396">
        <v>356</v>
      </c>
    </row>
    <row r="219" spans="2:8">
      <c r="B219" s="392">
        <v>212</v>
      </c>
      <c r="C219" s="393" t="s">
        <v>781</v>
      </c>
      <c r="D219" s="394" t="s">
        <v>783</v>
      </c>
      <c r="E219" s="395" t="s">
        <v>593</v>
      </c>
      <c r="F219" s="393">
        <v>20</v>
      </c>
      <c r="G219" s="396">
        <f t="shared" si="3"/>
        <v>89</v>
      </c>
      <c r="H219" s="396">
        <v>1780</v>
      </c>
    </row>
    <row r="220" spans="2:8">
      <c r="B220" s="392">
        <v>213</v>
      </c>
      <c r="C220" s="393" t="s">
        <v>781</v>
      </c>
      <c r="D220" s="394">
        <v>57006024</v>
      </c>
      <c r="E220" s="395" t="s">
        <v>593</v>
      </c>
      <c r="F220" s="393">
        <v>30</v>
      </c>
      <c r="G220" s="396">
        <f t="shared" si="3"/>
        <v>234</v>
      </c>
      <c r="H220" s="396">
        <v>7020</v>
      </c>
    </row>
    <row r="221" spans="2:8">
      <c r="B221" s="392">
        <v>214</v>
      </c>
      <c r="C221" s="393" t="s">
        <v>781</v>
      </c>
      <c r="D221" s="394" t="s">
        <v>784</v>
      </c>
      <c r="E221" s="395" t="s">
        <v>593</v>
      </c>
      <c r="F221" s="393">
        <v>31</v>
      </c>
      <c r="G221" s="396">
        <f t="shared" si="3"/>
        <v>165</v>
      </c>
      <c r="H221" s="396">
        <v>5115</v>
      </c>
    </row>
    <row r="222" spans="2:8">
      <c r="B222" s="392">
        <v>215</v>
      </c>
      <c r="C222" s="393" t="s">
        <v>781</v>
      </c>
      <c r="D222" s="394">
        <v>57006025</v>
      </c>
      <c r="E222" s="395" t="s">
        <v>593</v>
      </c>
      <c r="F222" s="393">
        <v>100</v>
      </c>
      <c r="G222" s="396">
        <f t="shared" si="3"/>
        <v>205</v>
      </c>
      <c r="H222" s="396">
        <v>20500</v>
      </c>
    </row>
    <row r="223" spans="2:8">
      <c r="B223" s="392">
        <v>216</v>
      </c>
      <c r="C223" s="393" t="s">
        <v>781</v>
      </c>
      <c r="D223" s="394" t="s">
        <v>785</v>
      </c>
      <c r="E223" s="395" t="s">
        <v>593</v>
      </c>
      <c r="F223" s="393">
        <v>79</v>
      </c>
      <c r="G223" s="396">
        <f t="shared" si="3"/>
        <v>165</v>
      </c>
      <c r="H223" s="396">
        <v>13035</v>
      </c>
    </row>
    <row r="224" spans="2:8">
      <c r="B224" s="392">
        <v>217</v>
      </c>
      <c r="C224" s="393" t="s">
        <v>786</v>
      </c>
      <c r="D224" s="394">
        <v>57006032</v>
      </c>
      <c r="E224" s="395" t="s">
        <v>593</v>
      </c>
      <c r="F224" s="393">
        <v>22</v>
      </c>
      <c r="G224" s="396">
        <f t="shared" si="3"/>
        <v>391</v>
      </c>
      <c r="H224" s="396">
        <v>8602</v>
      </c>
    </row>
    <row r="225" spans="2:8">
      <c r="B225" s="392">
        <v>218</v>
      </c>
      <c r="C225" s="393" t="s">
        <v>786</v>
      </c>
      <c r="D225" s="394">
        <v>57006581</v>
      </c>
      <c r="E225" s="395" t="s">
        <v>593</v>
      </c>
      <c r="F225" s="393">
        <v>149</v>
      </c>
      <c r="G225" s="396">
        <f t="shared" si="3"/>
        <v>394</v>
      </c>
      <c r="H225" s="396">
        <v>58706</v>
      </c>
    </row>
    <row r="226" spans="2:8">
      <c r="B226" s="392">
        <v>219</v>
      </c>
      <c r="C226" s="393" t="s">
        <v>787</v>
      </c>
      <c r="D226" s="394" t="s">
        <v>788</v>
      </c>
      <c r="E226" s="395" t="s">
        <v>593</v>
      </c>
      <c r="F226" s="393">
        <v>99</v>
      </c>
      <c r="G226" s="396">
        <f t="shared" si="3"/>
        <v>208</v>
      </c>
      <c r="H226" s="396">
        <v>20592</v>
      </c>
    </row>
    <row r="227" spans="2:8">
      <c r="B227" s="392">
        <v>220</v>
      </c>
      <c r="C227" s="393" t="s">
        <v>787</v>
      </c>
      <c r="D227" s="394">
        <v>57006041</v>
      </c>
      <c r="E227" s="395" t="s">
        <v>593</v>
      </c>
      <c r="F227" s="393">
        <v>63</v>
      </c>
      <c r="G227" s="396">
        <f t="shared" si="3"/>
        <v>204</v>
      </c>
      <c r="H227" s="396">
        <v>12852</v>
      </c>
    </row>
    <row r="228" spans="2:8">
      <c r="B228" s="392">
        <v>221</v>
      </c>
      <c r="C228" s="393" t="s">
        <v>787</v>
      </c>
      <c r="D228" s="394" t="s">
        <v>789</v>
      </c>
      <c r="E228" s="395" t="s">
        <v>593</v>
      </c>
      <c r="F228" s="393">
        <v>50</v>
      </c>
      <c r="G228" s="396">
        <f t="shared" si="3"/>
        <v>255</v>
      </c>
      <c r="H228" s="396">
        <v>12750</v>
      </c>
    </row>
    <row r="229" spans="2:8">
      <c r="B229" s="392">
        <v>222</v>
      </c>
      <c r="C229" s="393" t="s">
        <v>787</v>
      </c>
      <c r="D229" s="394">
        <v>57006579</v>
      </c>
      <c r="E229" s="395" t="s">
        <v>593</v>
      </c>
      <c r="F229" s="393">
        <v>77</v>
      </c>
      <c r="G229" s="396">
        <f t="shared" si="3"/>
        <v>394</v>
      </c>
      <c r="H229" s="396">
        <v>30338</v>
      </c>
    </row>
    <row r="230" spans="2:8">
      <c r="B230" s="392">
        <v>223</v>
      </c>
      <c r="C230" s="393" t="s">
        <v>787</v>
      </c>
      <c r="D230" s="394">
        <v>57006580</v>
      </c>
      <c r="E230" s="395" t="s">
        <v>593</v>
      </c>
      <c r="F230" s="393">
        <v>65</v>
      </c>
      <c r="G230" s="396">
        <f t="shared" si="3"/>
        <v>394</v>
      </c>
      <c r="H230" s="396">
        <v>25610</v>
      </c>
    </row>
    <row r="231" spans="2:8">
      <c r="B231" s="392">
        <v>224</v>
      </c>
      <c r="C231" s="393" t="s">
        <v>790</v>
      </c>
      <c r="D231" s="397" t="s">
        <v>791</v>
      </c>
      <c r="E231" s="395" t="s">
        <v>593</v>
      </c>
      <c r="F231" s="393">
        <v>3</v>
      </c>
      <c r="G231" s="396">
        <f t="shared" si="3"/>
        <v>3375</v>
      </c>
      <c r="H231" s="396">
        <v>10125</v>
      </c>
    </row>
    <row r="232" spans="2:8">
      <c r="B232" s="392">
        <v>225</v>
      </c>
      <c r="C232" s="393" t="s">
        <v>792</v>
      </c>
      <c r="D232" s="394" t="s">
        <v>793</v>
      </c>
      <c r="E232" s="395" t="s">
        <v>593</v>
      </c>
      <c r="F232" s="393">
        <v>3</v>
      </c>
      <c r="G232" s="396">
        <f t="shared" si="3"/>
        <v>79168</v>
      </c>
      <c r="H232" s="396">
        <v>237504</v>
      </c>
    </row>
    <row r="233" spans="2:8">
      <c r="B233" s="392">
        <v>226</v>
      </c>
      <c r="C233" s="393" t="s">
        <v>794</v>
      </c>
      <c r="D233" s="394" t="s">
        <v>795</v>
      </c>
      <c r="E233" s="395" t="s">
        <v>593</v>
      </c>
      <c r="F233" s="393">
        <v>50</v>
      </c>
      <c r="G233" s="396">
        <f t="shared" si="3"/>
        <v>2344</v>
      </c>
      <c r="H233" s="396">
        <v>117200</v>
      </c>
    </row>
    <row r="234" spans="2:8">
      <c r="B234" s="392">
        <v>227</v>
      </c>
      <c r="C234" s="393" t="s">
        <v>796</v>
      </c>
      <c r="D234" s="394">
        <v>53007469</v>
      </c>
      <c r="E234" s="395" t="s">
        <v>593</v>
      </c>
      <c r="F234" s="393">
        <v>10</v>
      </c>
      <c r="G234" s="396">
        <f t="shared" si="3"/>
        <v>781</v>
      </c>
      <c r="H234" s="396">
        <v>7810</v>
      </c>
    </row>
    <row r="235" spans="2:8">
      <c r="B235" s="392">
        <v>228</v>
      </c>
      <c r="C235" s="393" t="s">
        <v>796</v>
      </c>
      <c r="D235" s="394" t="s">
        <v>797</v>
      </c>
      <c r="E235" s="395" t="s">
        <v>593</v>
      </c>
      <c r="F235" s="393">
        <v>19</v>
      </c>
      <c r="G235" s="396">
        <f t="shared" si="3"/>
        <v>938</v>
      </c>
      <c r="H235" s="396">
        <v>17822</v>
      </c>
    </row>
    <row r="236" spans="2:8">
      <c r="B236" s="392">
        <v>229</v>
      </c>
      <c r="C236" s="393" t="s">
        <v>798</v>
      </c>
      <c r="D236" s="394">
        <v>53005050</v>
      </c>
      <c r="E236" s="395" t="s">
        <v>593</v>
      </c>
      <c r="F236" s="393">
        <v>20</v>
      </c>
      <c r="G236" s="396">
        <f t="shared" si="3"/>
        <v>904</v>
      </c>
      <c r="H236" s="396">
        <v>18080</v>
      </c>
    </row>
    <row r="237" spans="2:8">
      <c r="B237" s="392">
        <v>230</v>
      </c>
      <c r="C237" s="393" t="s">
        <v>799</v>
      </c>
      <c r="D237" s="394">
        <v>55003200</v>
      </c>
      <c r="E237" s="395" t="s">
        <v>593</v>
      </c>
      <c r="F237" s="393">
        <v>8</v>
      </c>
      <c r="G237" s="396">
        <f t="shared" si="3"/>
        <v>12437</v>
      </c>
      <c r="H237" s="396">
        <v>99496</v>
      </c>
    </row>
    <row r="238" spans="2:8">
      <c r="B238" s="392">
        <v>231</v>
      </c>
      <c r="C238" s="393" t="s">
        <v>800</v>
      </c>
      <c r="D238" s="394" t="s">
        <v>801</v>
      </c>
      <c r="E238" s="395" t="s">
        <v>593</v>
      </c>
      <c r="F238" s="393">
        <v>5</v>
      </c>
      <c r="G238" s="396">
        <f t="shared" si="3"/>
        <v>11161</v>
      </c>
      <c r="H238" s="396">
        <v>55805</v>
      </c>
    </row>
    <row r="239" spans="2:8">
      <c r="B239" s="392">
        <v>232</v>
      </c>
      <c r="C239" s="393" t="s">
        <v>802</v>
      </c>
      <c r="D239" s="394">
        <v>55003201</v>
      </c>
      <c r="E239" s="395" t="s">
        <v>593</v>
      </c>
      <c r="F239" s="393">
        <v>5</v>
      </c>
      <c r="G239" s="396">
        <f t="shared" si="3"/>
        <v>9766</v>
      </c>
      <c r="H239" s="396">
        <v>48830</v>
      </c>
    </row>
    <row r="240" spans="2:8">
      <c r="B240" s="392">
        <v>233</v>
      </c>
      <c r="C240" s="393" t="s">
        <v>803</v>
      </c>
      <c r="D240" s="394">
        <v>10903020</v>
      </c>
      <c r="E240" s="395" t="s">
        <v>593</v>
      </c>
      <c r="F240" s="393">
        <v>25</v>
      </c>
      <c r="G240" s="396">
        <f t="shared" si="3"/>
        <v>6526</v>
      </c>
      <c r="H240" s="396">
        <v>163150</v>
      </c>
    </row>
    <row r="241" spans="2:8">
      <c r="B241" s="392">
        <v>234</v>
      </c>
      <c r="C241" s="393" t="s">
        <v>804</v>
      </c>
      <c r="D241" s="394">
        <v>55003059</v>
      </c>
      <c r="E241" s="395" t="s">
        <v>593</v>
      </c>
      <c r="F241" s="393">
        <v>27</v>
      </c>
      <c r="G241" s="396">
        <f t="shared" si="3"/>
        <v>714</v>
      </c>
      <c r="H241" s="396">
        <v>19278</v>
      </c>
    </row>
    <row r="242" spans="2:8">
      <c r="B242" s="392">
        <v>235</v>
      </c>
      <c r="C242" s="393" t="s">
        <v>805</v>
      </c>
      <c r="D242" s="394">
        <v>56001050</v>
      </c>
      <c r="E242" s="395" t="s">
        <v>593</v>
      </c>
      <c r="F242" s="393">
        <v>22</v>
      </c>
      <c r="G242" s="396">
        <f t="shared" si="3"/>
        <v>391</v>
      </c>
      <c r="H242" s="396">
        <v>8602</v>
      </c>
    </row>
    <row r="243" spans="2:8">
      <c r="B243" s="392">
        <v>236</v>
      </c>
      <c r="C243" s="393" t="s">
        <v>806</v>
      </c>
      <c r="D243" s="394">
        <v>57004002</v>
      </c>
      <c r="E243" s="395" t="s">
        <v>593</v>
      </c>
      <c r="F243" s="393">
        <v>8</v>
      </c>
      <c r="G243" s="396">
        <f t="shared" si="3"/>
        <v>391</v>
      </c>
      <c r="H243" s="396">
        <v>3128</v>
      </c>
    </row>
    <row r="244" spans="2:8">
      <c r="B244" s="392">
        <v>237</v>
      </c>
      <c r="C244" s="393" t="s">
        <v>807</v>
      </c>
      <c r="D244" s="394">
        <v>57004004</v>
      </c>
      <c r="E244" s="395" t="s">
        <v>593</v>
      </c>
      <c r="F244" s="393">
        <v>2</v>
      </c>
      <c r="G244" s="396">
        <f t="shared" si="3"/>
        <v>781</v>
      </c>
      <c r="H244" s="396">
        <v>1562</v>
      </c>
    </row>
    <row r="245" spans="2:8">
      <c r="B245" s="392">
        <v>238</v>
      </c>
      <c r="C245" s="393" t="s">
        <v>808</v>
      </c>
      <c r="D245" s="394">
        <v>53007611</v>
      </c>
      <c r="E245" s="395" t="s">
        <v>593</v>
      </c>
      <c r="F245" s="393">
        <v>31</v>
      </c>
      <c r="G245" s="396">
        <f t="shared" si="3"/>
        <v>781</v>
      </c>
      <c r="H245" s="396">
        <v>24211</v>
      </c>
    </row>
    <row r="246" spans="2:8">
      <c r="B246" s="392">
        <v>239</v>
      </c>
      <c r="C246" s="393" t="s">
        <v>809</v>
      </c>
      <c r="D246" s="394">
        <v>53007612</v>
      </c>
      <c r="E246" s="395" t="s">
        <v>593</v>
      </c>
      <c r="F246" s="393">
        <v>3</v>
      </c>
      <c r="G246" s="396">
        <f t="shared" si="3"/>
        <v>781</v>
      </c>
      <c r="H246" s="396">
        <v>2343</v>
      </c>
    </row>
    <row r="247" spans="2:8">
      <c r="B247" s="392">
        <v>240</v>
      </c>
      <c r="C247" s="393" t="s">
        <v>810</v>
      </c>
      <c r="D247" s="397" t="s">
        <v>811</v>
      </c>
      <c r="E247" s="395" t="s">
        <v>593</v>
      </c>
      <c r="F247" s="393">
        <v>1</v>
      </c>
      <c r="G247" s="396">
        <f t="shared" si="3"/>
        <v>80357</v>
      </c>
      <c r="H247" s="396">
        <v>80357</v>
      </c>
    </row>
    <row r="248" spans="2:8">
      <c r="B248" s="392">
        <v>241</v>
      </c>
      <c r="C248" s="393" t="s">
        <v>812</v>
      </c>
      <c r="D248" s="394">
        <v>53007057</v>
      </c>
      <c r="E248" s="395" t="s">
        <v>593</v>
      </c>
      <c r="F248" s="393">
        <v>5</v>
      </c>
      <c r="G248" s="396">
        <f t="shared" si="3"/>
        <v>2344</v>
      </c>
      <c r="H248" s="396">
        <v>11720</v>
      </c>
    </row>
    <row r="249" spans="2:8">
      <c r="B249" s="392">
        <v>242</v>
      </c>
      <c r="C249" s="393" t="s">
        <v>813</v>
      </c>
      <c r="D249" s="394" t="s">
        <v>814</v>
      </c>
      <c r="E249" s="395" t="s">
        <v>593</v>
      </c>
      <c r="F249" s="393">
        <v>35</v>
      </c>
      <c r="G249" s="396">
        <f t="shared" si="3"/>
        <v>262</v>
      </c>
      <c r="H249" s="396">
        <v>9170</v>
      </c>
    </row>
    <row r="250" spans="2:8">
      <c r="B250" s="392">
        <v>243</v>
      </c>
      <c r="C250" s="393" t="s">
        <v>815</v>
      </c>
      <c r="D250" s="394">
        <v>57006241</v>
      </c>
      <c r="E250" s="395" t="s">
        <v>593</v>
      </c>
      <c r="F250" s="393">
        <v>32</v>
      </c>
      <c r="G250" s="396">
        <f t="shared" si="3"/>
        <v>1175</v>
      </c>
      <c r="H250" s="396">
        <v>37600</v>
      </c>
    </row>
    <row r="251" spans="2:8">
      <c r="B251" s="392">
        <v>244</v>
      </c>
      <c r="C251" s="393" t="s">
        <v>816</v>
      </c>
      <c r="D251" s="394">
        <v>57006168</v>
      </c>
      <c r="E251" s="395" t="s">
        <v>593</v>
      </c>
      <c r="F251" s="393">
        <v>5</v>
      </c>
      <c r="G251" s="396">
        <f t="shared" si="3"/>
        <v>1172</v>
      </c>
      <c r="H251" s="396">
        <v>5860</v>
      </c>
    </row>
    <row r="252" spans="2:8">
      <c r="B252" s="392">
        <v>245</v>
      </c>
      <c r="C252" s="393" t="s">
        <v>817</v>
      </c>
      <c r="D252" s="394">
        <v>57006331</v>
      </c>
      <c r="E252" s="395" t="s">
        <v>593</v>
      </c>
      <c r="F252" s="393">
        <v>20</v>
      </c>
      <c r="G252" s="396">
        <f t="shared" si="3"/>
        <v>1175</v>
      </c>
      <c r="H252" s="396">
        <v>23500</v>
      </c>
    </row>
    <row r="253" spans="2:8">
      <c r="B253" s="392">
        <v>246</v>
      </c>
      <c r="C253" s="393" t="s">
        <v>817</v>
      </c>
      <c r="D253" s="394">
        <v>57006332</v>
      </c>
      <c r="E253" s="395" t="s">
        <v>593</v>
      </c>
      <c r="F253" s="393">
        <v>4</v>
      </c>
      <c r="G253" s="396">
        <f t="shared" si="3"/>
        <v>1175</v>
      </c>
      <c r="H253" s="396">
        <v>4700</v>
      </c>
    </row>
    <row r="254" spans="2:8">
      <c r="B254" s="392">
        <v>247</v>
      </c>
      <c r="C254" s="393" t="s">
        <v>817</v>
      </c>
      <c r="D254" s="394">
        <v>57006333</v>
      </c>
      <c r="E254" s="395" t="s">
        <v>593</v>
      </c>
      <c r="F254" s="393">
        <v>2</v>
      </c>
      <c r="G254" s="396">
        <f t="shared" si="3"/>
        <v>1175</v>
      </c>
      <c r="H254" s="396">
        <v>2350</v>
      </c>
    </row>
    <row r="255" spans="2:8">
      <c r="B255" s="392">
        <v>248</v>
      </c>
      <c r="C255" s="393" t="s">
        <v>817</v>
      </c>
      <c r="D255" s="394" t="s">
        <v>818</v>
      </c>
      <c r="E255" s="395" t="s">
        <v>593</v>
      </c>
      <c r="F255" s="393">
        <v>20</v>
      </c>
      <c r="G255" s="396">
        <f t="shared" si="3"/>
        <v>67</v>
      </c>
      <c r="H255" s="396">
        <v>1340</v>
      </c>
    </row>
    <row r="256" spans="2:8">
      <c r="B256" s="392">
        <v>249</v>
      </c>
      <c r="C256" s="393" t="s">
        <v>817</v>
      </c>
      <c r="D256" s="394">
        <v>57006334</v>
      </c>
      <c r="E256" s="395" t="s">
        <v>593</v>
      </c>
      <c r="F256" s="393">
        <v>9</v>
      </c>
      <c r="G256" s="396">
        <f t="shared" si="3"/>
        <v>1175</v>
      </c>
      <c r="H256" s="396">
        <v>10575</v>
      </c>
    </row>
    <row r="257" spans="2:8">
      <c r="B257" s="392">
        <v>250</v>
      </c>
      <c r="C257" s="393" t="s">
        <v>819</v>
      </c>
      <c r="D257" s="394" t="s">
        <v>820</v>
      </c>
      <c r="E257" s="395" t="s">
        <v>593</v>
      </c>
      <c r="F257" s="393">
        <v>4</v>
      </c>
      <c r="G257" s="396">
        <f t="shared" si="3"/>
        <v>1893</v>
      </c>
      <c r="H257" s="396">
        <v>7572</v>
      </c>
    </row>
    <row r="258" spans="2:8">
      <c r="B258" s="392">
        <v>251</v>
      </c>
      <c r="C258" s="393" t="s">
        <v>821</v>
      </c>
      <c r="D258" s="394">
        <v>57004047</v>
      </c>
      <c r="E258" s="395" t="s">
        <v>593</v>
      </c>
      <c r="F258" s="393">
        <v>3</v>
      </c>
      <c r="G258" s="396">
        <f t="shared" si="3"/>
        <v>1466</v>
      </c>
      <c r="H258" s="396">
        <v>4398</v>
      </c>
    </row>
    <row r="259" spans="2:8">
      <c r="B259" s="392">
        <v>252</v>
      </c>
      <c r="C259" s="393" t="s">
        <v>822</v>
      </c>
      <c r="D259" s="394">
        <v>57003031</v>
      </c>
      <c r="E259" s="395" t="s">
        <v>593</v>
      </c>
      <c r="F259" s="393">
        <v>17</v>
      </c>
      <c r="G259" s="396">
        <f t="shared" si="3"/>
        <v>1863</v>
      </c>
      <c r="H259" s="396">
        <v>31671</v>
      </c>
    </row>
    <row r="260" spans="2:8">
      <c r="B260" s="392">
        <v>253</v>
      </c>
      <c r="C260" s="393" t="s">
        <v>822</v>
      </c>
      <c r="D260" s="394">
        <v>57003037</v>
      </c>
      <c r="E260" s="395" t="s">
        <v>593</v>
      </c>
      <c r="F260" s="393">
        <v>41</v>
      </c>
      <c r="G260" s="396">
        <f t="shared" si="3"/>
        <v>2734</v>
      </c>
      <c r="H260" s="396">
        <v>112094</v>
      </c>
    </row>
    <row r="261" spans="2:8">
      <c r="B261" s="392">
        <v>254</v>
      </c>
      <c r="C261" s="393" t="s">
        <v>823</v>
      </c>
      <c r="D261" s="394">
        <v>57003022</v>
      </c>
      <c r="E261" s="395" t="s">
        <v>593</v>
      </c>
      <c r="F261" s="393">
        <v>1</v>
      </c>
      <c r="G261" s="396">
        <f t="shared" si="3"/>
        <v>1949</v>
      </c>
      <c r="H261" s="396">
        <v>1949</v>
      </c>
    </row>
    <row r="262" spans="2:8">
      <c r="B262" s="392">
        <v>255</v>
      </c>
      <c r="C262" s="393" t="s">
        <v>824</v>
      </c>
      <c r="D262" s="394">
        <v>57003017</v>
      </c>
      <c r="E262" s="395" t="s">
        <v>593</v>
      </c>
      <c r="F262" s="393">
        <v>4</v>
      </c>
      <c r="G262" s="396">
        <f t="shared" si="3"/>
        <v>1813</v>
      </c>
      <c r="H262" s="396">
        <v>7252</v>
      </c>
    </row>
    <row r="263" spans="2:8">
      <c r="B263" s="392">
        <v>256</v>
      </c>
      <c r="C263" s="393" t="s">
        <v>825</v>
      </c>
      <c r="D263" s="394">
        <v>12900918</v>
      </c>
      <c r="E263" s="395" t="s">
        <v>593</v>
      </c>
      <c r="F263" s="393">
        <v>8</v>
      </c>
      <c r="G263" s="396">
        <f t="shared" si="3"/>
        <v>2500</v>
      </c>
      <c r="H263" s="396">
        <v>20000</v>
      </c>
    </row>
    <row r="264" spans="2:8">
      <c r="B264" s="392">
        <v>257</v>
      </c>
      <c r="C264" s="393" t="s">
        <v>826</v>
      </c>
      <c r="D264" s="394">
        <v>57006003</v>
      </c>
      <c r="E264" s="395" t="s">
        <v>593</v>
      </c>
      <c r="F264" s="393">
        <v>99</v>
      </c>
      <c r="G264" s="396">
        <f t="shared" ref="G264:G327" si="4">H264/F264</f>
        <v>78</v>
      </c>
      <c r="H264" s="396">
        <v>7722</v>
      </c>
    </row>
    <row r="265" spans="2:8">
      <c r="B265" s="392">
        <v>258</v>
      </c>
      <c r="C265" s="393" t="s">
        <v>827</v>
      </c>
      <c r="D265" s="394">
        <v>57006022</v>
      </c>
      <c r="E265" s="395" t="s">
        <v>593</v>
      </c>
      <c r="F265" s="393">
        <v>30</v>
      </c>
      <c r="G265" s="396">
        <f t="shared" si="4"/>
        <v>75</v>
      </c>
      <c r="H265" s="396">
        <v>2250</v>
      </c>
    </row>
    <row r="266" spans="2:8">
      <c r="B266" s="392">
        <v>259</v>
      </c>
      <c r="C266" s="393" t="s">
        <v>828</v>
      </c>
      <c r="D266" s="394">
        <v>57006020</v>
      </c>
      <c r="E266" s="395" t="s">
        <v>593</v>
      </c>
      <c r="F266" s="393">
        <v>133</v>
      </c>
      <c r="G266" s="396">
        <f t="shared" si="4"/>
        <v>75</v>
      </c>
      <c r="H266" s="396">
        <v>9975</v>
      </c>
    </row>
    <row r="267" spans="2:8">
      <c r="B267" s="392">
        <v>260</v>
      </c>
      <c r="C267" s="393" t="s">
        <v>829</v>
      </c>
      <c r="D267" s="394">
        <v>57006005</v>
      </c>
      <c r="E267" s="395" t="s">
        <v>593</v>
      </c>
      <c r="F267" s="393">
        <v>43</v>
      </c>
      <c r="G267" s="396">
        <f t="shared" si="4"/>
        <v>79</v>
      </c>
      <c r="H267" s="396">
        <v>3397</v>
      </c>
    </row>
    <row r="268" spans="2:8">
      <c r="B268" s="392">
        <v>261</v>
      </c>
      <c r="C268" s="393" t="s">
        <v>830</v>
      </c>
      <c r="D268" s="394">
        <v>57006023</v>
      </c>
      <c r="E268" s="395" t="s">
        <v>593</v>
      </c>
      <c r="F268" s="393">
        <v>78</v>
      </c>
      <c r="G268" s="396">
        <f t="shared" si="4"/>
        <v>75</v>
      </c>
      <c r="H268" s="396">
        <v>5850</v>
      </c>
    </row>
    <row r="269" spans="2:8">
      <c r="B269" s="392">
        <v>262</v>
      </c>
      <c r="C269" s="393" t="s">
        <v>831</v>
      </c>
      <c r="D269" s="394">
        <v>57006006</v>
      </c>
      <c r="E269" s="395" t="s">
        <v>593</v>
      </c>
      <c r="F269" s="393">
        <v>242</v>
      </c>
      <c r="G269" s="396">
        <f t="shared" si="4"/>
        <v>79</v>
      </c>
      <c r="H269" s="396">
        <v>19118</v>
      </c>
    </row>
    <row r="270" spans="2:8">
      <c r="B270" s="392">
        <v>263</v>
      </c>
      <c r="C270" s="393" t="s">
        <v>832</v>
      </c>
      <c r="D270" s="394">
        <v>57006087</v>
      </c>
      <c r="E270" s="395" t="s">
        <v>593</v>
      </c>
      <c r="F270" s="393">
        <v>248</v>
      </c>
      <c r="G270" s="396">
        <f t="shared" si="4"/>
        <v>75</v>
      </c>
      <c r="H270" s="396">
        <v>18600</v>
      </c>
    </row>
    <row r="271" spans="2:8">
      <c r="B271" s="392">
        <v>264</v>
      </c>
      <c r="C271" s="393" t="s">
        <v>833</v>
      </c>
      <c r="D271" s="394">
        <v>57006088</v>
      </c>
      <c r="E271" s="395" t="s">
        <v>593</v>
      </c>
      <c r="F271" s="393">
        <v>67</v>
      </c>
      <c r="G271" s="396">
        <f t="shared" si="4"/>
        <v>75</v>
      </c>
      <c r="H271" s="396">
        <v>5025</v>
      </c>
    </row>
    <row r="272" spans="2:8">
      <c r="B272" s="392">
        <v>265</v>
      </c>
      <c r="C272" s="393" t="s">
        <v>834</v>
      </c>
      <c r="D272" s="394">
        <v>57006585</v>
      </c>
      <c r="E272" s="395" t="s">
        <v>593</v>
      </c>
      <c r="F272" s="393">
        <v>44</v>
      </c>
      <c r="G272" s="396">
        <f t="shared" si="4"/>
        <v>75</v>
      </c>
      <c r="H272" s="396">
        <v>3300</v>
      </c>
    </row>
    <row r="273" spans="2:10">
      <c r="B273" s="392">
        <v>266</v>
      </c>
      <c r="C273" s="393" t="s">
        <v>835</v>
      </c>
      <c r="D273" s="394">
        <v>57006053</v>
      </c>
      <c r="E273" s="395" t="s">
        <v>593</v>
      </c>
      <c r="F273" s="393">
        <v>364</v>
      </c>
      <c r="G273" s="396">
        <f t="shared" si="4"/>
        <v>79</v>
      </c>
      <c r="H273" s="396">
        <v>28756</v>
      </c>
    </row>
    <row r="274" spans="2:10">
      <c r="B274" s="392">
        <v>267</v>
      </c>
      <c r="C274" s="393" t="s">
        <v>836</v>
      </c>
      <c r="D274" s="394">
        <v>57006054</v>
      </c>
      <c r="E274" s="395" t="s">
        <v>593</v>
      </c>
      <c r="F274" s="393">
        <v>86</v>
      </c>
      <c r="G274" s="396">
        <f t="shared" si="4"/>
        <v>75</v>
      </c>
      <c r="H274" s="396">
        <v>6450</v>
      </c>
    </row>
    <row r="275" spans="2:10">
      <c r="B275" s="392">
        <v>268</v>
      </c>
      <c r="C275" s="393" t="s">
        <v>837</v>
      </c>
      <c r="D275" s="397" t="s">
        <v>838</v>
      </c>
      <c r="E275" s="395" t="s">
        <v>593</v>
      </c>
      <c r="F275" s="393">
        <v>1</v>
      </c>
      <c r="G275" s="396">
        <f t="shared" si="4"/>
        <v>1088413</v>
      </c>
      <c r="H275" s="396">
        <v>1088413</v>
      </c>
      <c r="J275" s="389" t="s">
        <v>839</v>
      </c>
    </row>
    <row r="276" spans="2:10">
      <c r="B276" s="392">
        <v>269</v>
      </c>
      <c r="C276" s="393" t="s">
        <v>840</v>
      </c>
      <c r="D276" s="397" t="s">
        <v>841</v>
      </c>
      <c r="E276" s="395" t="s">
        <v>593</v>
      </c>
      <c r="F276" s="393">
        <v>1</v>
      </c>
      <c r="G276" s="396">
        <f t="shared" si="4"/>
        <v>296058</v>
      </c>
      <c r="H276" s="396">
        <v>296058</v>
      </c>
    </row>
    <row r="277" spans="2:10">
      <c r="B277" s="392">
        <v>270</v>
      </c>
      <c r="C277" s="393" t="s">
        <v>842</v>
      </c>
      <c r="D277" s="394">
        <v>86161204</v>
      </c>
      <c r="E277" s="395" t="s">
        <v>593</v>
      </c>
      <c r="F277" s="393">
        <v>1</v>
      </c>
      <c r="G277" s="396">
        <f t="shared" si="4"/>
        <v>350125</v>
      </c>
      <c r="H277" s="396">
        <v>350125</v>
      </c>
    </row>
    <row r="278" spans="2:10">
      <c r="B278" s="392">
        <v>271</v>
      </c>
      <c r="C278" s="393" t="s">
        <v>843</v>
      </c>
      <c r="D278" s="394">
        <v>84003007</v>
      </c>
      <c r="E278" s="395" t="s">
        <v>593</v>
      </c>
      <c r="F278" s="393">
        <v>50</v>
      </c>
      <c r="G278" s="396">
        <f t="shared" si="4"/>
        <v>6163</v>
      </c>
      <c r="H278" s="396">
        <v>308150</v>
      </c>
    </row>
    <row r="279" spans="2:10">
      <c r="B279" s="392">
        <v>272</v>
      </c>
      <c r="C279" s="393" t="s">
        <v>844</v>
      </c>
      <c r="D279" s="394">
        <v>840620</v>
      </c>
      <c r="E279" s="395" t="s">
        <v>593</v>
      </c>
      <c r="F279" s="393">
        <v>1</v>
      </c>
      <c r="G279" s="396">
        <f t="shared" si="4"/>
        <v>7813</v>
      </c>
      <c r="H279" s="396">
        <v>7813</v>
      </c>
    </row>
    <row r="280" spans="2:10">
      <c r="B280" s="392">
        <v>273</v>
      </c>
      <c r="C280" s="393" t="s">
        <v>845</v>
      </c>
      <c r="D280" s="394">
        <v>53007004</v>
      </c>
      <c r="E280" s="395" t="s">
        <v>593</v>
      </c>
      <c r="F280" s="393">
        <v>21</v>
      </c>
      <c r="G280" s="396">
        <f t="shared" si="4"/>
        <v>1151</v>
      </c>
      <c r="H280" s="396">
        <v>24171</v>
      </c>
    </row>
    <row r="281" spans="2:10">
      <c r="B281" s="392">
        <v>274</v>
      </c>
      <c r="C281" s="393" t="s">
        <v>845</v>
      </c>
      <c r="D281" s="394">
        <v>53007011</v>
      </c>
      <c r="E281" s="395" t="s">
        <v>593</v>
      </c>
      <c r="F281" s="393">
        <v>15</v>
      </c>
      <c r="G281" s="396">
        <f t="shared" si="4"/>
        <v>1231</v>
      </c>
      <c r="H281" s="396">
        <v>18465</v>
      </c>
    </row>
    <row r="282" spans="2:10">
      <c r="B282" s="392">
        <v>275</v>
      </c>
      <c r="C282" s="393" t="s">
        <v>845</v>
      </c>
      <c r="D282" s="394">
        <v>53007015</v>
      </c>
      <c r="E282" s="395" t="s">
        <v>593</v>
      </c>
      <c r="F282" s="393">
        <v>15</v>
      </c>
      <c r="G282" s="396">
        <f t="shared" si="4"/>
        <v>1243</v>
      </c>
      <c r="H282" s="396">
        <v>18645</v>
      </c>
    </row>
    <row r="283" spans="2:10">
      <c r="B283" s="392">
        <v>276</v>
      </c>
      <c r="C283" s="393" t="s">
        <v>846</v>
      </c>
      <c r="D283" s="394">
        <v>53007007</v>
      </c>
      <c r="E283" s="395" t="s">
        <v>593</v>
      </c>
      <c r="F283" s="393">
        <v>20</v>
      </c>
      <c r="G283" s="396">
        <f t="shared" si="4"/>
        <v>1151</v>
      </c>
      <c r="H283" s="396">
        <v>23020</v>
      </c>
    </row>
    <row r="284" spans="2:10">
      <c r="B284" s="392">
        <v>277</v>
      </c>
      <c r="C284" s="393" t="s">
        <v>847</v>
      </c>
      <c r="D284" s="394">
        <v>53007005</v>
      </c>
      <c r="E284" s="395" t="s">
        <v>593</v>
      </c>
      <c r="F284" s="393">
        <v>27</v>
      </c>
      <c r="G284" s="396">
        <f t="shared" si="4"/>
        <v>1041</v>
      </c>
      <c r="H284" s="396">
        <v>28107</v>
      </c>
    </row>
    <row r="285" spans="2:10">
      <c r="B285" s="392">
        <v>278</v>
      </c>
      <c r="C285" s="393" t="s">
        <v>847</v>
      </c>
      <c r="D285" s="394">
        <v>53007006</v>
      </c>
      <c r="E285" s="395" t="s">
        <v>593</v>
      </c>
      <c r="F285" s="393">
        <v>18</v>
      </c>
      <c r="G285" s="396">
        <f t="shared" si="4"/>
        <v>1268</v>
      </c>
      <c r="H285" s="396">
        <v>22824</v>
      </c>
    </row>
    <row r="286" spans="2:10">
      <c r="B286" s="392">
        <v>279</v>
      </c>
      <c r="C286" s="393" t="s">
        <v>847</v>
      </c>
      <c r="D286" s="394">
        <v>53007008</v>
      </c>
      <c r="E286" s="395" t="s">
        <v>593</v>
      </c>
      <c r="F286" s="393">
        <v>20</v>
      </c>
      <c r="G286" s="396">
        <f t="shared" si="4"/>
        <v>1151</v>
      </c>
      <c r="H286" s="396">
        <v>23020</v>
      </c>
    </row>
    <row r="287" spans="2:10">
      <c r="B287" s="392">
        <v>280</v>
      </c>
      <c r="C287" s="393" t="s">
        <v>847</v>
      </c>
      <c r="D287" s="394">
        <v>53007009</v>
      </c>
      <c r="E287" s="395" t="s">
        <v>593</v>
      </c>
      <c r="F287" s="393">
        <v>31</v>
      </c>
      <c r="G287" s="396">
        <f t="shared" si="4"/>
        <v>1151</v>
      </c>
      <c r="H287" s="396">
        <v>35681</v>
      </c>
    </row>
    <row r="288" spans="2:10">
      <c r="B288" s="392">
        <v>281</v>
      </c>
      <c r="C288" s="393" t="s">
        <v>847</v>
      </c>
      <c r="D288" s="394">
        <v>53007010</v>
      </c>
      <c r="E288" s="395" t="s">
        <v>593</v>
      </c>
      <c r="F288" s="393">
        <v>27</v>
      </c>
      <c r="G288" s="396">
        <f t="shared" si="4"/>
        <v>1124</v>
      </c>
      <c r="H288" s="396">
        <v>30348</v>
      </c>
    </row>
    <row r="289" spans="2:8">
      <c r="B289" s="392">
        <v>282</v>
      </c>
      <c r="C289" s="393" t="s">
        <v>847</v>
      </c>
      <c r="D289" s="394">
        <v>53007012</v>
      </c>
      <c r="E289" s="395" t="s">
        <v>593</v>
      </c>
      <c r="F289" s="393">
        <v>3</v>
      </c>
      <c r="G289" s="396">
        <f t="shared" si="4"/>
        <v>1151</v>
      </c>
      <c r="H289" s="396">
        <v>3453</v>
      </c>
    </row>
    <row r="290" spans="2:8">
      <c r="B290" s="392">
        <v>283</v>
      </c>
      <c r="C290" s="393" t="s">
        <v>847</v>
      </c>
      <c r="D290" s="394">
        <v>53007013</v>
      </c>
      <c r="E290" s="395" t="s">
        <v>593</v>
      </c>
      <c r="F290" s="393">
        <v>11</v>
      </c>
      <c r="G290" s="396">
        <f t="shared" si="4"/>
        <v>1211</v>
      </c>
      <c r="H290" s="396">
        <v>13321</v>
      </c>
    </row>
    <row r="291" spans="2:8">
      <c r="B291" s="392">
        <v>284</v>
      </c>
      <c r="C291" s="393" t="s">
        <v>847</v>
      </c>
      <c r="D291" s="394">
        <v>53007014</v>
      </c>
      <c r="E291" s="395" t="s">
        <v>593</v>
      </c>
      <c r="F291" s="393">
        <v>3</v>
      </c>
      <c r="G291" s="396">
        <f t="shared" si="4"/>
        <v>1345</v>
      </c>
      <c r="H291" s="396">
        <v>4035</v>
      </c>
    </row>
    <row r="292" spans="2:8">
      <c r="B292" s="392">
        <v>285</v>
      </c>
      <c r="C292" s="393" t="s">
        <v>847</v>
      </c>
      <c r="D292" s="394">
        <v>53007016</v>
      </c>
      <c r="E292" s="395" t="s">
        <v>593</v>
      </c>
      <c r="F292" s="393">
        <v>12</v>
      </c>
      <c r="G292" s="396">
        <f t="shared" si="4"/>
        <v>1100</v>
      </c>
      <c r="H292" s="396">
        <v>13200</v>
      </c>
    </row>
    <row r="293" spans="2:8">
      <c r="B293" s="392">
        <v>286</v>
      </c>
      <c r="C293" s="393" t="s">
        <v>847</v>
      </c>
      <c r="D293" s="394">
        <v>53007017</v>
      </c>
      <c r="E293" s="395" t="s">
        <v>593</v>
      </c>
      <c r="F293" s="393">
        <v>3</v>
      </c>
      <c r="G293" s="396">
        <f t="shared" si="4"/>
        <v>1151</v>
      </c>
      <c r="H293" s="396">
        <v>3453</v>
      </c>
    </row>
    <row r="294" spans="2:8">
      <c r="B294" s="392">
        <v>287</v>
      </c>
      <c r="C294" s="393" t="s">
        <v>847</v>
      </c>
      <c r="D294" s="394">
        <v>53007018</v>
      </c>
      <c r="E294" s="395" t="s">
        <v>593</v>
      </c>
      <c r="F294" s="393">
        <v>9</v>
      </c>
      <c r="G294" s="396">
        <f t="shared" si="4"/>
        <v>1176</v>
      </c>
      <c r="H294" s="396">
        <v>10584</v>
      </c>
    </row>
    <row r="295" spans="2:8">
      <c r="B295" s="392">
        <v>288</v>
      </c>
      <c r="C295" s="393" t="s">
        <v>848</v>
      </c>
      <c r="D295" s="394">
        <v>53003012</v>
      </c>
      <c r="E295" s="395" t="s">
        <v>593</v>
      </c>
      <c r="F295" s="393">
        <v>29</v>
      </c>
      <c r="G295" s="396">
        <f t="shared" si="4"/>
        <v>838</v>
      </c>
      <c r="H295" s="396">
        <v>24302</v>
      </c>
    </row>
    <row r="296" spans="2:8">
      <c r="B296" s="392">
        <v>289</v>
      </c>
      <c r="C296" s="393" t="s">
        <v>849</v>
      </c>
      <c r="D296" s="394">
        <v>53003011</v>
      </c>
      <c r="E296" s="395" t="s">
        <v>593</v>
      </c>
      <c r="F296" s="393">
        <v>56</v>
      </c>
      <c r="G296" s="396">
        <f t="shared" si="4"/>
        <v>1308</v>
      </c>
      <c r="H296" s="396">
        <v>73248</v>
      </c>
    </row>
    <row r="297" spans="2:8">
      <c r="B297" s="392">
        <v>290</v>
      </c>
      <c r="C297" s="393" t="s">
        <v>849</v>
      </c>
      <c r="D297" s="394">
        <v>53003013</v>
      </c>
      <c r="E297" s="395" t="s">
        <v>593</v>
      </c>
      <c r="F297" s="393">
        <v>11</v>
      </c>
      <c r="G297" s="396">
        <f t="shared" si="4"/>
        <v>1318.7667272727272</v>
      </c>
      <c r="H297" s="396">
        <v>14506.433999999999</v>
      </c>
    </row>
    <row r="298" spans="2:8">
      <c r="B298" s="392">
        <v>291</v>
      </c>
      <c r="C298" s="393" t="s">
        <v>849</v>
      </c>
      <c r="D298" s="394">
        <v>53003014</v>
      </c>
      <c r="E298" s="395" t="s">
        <v>593</v>
      </c>
      <c r="F298" s="393">
        <v>51</v>
      </c>
      <c r="G298" s="396">
        <f t="shared" si="4"/>
        <v>1450</v>
      </c>
      <c r="H298" s="396">
        <v>73950</v>
      </c>
    </row>
    <row r="299" spans="2:8">
      <c r="B299" s="392">
        <v>292</v>
      </c>
      <c r="C299" s="393" t="s">
        <v>849</v>
      </c>
      <c r="D299" s="394">
        <v>53003015</v>
      </c>
      <c r="E299" s="395" t="s">
        <v>593</v>
      </c>
      <c r="F299" s="393">
        <v>31</v>
      </c>
      <c r="G299" s="396">
        <f t="shared" si="4"/>
        <v>1562.5</v>
      </c>
      <c r="H299" s="396">
        <v>48437.5</v>
      </c>
    </row>
    <row r="300" spans="2:8">
      <c r="B300" s="392">
        <v>293</v>
      </c>
      <c r="C300" s="393" t="s">
        <v>850</v>
      </c>
      <c r="D300" s="394" t="s">
        <v>851</v>
      </c>
      <c r="E300" s="395" t="s">
        <v>593</v>
      </c>
      <c r="F300" s="393">
        <v>36</v>
      </c>
      <c r="G300" s="396">
        <f t="shared" si="4"/>
        <v>1201.2555833333333</v>
      </c>
      <c r="H300" s="396">
        <v>43245.201000000001</v>
      </c>
    </row>
    <row r="301" spans="2:8">
      <c r="B301" s="392">
        <v>294</v>
      </c>
      <c r="C301" s="393" t="s">
        <v>852</v>
      </c>
      <c r="D301" s="394">
        <v>53003022</v>
      </c>
      <c r="E301" s="395" t="s">
        <v>593</v>
      </c>
      <c r="F301" s="393">
        <v>29</v>
      </c>
      <c r="G301" s="396">
        <f t="shared" si="4"/>
        <v>1470.5937931034482</v>
      </c>
      <c r="H301" s="396">
        <v>42647.22</v>
      </c>
    </row>
    <row r="302" spans="2:8">
      <c r="B302" s="392">
        <v>295</v>
      </c>
      <c r="C302" s="393" t="s">
        <v>853</v>
      </c>
      <c r="D302" s="394" t="s">
        <v>854</v>
      </c>
      <c r="E302" s="395" t="s">
        <v>593</v>
      </c>
      <c r="F302" s="393">
        <v>39</v>
      </c>
      <c r="G302" s="396">
        <f t="shared" si="4"/>
        <v>1562.5125641025641</v>
      </c>
      <c r="H302" s="396">
        <v>60937.99</v>
      </c>
    </row>
    <row r="303" spans="2:8">
      <c r="B303" s="392">
        <v>296</v>
      </c>
      <c r="C303" s="393" t="s">
        <v>853</v>
      </c>
      <c r="D303" s="394">
        <v>53003017</v>
      </c>
      <c r="E303" s="395" t="s">
        <v>593</v>
      </c>
      <c r="F303" s="393">
        <v>36</v>
      </c>
      <c r="G303" s="396">
        <f t="shared" si="4"/>
        <v>1562.5</v>
      </c>
      <c r="H303" s="396">
        <v>56250</v>
      </c>
    </row>
    <row r="304" spans="2:8">
      <c r="B304" s="392">
        <v>297</v>
      </c>
      <c r="C304" s="393" t="s">
        <v>853</v>
      </c>
      <c r="D304" s="394">
        <v>53003018</v>
      </c>
      <c r="E304" s="395" t="s">
        <v>593</v>
      </c>
      <c r="F304" s="393">
        <v>33</v>
      </c>
      <c r="G304" s="396">
        <f t="shared" si="4"/>
        <v>1312.511606060606</v>
      </c>
      <c r="H304" s="396">
        <v>43312.883000000002</v>
      </c>
    </row>
    <row r="305" spans="2:8">
      <c r="B305" s="392">
        <v>298</v>
      </c>
      <c r="C305" s="393" t="s">
        <v>853</v>
      </c>
      <c r="D305" s="394">
        <v>53003019</v>
      </c>
      <c r="E305" s="395" t="s">
        <v>593</v>
      </c>
      <c r="F305" s="393">
        <v>35</v>
      </c>
      <c r="G305" s="396">
        <f t="shared" si="4"/>
        <v>1917.5</v>
      </c>
      <c r="H305" s="396">
        <v>67112.5</v>
      </c>
    </row>
    <row r="306" spans="2:8">
      <c r="B306" s="392">
        <v>299</v>
      </c>
      <c r="C306" s="393" t="s">
        <v>853</v>
      </c>
      <c r="D306" s="394">
        <v>53003020</v>
      </c>
      <c r="E306" s="395" t="s">
        <v>593</v>
      </c>
      <c r="F306" s="393">
        <v>18</v>
      </c>
      <c r="G306" s="396">
        <f t="shared" si="4"/>
        <v>1607.5127777777777</v>
      </c>
      <c r="H306" s="396">
        <v>28935.23</v>
      </c>
    </row>
    <row r="307" spans="2:8">
      <c r="B307" s="392">
        <v>300</v>
      </c>
      <c r="C307" s="393" t="s">
        <v>853</v>
      </c>
      <c r="D307" s="394">
        <v>53003021</v>
      </c>
      <c r="E307" s="395" t="s">
        <v>593</v>
      </c>
      <c r="F307" s="393">
        <v>19</v>
      </c>
      <c r="G307" s="396">
        <f t="shared" si="4"/>
        <v>1260</v>
      </c>
      <c r="H307" s="396">
        <v>23940</v>
      </c>
    </row>
    <row r="308" spans="2:8">
      <c r="B308" s="392">
        <v>301</v>
      </c>
      <c r="C308" s="393" t="s">
        <v>853</v>
      </c>
      <c r="D308" s="394">
        <v>53003023</v>
      </c>
      <c r="E308" s="395" t="s">
        <v>593</v>
      </c>
      <c r="F308" s="393">
        <v>16</v>
      </c>
      <c r="G308" s="396">
        <f t="shared" si="4"/>
        <v>1570</v>
      </c>
      <c r="H308" s="396">
        <v>25120</v>
      </c>
    </row>
    <row r="309" spans="2:8">
      <c r="B309" s="392">
        <v>302</v>
      </c>
      <c r="C309" s="393" t="s">
        <v>855</v>
      </c>
      <c r="D309" s="394">
        <v>53002004</v>
      </c>
      <c r="E309" s="395" t="s">
        <v>593</v>
      </c>
      <c r="F309" s="393">
        <v>2</v>
      </c>
      <c r="G309" s="396">
        <f t="shared" si="4"/>
        <v>1172</v>
      </c>
      <c r="H309" s="396">
        <v>2344</v>
      </c>
    </row>
    <row r="310" spans="2:8">
      <c r="B310" s="392">
        <v>303</v>
      </c>
      <c r="C310" s="393" t="s">
        <v>856</v>
      </c>
      <c r="D310" s="394">
        <v>59003507</v>
      </c>
      <c r="E310" s="395" t="s">
        <v>593</v>
      </c>
      <c r="F310" s="393">
        <v>20</v>
      </c>
      <c r="G310" s="396">
        <f t="shared" si="4"/>
        <v>156</v>
      </c>
      <c r="H310" s="396">
        <v>3120</v>
      </c>
    </row>
    <row r="311" spans="2:8">
      <c r="B311" s="392">
        <v>304</v>
      </c>
      <c r="C311" s="393" t="s">
        <v>857</v>
      </c>
      <c r="D311" s="394">
        <v>53007217</v>
      </c>
      <c r="E311" s="395" t="s">
        <v>593</v>
      </c>
      <c r="F311" s="393">
        <v>30</v>
      </c>
      <c r="G311" s="396">
        <f t="shared" si="4"/>
        <v>1192.5149999999999</v>
      </c>
      <c r="H311" s="396">
        <v>35775.449999999997</v>
      </c>
    </row>
    <row r="312" spans="2:8">
      <c r="B312" s="392">
        <v>305</v>
      </c>
      <c r="C312" s="393" t="s">
        <v>858</v>
      </c>
      <c r="D312" s="394">
        <v>53007221</v>
      </c>
      <c r="E312" s="395" t="s">
        <v>593</v>
      </c>
      <c r="F312" s="393">
        <v>45</v>
      </c>
      <c r="G312" s="396">
        <f t="shared" si="4"/>
        <v>1166</v>
      </c>
      <c r="H312" s="396">
        <v>52470</v>
      </c>
    </row>
    <row r="313" spans="2:8">
      <c r="B313" s="392">
        <v>306</v>
      </c>
      <c r="C313" s="393" t="s">
        <v>859</v>
      </c>
      <c r="D313" s="394">
        <v>53007219</v>
      </c>
      <c r="E313" s="395" t="s">
        <v>593</v>
      </c>
      <c r="F313" s="393">
        <v>31</v>
      </c>
      <c r="G313" s="396">
        <f t="shared" si="4"/>
        <v>1192.5141935483871</v>
      </c>
      <c r="H313" s="396">
        <v>36967.94</v>
      </c>
    </row>
    <row r="314" spans="2:8">
      <c r="B314" s="392">
        <v>307</v>
      </c>
      <c r="C314" s="393" t="s">
        <v>860</v>
      </c>
      <c r="D314" s="394">
        <v>53007218</v>
      </c>
      <c r="E314" s="395" t="s">
        <v>593</v>
      </c>
      <c r="F314" s="393">
        <v>22</v>
      </c>
      <c r="G314" s="396">
        <f t="shared" si="4"/>
        <v>1192.52</v>
      </c>
      <c r="H314" s="396">
        <v>26235.439999999999</v>
      </c>
    </row>
    <row r="315" spans="2:8">
      <c r="B315" s="392">
        <v>308</v>
      </c>
      <c r="C315" s="393" t="s">
        <v>860</v>
      </c>
      <c r="D315" s="394">
        <v>53007220</v>
      </c>
      <c r="E315" s="395" t="s">
        <v>593</v>
      </c>
      <c r="F315" s="393">
        <v>40</v>
      </c>
      <c r="G315" s="396">
        <f t="shared" si="4"/>
        <v>1192.5115000000001</v>
      </c>
      <c r="H315" s="396">
        <v>47700.46</v>
      </c>
    </row>
    <row r="316" spans="2:8">
      <c r="B316" s="392">
        <v>309</v>
      </c>
      <c r="C316" s="393" t="s">
        <v>860</v>
      </c>
      <c r="D316" s="394">
        <v>53007222</v>
      </c>
      <c r="E316" s="395" t="s">
        <v>593</v>
      </c>
      <c r="F316" s="393">
        <v>41</v>
      </c>
      <c r="G316" s="396">
        <f t="shared" si="4"/>
        <v>1192.5</v>
      </c>
      <c r="H316" s="396">
        <v>48892.5</v>
      </c>
    </row>
    <row r="317" spans="2:8">
      <c r="B317" s="392">
        <v>310</v>
      </c>
      <c r="C317" s="393" t="s">
        <v>861</v>
      </c>
      <c r="D317" s="394">
        <v>53003034</v>
      </c>
      <c r="E317" s="395" t="s">
        <v>593</v>
      </c>
      <c r="F317" s="393">
        <v>31</v>
      </c>
      <c r="G317" s="396">
        <f t="shared" si="4"/>
        <v>840</v>
      </c>
      <c r="H317" s="396">
        <v>26040</v>
      </c>
    </row>
    <row r="318" spans="2:8">
      <c r="B318" s="392">
        <v>311</v>
      </c>
      <c r="C318" s="393" t="s">
        <v>861</v>
      </c>
      <c r="D318" s="394">
        <v>53003039</v>
      </c>
      <c r="E318" s="395" t="s">
        <v>593</v>
      </c>
      <c r="F318" s="393">
        <v>5</v>
      </c>
      <c r="G318" s="396">
        <f t="shared" si="4"/>
        <v>1000</v>
      </c>
      <c r="H318" s="396">
        <v>5000</v>
      </c>
    </row>
    <row r="319" spans="2:8">
      <c r="B319" s="392">
        <v>312</v>
      </c>
      <c r="C319" s="393" t="s">
        <v>861</v>
      </c>
      <c r="D319" s="394">
        <v>53003040</v>
      </c>
      <c r="E319" s="395" t="s">
        <v>593</v>
      </c>
      <c r="F319" s="393">
        <v>5</v>
      </c>
      <c r="G319" s="396">
        <f t="shared" si="4"/>
        <v>1000</v>
      </c>
      <c r="H319" s="396">
        <v>5000</v>
      </c>
    </row>
    <row r="320" spans="2:8">
      <c r="B320" s="392">
        <v>313</v>
      </c>
      <c r="C320" s="393" t="s">
        <v>861</v>
      </c>
      <c r="D320" s="394">
        <v>53003041</v>
      </c>
      <c r="E320" s="395" t="s">
        <v>593</v>
      </c>
      <c r="F320" s="393">
        <v>7</v>
      </c>
      <c r="G320" s="396">
        <f t="shared" si="4"/>
        <v>1000</v>
      </c>
      <c r="H320" s="396">
        <v>7000</v>
      </c>
    </row>
    <row r="321" spans="2:8">
      <c r="B321" s="392">
        <v>314</v>
      </c>
      <c r="C321" s="393" t="s">
        <v>862</v>
      </c>
      <c r="D321" s="394">
        <v>53003033</v>
      </c>
      <c r="E321" s="395" t="s">
        <v>593</v>
      </c>
      <c r="F321" s="393">
        <v>34</v>
      </c>
      <c r="G321" s="396">
        <f t="shared" si="4"/>
        <v>450</v>
      </c>
      <c r="H321" s="396">
        <v>15300</v>
      </c>
    </row>
    <row r="322" spans="2:8">
      <c r="B322" s="392">
        <v>315</v>
      </c>
      <c r="C322" s="393" t="s">
        <v>863</v>
      </c>
      <c r="D322" s="394">
        <v>53003035</v>
      </c>
      <c r="E322" s="395" t="s">
        <v>593</v>
      </c>
      <c r="F322" s="393">
        <v>26</v>
      </c>
      <c r="G322" s="396">
        <f t="shared" si="4"/>
        <v>791</v>
      </c>
      <c r="H322" s="396">
        <v>20566</v>
      </c>
    </row>
    <row r="323" spans="2:8">
      <c r="B323" s="392">
        <v>316</v>
      </c>
      <c r="C323" s="393" t="s">
        <v>864</v>
      </c>
      <c r="D323" s="394" t="s">
        <v>865</v>
      </c>
      <c r="E323" s="395" t="s">
        <v>593</v>
      </c>
      <c r="F323" s="393">
        <v>10</v>
      </c>
      <c r="G323" s="396">
        <f t="shared" si="4"/>
        <v>850</v>
      </c>
      <c r="H323" s="396">
        <v>8500</v>
      </c>
    </row>
    <row r="324" spans="2:8">
      <c r="B324" s="392">
        <v>317</v>
      </c>
      <c r="C324" s="393" t="s">
        <v>864</v>
      </c>
      <c r="D324" s="394" t="s">
        <v>866</v>
      </c>
      <c r="E324" s="395" t="s">
        <v>593</v>
      </c>
      <c r="F324" s="393">
        <v>16</v>
      </c>
      <c r="G324" s="396">
        <f t="shared" si="4"/>
        <v>893.75</v>
      </c>
      <c r="H324" s="396">
        <v>14300</v>
      </c>
    </row>
    <row r="325" spans="2:8">
      <c r="B325" s="392">
        <v>318</v>
      </c>
      <c r="C325" s="393" t="s">
        <v>864</v>
      </c>
      <c r="D325" s="394">
        <v>53003036</v>
      </c>
      <c r="E325" s="395" t="s">
        <v>593</v>
      </c>
      <c r="F325" s="393">
        <v>31</v>
      </c>
      <c r="G325" s="396">
        <f t="shared" si="4"/>
        <v>1000</v>
      </c>
      <c r="H325" s="396">
        <v>31000</v>
      </c>
    </row>
    <row r="326" spans="2:8">
      <c r="B326" s="392">
        <v>319</v>
      </c>
      <c r="C326" s="393" t="s">
        <v>867</v>
      </c>
      <c r="D326" s="394">
        <v>53003037</v>
      </c>
      <c r="E326" s="395" t="s">
        <v>593</v>
      </c>
      <c r="F326" s="393">
        <v>22</v>
      </c>
      <c r="G326" s="396">
        <f t="shared" si="4"/>
        <v>1000</v>
      </c>
      <c r="H326" s="396">
        <v>22000</v>
      </c>
    </row>
    <row r="327" spans="2:8">
      <c r="B327" s="392">
        <v>320</v>
      </c>
      <c r="C327" s="393" t="s">
        <v>867</v>
      </c>
      <c r="D327" s="394">
        <v>53003038</v>
      </c>
      <c r="E327" s="395" t="s">
        <v>593</v>
      </c>
      <c r="F327" s="393">
        <v>22</v>
      </c>
      <c r="G327" s="396">
        <f t="shared" si="4"/>
        <v>1000</v>
      </c>
      <c r="H327" s="396">
        <v>22000</v>
      </c>
    </row>
    <row r="328" spans="2:8">
      <c r="B328" s="392">
        <v>321</v>
      </c>
      <c r="C328" s="393" t="s">
        <v>868</v>
      </c>
      <c r="D328" s="394" t="s">
        <v>869</v>
      </c>
      <c r="E328" s="395" t="s">
        <v>593</v>
      </c>
      <c r="F328" s="393">
        <v>11</v>
      </c>
      <c r="G328" s="396">
        <f t="shared" ref="G328:G391" si="5">H328/F328</f>
        <v>868.72727272727275</v>
      </c>
      <c r="H328" s="396">
        <v>9556</v>
      </c>
    </row>
    <row r="329" spans="2:8">
      <c r="B329" s="392">
        <v>322</v>
      </c>
      <c r="C329" s="393" t="s">
        <v>870</v>
      </c>
      <c r="D329" s="394">
        <v>57006034</v>
      </c>
      <c r="E329" s="395" t="s">
        <v>593</v>
      </c>
      <c r="F329" s="393">
        <v>25</v>
      </c>
      <c r="G329" s="396">
        <f t="shared" si="5"/>
        <v>2205.8707999999997</v>
      </c>
      <c r="H329" s="396">
        <v>55146.77</v>
      </c>
    </row>
    <row r="330" spans="2:8">
      <c r="B330" s="392">
        <v>323</v>
      </c>
      <c r="C330" s="393" t="s">
        <v>871</v>
      </c>
      <c r="D330" s="394">
        <v>57006027</v>
      </c>
      <c r="E330" s="395" t="s">
        <v>593</v>
      </c>
      <c r="F330" s="393">
        <v>3</v>
      </c>
      <c r="G330" s="396">
        <f t="shared" si="5"/>
        <v>2337.5</v>
      </c>
      <c r="H330" s="396">
        <v>7012.5</v>
      </c>
    </row>
    <row r="331" spans="2:8">
      <c r="B331" s="392">
        <v>324</v>
      </c>
      <c r="C331" s="393" t="s">
        <v>872</v>
      </c>
      <c r="D331" s="394">
        <v>57006010</v>
      </c>
      <c r="E331" s="395" t="s">
        <v>593</v>
      </c>
      <c r="F331" s="393">
        <v>15</v>
      </c>
      <c r="G331" s="396">
        <f t="shared" si="5"/>
        <v>2343.7725333333337</v>
      </c>
      <c r="H331" s="396">
        <v>35156.588000000003</v>
      </c>
    </row>
    <row r="332" spans="2:8">
      <c r="B332" s="392">
        <v>325</v>
      </c>
      <c r="C332" s="393" t="s">
        <v>873</v>
      </c>
      <c r="D332" s="397" t="s">
        <v>874</v>
      </c>
      <c r="E332" s="395" t="s">
        <v>593</v>
      </c>
      <c r="F332" s="393">
        <v>2200</v>
      </c>
      <c r="G332" s="396">
        <f t="shared" si="5"/>
        <v>187.5</v>
      </c>
      <c r="H332" s="396">
        <v>412500</v>
      </c>
    </row>
    <row r="333" spans="2:8">
      <c r="B333" s="392">
        <v>326</v>
      </c>
      <c r="C333" s="393" t="s">
        <v>875</v>
      </c>
      <c r="D333" s="394">
        <v>53007045</v>
      </c>
      <c r="E333" s="395" t="s">
        <v>593</v>
      </c>
      <c r="F333" s="393">
        <v>2</v>
      </c>
      <c r="G333" s="396">
        <f t="shared" si="5"/>
        <v>14063</v>
      </c>
      <c r="H333" s="396">
        <v>28126</v>
      </c>
    </row>
    <row r="334" spans="2:8">
      <c r="B334" s="392">
        <v>327</v>
      </c>
      <c r="C334" s="393" t="s">
        <v>876</v>
      </c>
      <c r="D334" s="394">
        <v>60002007</v>
      </c>
      <c r="E334" s="395" t="s">
        <v>593</v>
      </c>
      <c r="F334" s="393">
        <v>5</v>
      </c>
      <c r="G334" s="396">
        <f t="shared" si="5"/>
        <v>21955</v>
      </c>
      <c r="H334" s="396">
        <v>109775</v>
      </c>
    </row>
    <row r="335" spans="2:8">
      <c r="B335" s="392">
        <v>328</v>
      </c>
      <c r="C335" s="393" t="s">
        <v>877</v>
      </c>
      <c r="D335" s="394">
        <v>53008935</v>
      </c>
      <c r="E335" s="395" t="s">
        <v>593</v>
      </c>
      <c r="F335" s="393">
        <v>5</v>
      </c>
      <c r="G335" s="396">
        <f t="shared" si="5"/>
        <v>8545</v>
      </c>
      <c r="H335" s="396">
        <v>42725</v>
      </c>
    </row>
    <row r="336" spans="2:8">
      <c r="B336" s="392">
        <v>329</v>
      </c>
      <c r="C336" s="393" t="s">
        <v>878</v>
      </c>
      <c r="D336" s="394" t="s">
        <v>879</v>
      </c>
      <c r="E336" s="395" t="s">
        <v>593</v>
      </c>
      <c r="F336" s="393">
        <v>2</v>
      </c>
      <c r="G336" s="396">
        <f t="shared" si="5"/>
        <v>7813</v>
      </c>
      <c r="H336" s="396">
        <v>15626</v>
      </c>
    </row>
    <row r="337" spans="2:10">
      <c r="B337" s="392">
        <v>330</v>
      </c>
      <c r="C337" s="393" t="s">
        <v>880</v>
      </c>
      <c r="D337" s="394" t="s">
        <v>881</v>
      </c>
      <c r="E337" s="395" t="s">
        <v>593</v>
      </c>
      <c r="F337" s="393">
        <v>17</v>
      </c>
      <c r="G337" s="396">
        <f t="shared" si="5"/>
        <v>8838</v>
      </c>
      <c r="H337" s="396">
        <v>150246</v>
      </c>
    </row>
    <row r="338" spans="2:10">
      <c r="B338" s="392">
        <v>331</v>
      </c>
      <c r="C338" s="393" t="s">
        <v>880</v>
      </c>
      <c r="D338" s="394" t="s">
        <v>882</v>
      </c>
      <c r="E338" s="395" t="s">
        <v>593</v>
      </c>
      <c r="F338" s="393">
        <v>5</v>
      </c>
      <c r="G338" s="396">
        <f t="shared" si="5"/>
        <v>4513</v>
      </c>
      <c r="H338" s="396">
        <v>22565</v>
      </c>
    </row>
    <row r="339" spans="2:10">
      <c r="B339" s="392">
        <v>332</v>
      </c>
      <c r="C339" s="393" t="s">
        <v>883</v>
      </c>
      <c r="D339" s="394" t="s">
        <v>884</v>
      </c>
      <c r="E339" s="395" t="s">
        <v>593</v>
      </c>
      <c r="F339" s="393">
        <v>2</v>
      </c>
      <c r="G339" s="396">
        <f t="shared" si="5"/>
        <v>6663</v>
      </c>
      <c r="H339" s="396">
        <v>13326</v>
      </c>
    </row>
    <row r="340" spans="2:10">
      <c r="B340" s="392">
        <v>333</v>
      </c>
      <c r="C340" s="393" t="s">
        <v>885</v>
      </c>
      <c r="D340" s="394" t="s">
        <v>886</v>
      </c>
      <c r="E340" s="395" t="s">
        <v>593</v>
      </c>
      <c r="F340" s="393">
        <v>10</v>
      </c>
      <c r="G340" s="396">
        <f t="shared" si="5"/>
        <v>7812.5</v>
      </c>
      <c r="H340" s="396">
        <v>78125</v>
      </c>
    </row>
    <row r="341" spans="2:10">
      <c r="B341" s="392">
        <v>334</v>
      </c>
      <c r="C341" s="393" t="s">
        <v>885</v>
      </c>
      <c r="D341" s="394">
        <v>53008852</v>
      </c>
      <c r="E341" s="395" t="s">
        <v>593</v>
      </c>
      <c r="F341" s="393">
        <v>2</v>
      </c>
      <c r="G341" s="396">
        <f t="shared" si="5"/>
        <v>6439</v>
      </c>
      <c r="H341" s="396">
        <v>12878</v>
      </c>
    </row>
    <row r="342" spans="2:10">
      <c r="B342" s="392">
        <v>335</v>
      </c>
      <c r="C342" s="393" t="s">
        <v>885</v>
      </c>
      <c r="D342" s="394">
        <v>53008853</v>
      </c>
      <c r="E342" s="395" t="s">
        <v>593</v>
      </c>
      <c r="F342" s="393">
        <v>2</v>
      </c>
      <c r="G342" s="396">
        <f t="shared" si="5"/>
        <v>6662.5</v>
      </c>
      <c r="H342" s="396">
        <v>13325</v>
      </c>
    </row>
    <row r="343" spans="2:10">
      <c r="B343" s="392">
        <v>336</v>
      </c>
      <c r="C343" s="393" t="s">
        <v>887</v>
      </c>
      <c r="D343" s="394">
        <v>53008375</v>
      </c>
      <c r="E343" s="395" t="s">
        <v>593</v>
      </c>
      <c r="F343" s="393">
        <v>23</v>
      </c>
      <c r="G343" s="396">
        <f t="shared" si="5"/>
        <v>3906</v>
      </c>
      <c r="H343" s="396">
        <v>89838</v>
      </c>
      <c r="J343" s="389" t="s">
        <v>888</v>
      </c>
    </row>
    <row r="344" spans="2:10">
      <c r="B344" s="392">
        <v>337</v>
      </c>
      <c r="C344" s="393" t="s">
        <v>889</v>
      </c>
      <c r="D344" s="394" t="s">
        <v>890</v>
      </c>
      <c r="E344" s="395" t="s">
        <v>593</v>
      </c>
      <c r="F344" s="393">
        <v>4</v>
      </c>
      <c r="G344" s="396">
        <f t="shared" si="5"/>
        <v>15878</v>
      </c>
      <c r="H344" s="396">
        <v>63512</v>
      </c>
    </row>
    <row r="345" spans="2:10">
      <c r="B345" s="392">
        <v>338</v>
      </c>
      <c r="C345" s="393" t="s">
        <v>891</v>
      </c>
      <c r="D345" s="394">
        <v>53005011</v>
      </c>
      <c r="E345" s="395" t="s">
        <v>593</v>
      </c>
      <c r="F345" s="393">
        <v>5</v>
      </c>
      <c r="G345" s="396">
        <f t="shared" si="5"/>
        <v>6460</v>
      </c>
      <c r="H345" s="396">
        <v>32300</v>
      </c>
    </row>
    <row r="346" spans="2:10">
      <c r="B346" s="392">
        <v>339</v>
      </c>
      <c r="C346" s="393" t="s">
        <v>892</v>
      </c>
      <c r="D346" s="394" t="s">
        <v>893</v>
      </c>
      <c r="E346" s="395" t="s">
        <v>593</v>
      </c>
      <c r="F346" s="393">
        <v>6</v>
      </c>
      <c r="G346" s="396">
        <f t="shared" si="5"/>
        <v>3214</v>
      </c>
      <c r="H346" s="396">
        <v>19284</v>
      </c>
    </row>
    <row r="347" spans="2:10">
      <c r="B347" s="392">
        <v>340</v>
      </c>
      <c r="C347" s="393" t="s">
        <v>894</v>
      </c>
      <c r="D347" s="394">
        <v>53007107</v>
      </c>
      <c r="E347" s="395" t="s">
        <v>593</v>
      </c>
      <c r="F347" s="393">
        <v>5</v>
      </c>
      <c r="G347" s="396">
        <f t="shared" si="5"/>
        <v>3050</v>
      </c>
      <c r="H347" s="396">
        <v>15250</v>
      </c>
    </row>
    <row r="348" spans="2:10">
      <c r="B348" s="392">
        <v>341</v>
      </c>
      <c r="C348" s="393" t="s">
        <v>894</v>
      </c>
      <c r="D348" s="394">
        <v>53008847</v>
      </c>
      <c r="E348" s="395" t="s">
        <v>593</v>
      </c>
      <c r="F348" s="393">
        <v>1</v>
      </c>
      <c r="G348" s="396">
        <f t="shared" si="5"/>
        <v>14063</v>
      </c>
      <c r="H348" s="396">
        <v>14063</v>
      </c>
    </row>
    <row r="349" spans="2:10">
      <c r="B349" s="392">
        <v>342</v>
      </c>
      <c r="C349" s="393" t="s">
        <v>895</v>
      </c>
      <c r="D349" s="394">
        <v>53007051</v>
      </c>
      <c r="E349" s="395" t="s">
        <v>593</v>
      </c>
      <c r="F349" s="393">
        <v>7</v>
      </c>
      <c r="G349" s="396">
        <f t="shared" si="5"/>
        <v>4917</v>
      </c>
      <c r="H349" s="396">
        <v>34419</v>
      </c>
    </row>
    <row r="350" spans="2:10">
      <c r="B350" s="392">
        <v>343</v>
      </c>
      <c r="C350" s="393" t="s">
        <v>896</v>
      </c>
      <c r="D350" s="397" t="s">
        <v>897</v>
      </c>
      <c r="E350" s="395" t="s">
        <v>593</v>
      </c>
      <c r="F350" s="393">
        <v>2</v>
      </c>
      <c r="G350" s="396">
        <f t="shared" si="5"/>
        <v>4833</v>
      </c>
      <c r="H350" s="396">
        <v>9666</v>
      </c>
    </row>
    <row r="351" spans="2:10">
      <c r="B351" s="392">
        <v>344</v>
      </c>
      <c r="C351" s="393" t="s">
        <v>898</v>
      </c>
      <c r="D351" s="394">
        <v>60001007</v>
      </c>
      <c r="E351" s="395" t="s">
        <v>593</v>
      </c>
      <c r="F351" s="393">
        <v>8</v>
      </c>
      <c r="G351" s="396">
        <f t="shared" si="5"/>
        <v>16858</v>
      </c>
      <c r="H351" s="396">
        <v>134864</v>
      </c>
    </row>
    <row r="352" spans="2:10">
      <c r="B352" s="392">
        <v>345</v>
      </c>
      <c r="C352" s="393" t="s">
        <v>899</v>
      </c>
      <c r="D352" s="394">
        <v>53008628</v>
      </c>
      <c r="E352" s="395" t="s">
        <v>593</v>
      </c>
      <c r="F352" s="393">
        <v>3</v>
      </c>
      <c r="G352" s="396">
        <f t="shared" si="5"/>
        <v>26786</v>
      </c>
      <c r="H352" s="396">
        <v>80358</v>
      </c>
    </row>
    <row r="353" spans="2:8">
      <c r="B353" s="392">
        <v>346</v>
      </c>
      <c r="C353" s="393" t="s">
        <v>900</v>
      </c>
      <c r="D353" s="394">
        <v>53008957</v>
      </c>
      <c r="E353" s="395" t="s">
        <v>593</v>
      </c>
      <c r="F353" s="393">
        <v>3</v>
      </c>
      <c r="G353" s="396">
        <f t="shared" si="5"/>
        <v>9303</v>
      </c>
      <c r="H353" s="396">
        <v>27909</v>
      </c>
    </row>
    <row r="354" spans="2:8">
      <c r="B354" s="392">
        <v>347</v>
      </c>
      <c r="C354" s="393" t="s">
        <v>901</v>
      </c>
      <c r="D354" s="394" t="s">
        <v>902</v>
      </c>
      <c r="E354" s="395" t="s">
        <v>593</v>
      </c>
      <c r="F354" s="393">
        <v>7</v>
      </c>
      <c r="G354" s="396">
        <f t="shared" si="5"/>
        <v>4668</v>
      </c>
      <c r="H354" s="396">
        <v>32676</v>
      </c>
    </row>
    <row r="355" spans="2:8">
      <c r="B355" s="392">
        <v>348</v>
      </c>
      <c r="C355" s="393" t="s">
        <v>903</v>
      </c>
      <c r="D355" s="394">
        <v>53008995</v>
      </c>
      <c r="E355" s="395" t="s">
        <v>593</v>
      </c>
      <c r="F355" s="393">
        <v>4</v>
      </c>
      <c r="G355" s="396">
        <f t="shared" si="5"/>
        <v>10566</v>
      </c>
      <c r="H355" s="396">
        <v>42264</v>
      </c>
    </row>
    <row r="356" spans="2:8">
      <c r="B356" s="392">
        <v>349</v>
      </c>
      <c r="C356" s="393" t="s">
        <v>904</v>
      </c>
      <c r="D356" s="394">
        <v>844910</v>
      </c>
      <c r="E356" s="395" t="s">
        <v>593</v>
      </c>
      <c r="F356" s="393">
        <v>1</v>
      </c>
      <c r="G356" s="396">
        <f t="shared" si="5"/>
        <v>58036</v>
      </c>
      <c r="H356" s="396">
        <v>58036</v>
      </c>
    </row>
    <row r="357" spans="2:8">
      <c r="B357" s="392">
        <v>350</v>
      </c>
      <c r="C357" s="393" t="s">
        <v>905</v>
      </c>
      <c r="D357" s="394">
        <v>848440</v>
      </c>
      <c r="E357" s="395" t="s">
        <v>593</v>
      </c>
      <c r="F357" s="393">
        <v>2</v>
      </c>
      <c r="G357" s="396">
        <f t="shared" si="5"/>
        <v>138393</v>
      </c>
      <c r="H357" s="396">
        <v>276786</v>
      </c>
    </row>
    <row r="358" spans="2:8">
      <c r="B358" s="392">
        <v>351</v>
      </c>
      <c r="C358" s="393" t="s">
        <v>906</v>
      </c>
      <c r="D358" s="394" t="s">
        <v>907</v>
      </c>
      <c r="E358" s="395" t="s">
        <v>593</v>
      </c>
      <c r="F358" s="393">
        <v>1</v>
      </c>
      <c r="G358" s="396">
        <f t="shared" si="5"/>
        <v>127529</v>
      </c>
      <c r="H358" s="396">
        <v>127529</v>
      </c>
    </row>
    <row r="359" spans="2:8">
      <c r="B359" s="392">
        <v>352</v>
      </c>
      <c r="C359" s="393" t="s">
        <v>908</v>
      </c>
      <c r="D359" s="394" t="s">
        <v>909</v>
      </c>
      <c r="E359" s="395" t="s">
        <v>593</v>
      </c>
      <c r="F359" s="393">
        <v>1</v>
      </c>
      <c r="G359" s="396">
        <f t="shared" si="5"/>
        <v>183140</v>
      </c>
      <c r="H359" s="396">
        <v>183140</v>
      </c>
    </row>
    <row r="360" spans="2:8">
      <c r="B360" s="392">
        <v>353</v>
      </c>
      <c r="C360" s="393" t="s">
        <v>910</v>
      </c>
      <c r="D360" s="394">
        <v>58210006</v>
      </c>
      <c r="E360" s="395" t="s">
        <v>593</v>
      </c>
      <c r="F360" s="393">
        <v>2</v>
      </c>
      <c r="G360" s="396">
        <f t="shared" si="5"/>
        <v>126234</v>
      </c>
      <c r="H360" s="396">
        <v>252468</v>
      </c>
    </row>
    <row r="361" spans="2:8">
      <c r="B361" s="392">
        <v>354</v>
      </c>
      <c r="C361" s="393" t="s">
        <v>911</v>
      </c>
      <c r="D361" s="394" t="s">
        <v>912</v>
      </c>
      <c r="E361" s="395" t="s">
        <v>593</v>
      </c>
      <c r="F361" s="393">
        <v>1</v>
      </c>
      <c r="G361" s="396">
        <f t="shared" si="5"/>
        <v>174375</v>
      </c>
      <c r="H361" s="396">
        <v>174375</v>
      </c>
    </row>
    <row r="362" spans="2:8">
      <c r="B362" s="392">
        <v>355</v>
      </c>
      <c r="C362" s="393" t="s">
        <v>913</v>
      </c>
      <c r="D362" s="397" t="s">
        <v>914</v>
      </c>
      <c r="E362" s="395" t="s">
        <v>593</v>
      </c>
      <c r="F362" s="393">
        <v>8</v>
      </c>
      <c r="G362" s="396">
        <f t="shared" si="5"/>
        <v>1563</v>
      </c>
      <c r="H362" s="396">
        <v>12504</v>
      </c>
    </row>
    <row r="363" spans="2:8">
      <c r="B363" s="392">
        <v>356</v>
      </c>
      <c r="C363" s="393" t="s">
        <v>915</v>
      </c>
      <c r="D363" s="394">
        <v>10906552</v>
      </c>
      <c r="E363" s="395" t="s">
        <v>593</v>
      </c>
      <c r="F363" s="393">
        <v>27</v>
      </c>
      <c r="G363" s="396">
        <f t="shared" si="5"/>
        <v>51550</v>
      </c>
      <c r="H363" s="396">
        <v>1391850</v>
      </c>
    </row>
    <row r="364" spans="2:8">
      <c r="B364" s="392">
        <v>357</v>
      </c>
      <c r="C364" s="393" t="s">
        <v>916</v>
      </c>
      <c r="D364" s="394" t="s">
        <v>917</v>
      </c>
      <c r="E364" s="395" t="s">
        <v>593</v>
      </c>
      <c r="F364" s="393">
        <v>25</v>
      </c>
      <c r="G364" s="396">
        <f t="shared" si="5"/>
        <v>51554</v>
      </c>
      <c r="H364" s="396">
        <v>1288850</v>
      </c>
    </row>
    <row r="365" spans="2:8">
      <c r="B365" s="392">
        <v>358</v>
      </c>
      <c r="C365" s="393" t="s">
        <v>918</v>
      </c>
      <c r="D365" s="394" t="s">
        <v>919</v>
      </c>
      <c r="E365" s="395" t="s">
        <v>593</v>
      </c>
      <c r="F365" s="393">
        <v>25</v>
      </c>
      <c r="G365" s="396">
        <f t="shared" si="5"/>
        <v>51554</v>
      </c>
      <c r="H365" s="396">
        <v>1288850</v>
      </c>
    </row>
    <row r="366" spans="2:8">
      <c r="B366" s="392">
        <v>359</v>
      </c>
      <c r="C366" s="393" t="s">
        <v>920</v>
      </c>
      <c r="D366" s="394">
        <v>53008057</v>
      </c>
      <c r="E366" s="395" t="s">
        <v>593</v>
      </c>
      <c r="F366" s="393">
        <v>2</v>
      </c>
      <c r="G366" s="396">
        <f t="shared" si="5"/>
        <v>2650</v>
      </c>
      <c r="H366" s="396">
        <v>5300</v>
      </c>
    </row>
    <row r="367" spans="2:8">
      <c r="B367" s="392">
        <v>360</v>
      </c>
      <c r="C367" s="393" t="s">
        <v>921</v>
      </c>
      <c r="D367" s="394">
        <v>56003027</v>
      </c>
      <c r="E367" s="395" t="s">
        <v>614</v>
      </c>
      <c r="F367" s="393">
        <v>4</v>
      </c>
      <c r="G367" s="396">
        <f t="shared" si="5"/>
        <v>1250</v>
      </c>
      <c r="H367" s="396">
        <v>5000</v>
      </c>
    </row>
    <row r="368" spans="2:8">
      <c r="B368" s="392">
        <v>361</v>
      </c>
      <c r="C368" s="393" t="s">
        <v>921</v>
      </c>
      <c r="D368" s="394">
        <v>56003070</v>
      </c>
      <c r="E368" s="395" t="s">
        <v>614</v>
      </c>
      <c r="F368" s="393">
        <v>20</v>
      </c>
      <c r="G368" s="396">
        <f t="shared" si="5"/>
        <v>1328</v>
      </c>
      <c r="H368" s="396">
        <v>26560</v>
      </c>
    </row>
    <row r="369" spans="2:8">
      <c r="B369" s="392">
        <v>362</v>
      </c>
      <c r="C369" s="393" t="s">
        <v>922</v>
      </c>
      <c r="D369" s="394">
        <v>56003028</v>
      </c>
      <c r="E369" s="395" t="s">
        <v>614</v>
      </c>
      <c r="F369" s="393">
        <v>10</v>
      </c>
      <c r="G369" s="396">
        <f t="shared" si="5"/>
        <v>1328</v>
      </c>
      <c r="H369" s="396">
        <v>13280</v>
      </c>
    </row>
    <row r="370" spans="2:8">
      <c r="B370" s="392">
        <v>363</v>
      </c>
      <c r="C370" s="393" t="s">
        <v>923</v>
      </c>
      <c r="D370" s="394">
        <v>56003029</v>
      </c>
      <c r="E370" s="395" t="s">
        <v>614</v>
      </c>
      <c r="F370" s="393">
        <v>10</v>
      </c>
      <c r="G370" s="396">
        <f t="shared" si="5"/>
        <v>1331</v>
      </c>
      <c r="H370" s="396">
        <v>13310</v>
      </c>
    </row>
    <row r="371" spans="2:8">
      <c r="B371" s="392">
        <v>364</v>
      </c>
      <c r="C371" s="393" t="s">
        <v>924</v>
      </c>
      <c r="D371" s="394">
        <v>56003026</v>
      </c>
      <c r="E371" s="395" t="s">
        <v>614</v>
      </c>
      <c r="F371" s="393">
        <v>5</v>
      </c>
      <c r="G371" s="396">
        <f t="shared" si="5"/>
        <v>1406</v>
      </c>
      <c r="H371" s="396">
        <v>7030</v>
      </c>
    </row>
    <row r="372" spans="2:8">
      <c r="B372" s="392">
        <v>365</v>
      </c>
      <c r="C372" s="393" t="s">
        <v>925</v>
      </c>
      <c r="D372" s="394">
        <v>56003046</v>
      </c>
      <c r="E372" s="395" t="s">
        <v>614</v>
      </c>
      <c r="F372" s="393">
        <v>10</v>
      </c>
      <c r="G372" s="396">
        <f t="shared" si="5"/>
        <v>1176</v>
      </c>
      <c r="H372" s="396">
        <v>11760</v>
      </c>
    </row>
    <row r="373" spans="2:8">
      <c r="B373" s="392">
        <v>366</v>
      </c>
      <c r="C373" s="393" t="s">
        <v>925</v>
      </c>
      <c r="D373" s="394">
        <v>56003053</v>
      </c>
      <c r="E373" s="395" t="s">
        <v>614</v>
      </c>
      <c r="F373" s="393">
        <v>8</v>
      </c>
      <c r="G373" s="396">
        <f t="shared" si="5"/>
        <v>993</v>
      </c>
      <c r="H373" s="396">
        <v>7944</v>
      </c>
    </row>
    <row r="374" spans="2:8">
      <c r="B374" s="392">
        <v>367</v>
      </c>
      <c r="C374" s="393" t="s">
        <v>926</v>
      </c>
      <c r="D374" s="394">
        <v>56003047</v>
      </c>
      <c r="E374" s="395" t="s">
        <v>614</v>
      </c>
      <c r="F374" s="393">
        <v>20</v>
      </c>
      <c r="G374" s="396">
        <f t="shared" si="5"/>
        <v>1176</v>
      </c>
      <c r="H374" s="396">
        <v>23520</v>
      </c>
    </row>
    <row r="375" spans="2:8">
      <c r="B375" s="392">
        <v>368</v>
      </c>
      <c r="C375" s="393" t="s">
        <v>927</v>
      </c>
      <c r="D375" s="394">
        <v>56003033</v>
      </c>
      <c r="E375" s="395" t="s">
        <v>614</v>
      </c>
      <c r="F375" s="393">
        <v>20</v>
      </c>
      <c r="G375" s="396">
        <f t="shared" si="5"/>
        <v>1328</v>
      </c>
      <c r="H375" s="396">
        <v>26560</v>
      </c>
    </row>
    <row r="376" spans="2:8">
      <c r="B376" s="392">
        <v>369</v>
      </c>
      <c r="C376" s="393" t="s">
        <v>927</v>
      </c>
      <c r="D376" s="394">
        <v>56003068</v>
      </c>
      <c r="E376" s="395" t="s">
        <v>614</v>
      </c>
      <c r="F376" s="393">
        <v>30</v>
      </c>
      <c r="G376" s="396">
        <f t="shared" si="5"/>
        <v>1176</v>
      </c>
      <c r="H376" s="396">
        <v>35280</v>
      </c>
    </row>
    <row r="377" spans="2:8">
      <c r="B377" s="392">
        <v>370</v>
      </c>
      <c r="C377" s="393" t="s">
        <v>928</v>
      </c>
      <c r="D377" s="394">
        <v>56003054</v>
      </c>
      <c r="E377" s="395" t="s">
        <v>614</v>
      </c>
      <c r="F377" s="393">
        <v>10</v>
      </c>
      <c r="G377" s="396">
        <f t="shared" si="5"/>
        <v>1279</v>
      </c>
      <c r="H377" s="396">
        <v>12790</v>
      </c>
    </row>
    <row r="378" spans="2:8">
      <c r="B378" s="392">
        <v>371</v>
      </c>
      <c r="C378" s="393" t="s">
        <v>929</v>
      </c>
      <c r="D378" s="394">
        <v>56003048</v>
      </c>
      <c r="E378" s="395" t="s">
        <v>614</v>
      </c>
      <c r="F378" s="393">
        <v>20</v>
      </c>
      <c r="G378" s="396">
        <f t="shared" si="5"/>
        <v>1176</v>
      </c>
      <c r="H378" s="396">
        <v>23520</v>
      </c>
    </row>
    <row r="379" spans="2:8">
      <c r="B379" s="392">
        <v>372</v>
      </c>
      <c r="C379" s="393" t="s">
        <v>929</v>
      </c>
      <c r="D379" s="394">
        <v>56003055</v>
      </c>
      <c r="E379" s="395" t="s">
        <v>614</v>
      </c>
      <c r="F379" s="393">
        <v>10</v>
      </c>
      <c r="G379" s="396">
        <f t="shared" si="5"/>
        <v>1281</v>
      </c>
      <c r="H379" s="396">
        <v>12810</v>
      </c>
    </row>
    <row r="380" spans="2:8">
      <c r="B380" s="392">
        <v>373</v>
      </c>
      <c r="C380" s="393" t="s">
        <v>929</v>
      </c>
      <c r="D380" s="394">
        <v>56003069</v>
      </c>
      <c r="E380" s="395" t="s">
        <v>614</v>
      </c>
      <c r="F380" s="393">
        <v>20</v>
      </c>
      <c r="G380" s="396">
        <f t="shared" si="5"/>
        <v>1250</v>
      </c>
      <c r="H380" s="396">
        <v>25000</v>
      </c>
    </row>
    <row r="381" spans="2:8">
      <c r="B381" s="392">
        <v>374</v>
      </c>
      <c r="C381" s="393" t="s">
        <v>930</v>
      </c>
      <c r="D381" s="394">
        <v>56003035</v>
      </c>
      <c r="E381" s="395" t="s">
        <v>614</v>
      </c>
      <c r="F381" s="393">
        <v>10</v>
      </c>
      <c r="G381" s="396">
        <f t="shared" si="5"/>
        <v>1406</v>
      </c>
      <c r="H381" s="396">
        <v>14060</v>
      </c>
    </row>
    <row r="382" spans="2:8">
      <c r="B382" s="392">
        <v>375</v>
      </c>
      <c r="C382" s="393" t="s">
        <v>931</v>
      </c>
      <c r="D382" s="394">
        <v>56003049</v>
      </c>
      <c r="E382" s="395" t="s">
        <v>614</v>
      </c>
      <c r="F382" s="393">
        <v>8</v>
      </c>
      <c r="G382" s="396">
        <f t="shared" si="5"/>
        <v>1185</v>
      </c>
      <c r="H382" s="396">
        <v>9480</v>
      </c>
    </row>
    <row r="383" spans="2:8">
      <c r="B383" s="392">
        <v>376</v>
      </c>
      <c r="C383" s="393" t="s">
        <v>932</v>
      </c>
      <c r="D383" s="394">
        <v>56003050</v>
      </c>
      <c r="E383" s="395" t="s">
        <v>614</v>
      </c>
      <c r="F383" s="393">
        <v>10</v>
      </c>
      <c r="G383" s="396">
        <f t="shared" si="5"/>
        <v>1250</v>
      </c>
      <c r="H383" s="396">
        <v>12500</v>
      </c>
    </row>
    <row r="384" spans="2:8">
      <c r="B384" s="392">
        <v>377</v>
      </c>
      <c r="C384" s="393" t="s">
        <v>932</v>
      </c>
      <c r="D384" s="394">
        <v>56003057</v>
      </c>
      <c r="E384" s="395" t="s">
        <v>614</v>
      </c>
      <c r="F384" s="393">
        <v>20</v>
      </c>
      <c r="G384" s="396">
        <f t="shared" si="5"/>
        <v>1406</v>
      </c>
      <c r="H384" s="396">
        <v>28120</v>
      </c>
    </row>
    <row r="385" spans="2:8">
      <c r="B385" s="392">
        <v>378</v>
      </c>
      <c r="C385" s="393" t="s">
        <v>932</v>
      </c>
      <c r="D385" s="394">
        <v>56003071</v>
      </c>
      <c r="E385" s="395" t="s">
        <v>614</v>
      </c>
      <c r="F385" s="393">
        <v>10</v>
      </c>
      <c r="G385" s="396">
        <f t="shared" si="5"/>
        <v>1250</v>
      </c>
      <c r="H385" s="396">
        <v>12500</v>
      </c>
    </row>
    <row r="386" spans="2:8">
      <c r="B386" s="392">
        <v>379</v>
      </c>
      <c r="C386" s="393" t="s">
        <v>933</v>
      </c>
      <c r="D386" s="394">
        <v>56003074</v>
      </c>
      <c r="E386" s="395" t="s">
        <v>614</v>
      </c>
      <c r="F386" s="393">
        <v>3</v>
      </c>
      <c r="G386" s="396">
        <f t="shared" si="5"/>
        <v>1258</v>
      </c>
      <c r="H386" s="396">
        <v>3774</v>
      </c>
    </row>
    <row r="387" spans="2:8">
      <c r="B387" s="392">
        <v>380</v>
      </c>
      <c r="C387" s="393" t="s">
        <v>933</v>
      </c>
      <c r="D387" s="394">
        <v>56003076</v>
      </c>
      <c r="E387" s="395" t="s">
        <v>614</v>
      </c>
      <c r="F387" s="393">
        <v>13</v>
      </c>
      <c r="G387" s="396">
        <f t="shared" si="5"/>
        <v>1644</v>
      </c>
      <c r="H387" s="396">
        <v>21372</v>
      </c>
    </row>
    <row r="388" spans="2:8">
      <c r="B388" s="392">
        <v>381</v>
      </c>
      <c r="C388" s="393" t="s">
        <v>934</v>
      </c>
      <c r="D388" s="394">
        <v>56003014</v>
      </c>
      <c r="E388" s="395" t="s">
        <v>614</v>
      </c>
      <c r="F388" s="393">
        <v>5</v>
      </c>
      <c r="G388" s="396">
        <f t="shared" si="5"/>
        <v>781</v>
      </c>
      <c r="H388" s="396">
        <v>3905</v>
      </c>
    </row>
    <row r="389" spans="2:8">
      <c r="B389" s="392">
        <v>382</v>
      </c>
      <c r="C389" s="393" t="s">
        <v>935</v>
      </c>
      <c r="D389" s="394">
        <v>56003001</v>
      </c>
      <c r="E389" s="395" t="s">
        <v>614</v>
      </c>
      <c r="F389" s="393">
        <v>10</v>
      </c>
      <c r="G389" s="396">
        <f t="shared" si="5"/>
        <v>1250</v>
      </c>
      <c r="H389" s="396">
        <v>12500</v>
      </c>
    </row>
    <row r="390" spans="2:8">
      <c r="B390" s="392">
        <v>383</v>
      </c>
      <c r="C390" s="393" t="s">
        <v>936</v>
      </c>
      <c r="D390" s="394">
        <v>56003007</v>
      </c>
      <c r="E390" s="395" t="s">
        <v>614</v>
      </c>
      <c r="F390" s="393">
        <v>4</v>
      </c>
      <c r="G390" s="396">
        <f t="shared" si="5"/>
        <v>1250</v>
      </c>
      <c r="H390" s="396">
        <v>5000</v>
      </c>
    </row>
    <row r="391" spans="2:8">
      <c r="B391" s="392">
        <v>384</v>
      </c>
      <c r="C391" s="393" t="s">
        <v>937</v>
      </c>
      <c r="D391" s="394">
        <v>56003015</v>
      </c>
      <c r="E391" s="395" t="s">
        <v>614</v>
      </c>
      <c r="F391" s="393">
        <v>10</v>
      </c>
      <c r="G391" s="396">
        <f t="shared" si="5"/>
        <v>781</v>
      </c>
      <c r="H391" s="396">
        <v>7810</v>
      </c>
    </row>
    <row r="392" spans="2:8">
      <c r="B392" s="392">
        <v>385</v>
      </c>
      <c r="C392" s="393" t="s">
        <v>938</v>
      </c>
      <c r="D392" s="394">
        <v>56003008</v>
      </c>
      <c r="E392" s="395" t="s">
        <v>614</v>
      </c>
      <c r="F392" s="393">
        <v>10</v>
      </c>
      <c r="G392" s="396">
        <f t="shared" ref="G392:G455" si="6">H392/F392</f>
        <v>1466</v>
      </c>
      <c r="H392" s="396">
        <v>14660</v>
      </c>
    </row>
    <row r="393" spans="2:8">
      <c r="B393" s="392">
        <v>386</v>
      </c>
      <c r="C393" s="393" t="s">
        <v>938</v>
      </c>
      <c r="D393" s="394">
        <v>56003016</v>
      </c>
      <c r="E393" s="395" t="s">
        <v>614</v>
      </c>
      <c r="F393" s="393">
        <v>5</v>
      </c>
      <c r="G393" s="396">
        <f t="shared" si="6"/>
        <v>1148</v>
      </c>
      <c r="H393" s="396">
        <v>5740</v>
      </c>
    </row>
    <row r="394" spans="2:8">
      <c r="B394" s="392">
        <v>387</v>
      </c>
      <c r="C394" s="393" t="s">
        <v>939</v>
      </c>
      <c r="D394" s="394" t="s">
        <v>940</v>
      </c>
      <c r="E394" s="395" t="s">
        <v>593</v>
      </c>
      <c r="F394" s="393">
        <v>1</v>
      </c>
      <c r="G394" s="396">
        <f t="shared" si="6"/>
        <v>61101</v>
      </c>
      <c r="H394" s="396">
        <v>61101</v>
      </c>
    </row>
    <row r="395" spans="2:8">
      <c r="B395" s="392">
        <v>388</v>
      </c>
      <c r="C395" s="393" t="s">
        <v>941</v>
      </c>
      <c r="D395" s="394">
        <v>57005027</v>
      </c>
      <c r="E395" s="395" t="s">
        <v>593</v>
      </c>
      <c r="F395" s="393">
        <v>9</v>
      </c>
      <c r="G395" s="396">
        <f t="shared" si="6"/>
        <v>781</v>
      </c>
      <c r="H395" s="396">
        <v>7029</v>
      </c>
    </row>
    <row r="396" spans="2:8">
      <c r="B396" s="392">
        <v>389</v>
      </c>
      <c r="C396" s="393" t="s">
        <v>942</v>
      </c>
      <c r="D396" s="394" t="s">
        <v>943</v>
      </c>
      <c r="E396" s="395" t="s">
        <v>593</v>
      </c>
      <c r="F396" s="393">
        <v>90</v>
      </c>
      <c r="G396" s="396">
        <f t="shared" si="6"/>
        <v>200</v>
      </c>
      <c r="H396" s="396">
        <v>18000</v>
      </c>
    </row>
    <row r="397" spans="2:8">
      <c r="B397" s="392">
        <v>390</v>
      </c>
      <c r="C397" s="393" t="s">
        <v>944</v>
      </c>
      <c r="D397" s="394">
        <v>57006155</v>
      </c>
      <c r="E397" s="395" t="s">
        <v>593</v>
      </c>
      <c r="F397" s="393">
        <v>27</v>
      </c>
      <c r="G397" s="396">
        <f t="shared" si="6"/>
        <v>75</v>
      </c>
      <c r="H397" s="396">
        <v>2025</v>
      </c>
    </row>
    <row r="398" spans="2:8">
      <c r="B398" s="392">
        <v>391</v>
      </c>
      <c r="C398" s="393" t="s">
        <v>945</v>
      </c>
      <c r="D398" s="394">
        <v>57006291</v>
      </c>
      <c r="E398" s="395" t="s">
        <v>593</v>
      </c>
      <c r="F398" s="393">
        <v>51</v>
      </c>
      <c r="G398" s="396">
        <f t="shared" si="6"/>
        <v>63</v>
      </c>
      <c r="H398" s="396">
        <v>3213</v>
      </c>
    </row>
    <row r="399" spans="2:8">
      <c r="B399" s="392">
        <v>392</v>
      </c>
      <c r="C399" s="393" t="s">
        <v>946</v>
      </c>
      <c r="D399" s="394">
        <v>55001102</v>
      </c>
      <c r="E399" s="395" t="s">
        <v>593</v>
      </c>
      <c r="F399" s="393">
        <v>13</v>
      </c>
      <c r="G399" s="396">
        <f t="shared" si="6"/>
        <v>756</v>
      </c>
      <c r="H399" s="396">
        <v>9828</v>
      </c>
    </row>
    <row r="400" spans="2:8">
      <c r="B400" s="392">
        <v>393</v>
      </c>
      <c r="C400" s="393" t="s">
        <v>946</v>
      </c>
      <c r="D400" s="394">
        <v>55001170</v>
      </c>
      <c r="E400" s="395" t="s">
        <v>593</v>
      </c>
      <c r="F400" s="393">
        <v>6</v>
      </c>
      <c r="G400" s="396">
        <f t="shared" si="6"/>
        <v>536</v>
      </c>
      <c r="H400" s="396">
        <v>3216</v>
      </c>
    </row>
    <row r="401" spans="2:10">
      <c r="B401" s="392">
        <v>394</v>
      </c>
      <c r="C401" s="393" t="s">
        <v>946</v>
      </c>
      <c r="D401" s="394">
        <v>55001172</v>
      </c>
      <c r="E401" s="395" t="s">
        <v>593</v>
      </c>
      <c r="F401" s="393">
        <v>12</v>
      </c>
      <c r="G401" s="396">
        <f t="shared" si="6"/>
        <v>729</v>
      </c>
      <c r="H401" s="396">
        <v>8748</v>
      </c>
    </row>
    <row r="402" spans="2:10">
      <c r="B402" s="392">
        <v>395</v>
      </c>
      <c r="C402" s="393" t="s">
        <v>947</v>
      </c>
      <c r="D402" s="394">
        <v>55001104</v>
      </c>
      <c r="E402" s="395" t="s">
        <v>593</v>
      </c>
      <c r="F402" s="393">
        <v>176</v>
      </c>
      <c r="G402" s="396">
        <f t="shared" si="6"/>
        <v>536</v>
      </c>
      <c r="H402" s="396">
        <v>94336</v>
      </c>
    </row>
    <row r="403" spans="2:10">
      <c r="B403" s="392">
        <v>396</v>
      </c>
      <c r="C403" s="393" t="s">
        <v>947</v>
      </c>
      <c r="D403" s="394">
        <v>55001126</v>
      </c>
      <c r="E403" s="395" t="s">
        <v>593</v>
      </c>
      <c r="F403" s="393">
        <v>4</v>
      </c>
      <c r="G403" s="396">
        <f t="shared" si="6"/>
        <v>703</v>
      </c>
      <c r="H403" s="396">
        <v>2812</v>
      </c>
    </row>
    <row r="404" spans="2:10">
      <c r="B404" s="392">
        <v>397</v>
      </c>
      <c r="C404" s="393" t="s">
        <v>947</v>
      </c>
      <c r="D404" s="394">
        <v>55001132</v>
      </c>
      <c r="E404" s="395" t="s">
        <v>593</v>
      </c>
      <c r="F404" s="393">
        <v>2</v>
      </c>
      <c r="G404" s="396">
        <f t="shared" si="6"/>
        <v>469</v>
      </c>
      <c r="H404" s="396">
        <v>938</v>
      </c>
    </row>
    <row r="405" spans="2:10">
      <c r="B405" s="392">
        <v>398</v>
      </c>
      <c r="C405" s="393" t="s">
        <v>947</v>
      </c>
      <c r="D405" s="394">
        <v>55001169</v>
      </c>
      <c r="E405" s="395" t="s">
        <v>593</v>
      </c>
      <c r="F405" s="393">
        <v>11</v>
      </c>
      <c r="G405" s="396">
        <f t="shared" si="6"/>
        <v>711</v>
      </c>
      <c r="H405" s="396">
        <v>7821</v>
      </c>
    </row>
    <row r="406" spans="2:10">
      <c r="B406" s="392">
        <v>399</v>
      </c>
      <c r="C406" s="393" t="s">
        <v>947</v>
      </c>
      <c r="D406" s="394">
        <v>55001173</v>
      </c>
      <c r="E406" s="395" t="s">
        <v>593</v>
      </c>
      <c r="F406" s="393">
        <v>5</v>
      </c>
      <c r="G406" s="396">
        <f t="shared" si="6"/>
        <v>781</v>
      </c>
      <c r="H406" s="396">
        <v>3905</v>
      </c>
    </row>
    <row r="407" spans="2:10">
      <c r="B407" s="392">
        <v>400</v>
      </c>
      <c r="C407" s="393" t="s">
        <v>948</v>
      </c>
      <c r="D407" s="394">
        <v>55001137</v>
      </c>
      <c r="E407" s="395" t="s">
        <v>593</v>
      </c>
      <c r="F407" s="393">
        <v>3</v>
      </c>
      <c r="G407" s="396">
        <f t="shared" si="6"/>
        <v>403</v>
      </c>
      <c r="H407" s="396">
        <v>1209</v>
      </c>
    </row>
    <row r="408" spans="2:10">
      <c r="B408" s="392">
        <v>401</v>
      </c>
      <c r="C408" s="393" t="s">
        <v>949</v>
      </c>
      <c r="D408" s="394">
        <v>55001040</v>
      </c>
      <c r="E408" s="395" t="s">
        <v>593</v>
      </c>
      <c r="F408" s="393">
        <v>5</v>
      </c>
      <c r="G408" s="396">
        <f t="shared" si="6"/>
        <v>781</v>
      </c>
      <c r="H408" s="396">
        <v>3905</v>
      </c>
    </row>
    <row r="409" spans="2:10">
      <c r="B409" s="392">
        <v>402</v>
      </c>
      <c r="C409" s="393" t="s">
        <v>950</v>
      </c>
      <c r="D409" s="394">
        <v>55001023</v>
      </c>
      <c r="E409" s="395" t="s">
        <v>593</v>
      </c>
      <c r="F409" s="393">
        <v>22</v>
      </c>
      <c r="G409" s="396">
        <f t="shared" si="6"/>
        <v>781</v>
      </c>
      <c r="H409" s="396">
        <v>17182</v>
      </c>
    </row>
    <row r="410" spans="2:10">
      <c r="B410" s="392">
        <v>403</v>
      </c>
      <c r="C410" s="393" t="s">
        <v>950</v>
      </c>
      <c r="D410" s="394">
        <v>55001027</v>
      </c>
      <c r="E410" s="395" t="s">
        <v>593</v>
      </c>
      <c r="F410" s="393">
        <v>7</v>
      </c>
      <c r="G410" s="396">
        <f t="shared" si="6"/>
        <v>625</v>
      </c>
      <c r="H410" s="396">
        <v>4375</v>
      </c>
    </row>
    <row r="411" spans="2:10">
      <c r="B411" s="392">
        <v>404</v>
      </c>
      <c r="C411" s="393" t="s">
        <v>951</v>
      </c>
      <c r="D411" s="394">
        <v>55001053</v>
      </c>
      <c r="E411" s="395" t="s">
        <v>593</v>
      </c>
      <c r="F411" s="393">
        <v>4</v>
      </c>
      <c r="G411" s="396">
        <f t="shared" si="6"/>
        <v>581</v>
      </c>
      <c r="H411" s="396">
        <v>2324</v>
      </c>
      <c r="J411" s="389" t="s">
        <v>952</v>
      </c>
    </row>
    <row r="412" spans="2:10">
      <c r="B412" s="392">
        <v>405</v>
      </c>
      <c r="C412" s="393" t="s">
        <v>953</v>
      </c>
      <c r="D412" s="394">
        <v>55001028</v>
      </c>
      <c r="E412" s="395" t="s">
        <v>593</v>
      </c>
      <c r="F412" s="393">
        <v>5</v>
      </c>
      <c r="G412" s="396">
        <f t="shared" si="6"/>
        <v>781</v>
      </c>
      <c r="H412" s="396">
        <v>3905</v>
      </c>
    </row>
    <row r="413" spans="2:10">
      <c r="B413" s="392">
        <v>406</v>
      </c>
      <c r="C413" s="393" t="s">
        <v>954</v>
      </c>
      <c r="D413" s="394">
        <v>55001054</v>
      </c>
      <c r="E413" s="395" t="s">
        <v>593</v>
      </c>
      <c r="F413" s="393">
        <v>12</v>
      </c>
      <c r="G413" s="396">
        <f t="shared" si="6"/>
        <v>736</v>
      </c>
      <c r="H413" s="396">
        <v>8832</v>
      </c>
    </row>
    <row r="414" spans="2:10">
      <c r="B414" s="392">
        <v>407</v>
      </c>
      <c r="C414" s="393" t="s">
        <v>955</v>
      </c>
      <c r="D414" s="394">
        <v>55001157</v>
      </c>
      <c r="E414" s="395" t="s">
        <v>593</v>
      </c>
      <c r="F414" s="393">
        <v>1</v>
      </c>
      <c r="G414" s="396">
        <f t="shared" si="6"/>
        <v>833</v>
      </c>
      <c r="H414" s="396">
        <v>833</v>
      </c>
    </row>
    <row r="415" spans="2:10">
      <c r="B415" s="392">
        <v>408</v>
      </c>
      <c r="C415" s="393" t="s">
        <v>956</v>
      </c>
      <c r="D415" s="394">
        <v>55001168</v>
      </c>
      <c r="E415" s="395" t="s">
        <v>593</v>
      </c>
      <c r="F415" s="393">
        <v>6</v>
      </c>
      <c r="G415" s="396">
        <f t="shared" si="6"/>
        <v>703</v>
      </c>
      <c r="H415" s="396">
        <v>4218</v>
      </c>
    </row>
    <row r="416" spans="2:10">
      <c r="B416" s="392">
        <v>409</v>
      </c>
      <c r="C416" s="393" t="s">
        <v>956</v>
      </c>
      <c r="D416" s="394">
        <v>55001181</v>
      </c>
      <c r="E416" s="395" t="s">
        <v>593</v>
      </c>
      <c r="F416" s="393">
        <v>10</v>
      </c>
      <c r="G416" s="396">
        <f t="shared" si="6"/>
        <v>469</v>
      </c>
      <c r="H416" s="396">
        <v>4690</v>
      </c>
    </row>
    <row r="417" spans="2:8">
      <c r="B417" s="392">
        <v>410</v>
      </c>
      <c r="C417" s="393" t="s">
        <v>956</v>
      </c>
      <c r="D417" s="394">
        <v>55001201</v>
      </c>
      <c r="E417" s="395" t="s">
        <v>593</v>
      </c>
      <c r="F417" s="393">
        <v>11</v>
      </c>
      <c r="G417" s="396">
        <f t="shared" si="6"/>
        <v>391</v>
      </c>
      <c r="H417" s="396">
        <v>4301</v>
      </c>
    </row>
    <row r="418" spans="2:8">
      <c r="B418" s="392">
        <v>411</v>
      </c>
      <c r="C418" s="393" t="s">
        <v>957</v>
      </c>
      <c r="D418" s="394">
        <v>57006239</v>
      </c>
      <c r="E418" s="395" t="s">
        <v>593</v>
      </c>
      <c r="F418" s="393">
        <v>5</v>
      </c>
      <c r="G418" s="396">
        <f t="shared" si="6"/>
        <v>156</v>
      </c>
      <c r="H418" s="396">
        <v>780</v>
      </c>
    </row>
    <row r="419" spans="2:8">
      <c r="B419" s="392">
        <v>412</v>
      </c>
      <c r="C419" s="393" t="s">
        <v>958</v>
      </c>
      <c r="D419" s="394">
        <v>56001005</v>
      </c>
      <c r="E419" s="395" t="s">
        <v>614</v>
      </c>
      <c r="F419" s="393">
        <v>326</v>
      </c>
      <c r="G419" s="396">
        <f t="shared" si="6"/>
        <v>156</v>
      </c>
      <c r="H419" s="396">
        <v>50856</v>
      </c>
    </row>
    <row r="420" spans="2:8">
      <c r="B420" s="392">
        <v>413</v>
      </c>
      <c r="C420" s="393" t="s">
        <v>958</v>
      </c>
      <c r="D420" s="394">
        <v>56001006</v>
      </c>
      <c r="E420" s="395" t="s">
        <v>614</v>
      </c>
      <c r="F420" s="393">
        <v>1</v>
      </c>
      <c r="G420" s="396">
        <f t="shared" si="6"/>
        <v>157.5</v>
      </c>
      <c r="H420" s="396">
        <v>157.5</v>
      </c>
    </row>
    <row r="421" spans="2:8">
      <c r="B421" s="392">
        <v>414</v>
      </c>
      <c r="C421" s="393" t="s">
        <v>959</v>
      </c>
      <c r="D421" s="394">
        <v>56002010</v>
      </c>
      <c r="E421" s="395" t="s">
        <v>614</v>
      </c>
      <c r="F421" s="393">
        <v>30</v>
      </c>
      <c r="G421" s="396">
        <f t="shared" si="6"/>
        <v>1055</v>
      </c>
      <c r="H421" s="396">
        <v>31650</v>
      </c>
    </row>
    <row r="422" spans="2:8">
      <c r="B422" s="392">
        <v>415</v>
      </c>
      <c r="C422" s="393" t="s">
        <v>960</v>
      </c>
      <c r="D422" s="394" t="s">
        <v>961</v>
      </c>
      <c r="E422" s="395" t="s">
        <v>614</v>
      </c>
      <c r="F422" s="393">
        <v>150</v>
      </c>
      <c r="G422" s="396">
        <f t="shared" si="6"/>
        <v>214.22</v>
      </c>
      <c r="H422" s="396">
        <v>32133</v>
      </c>
    </row>
    <row r="423" spans="2:8">
      <c r="B423" s="392">
        <v>416</v>
      </c>
      <c r="C423" s="393" t="s">
        <v>962</v>
      </c>
      <c r="D423" s="394">
        <v>56001002</v>
      </c>
      <c r="E423" s="395" t="s">
        <v>614</v>
      </c>
      <c r="F423" s="393">
        <v>384</v>
      </c>
      <c r="G423" s="396">
        <f t="shared" si="6"/>
        <v>122.5</v>
      </c>
      <c r="H423" s="396">
        <v>47040</v>
      </c>
    </row>
    <row r="424" spans="2:8">
      <c r="B424" s="392">
        <v>417</v>
      </c>
      <c r="C424" s="393" t="s">
        <v>963</v>
      </c>
      <c r="D424" s="394">
        <v>56001023</v>
      </c>
      <c r="E424" s="395" t="s">
        <v>614</v>
      </c>
      <c r="F424" s="393">
        <v>50</v>
      </c>
      <c r="G424" s="396">
        <f t="shared" si="6"/>
        <v>312.50274000000002</v>
      </c>
      <c r="H424" s="396">
        <v>15625.137000000001</v>
      </c>
    </row>
    <row r="425" spans="2:8">
      <c r="B425" s="392">
        <v>418</v>
      </c>
      <c r="C425" s="393" t="s">
        <v>964</v>
      </c>
      <c r="D425" s="397" t="s">
        <v>965</v>
      </c>
      <c r="E425" s="395" t="s">
        <v>614</v>
      </c>
      <c r="F425" s="393">
        <v>1515</v>
      </c>
      <c r="G425" s="396">
        <f t="shared" si="6"/>
        <v>138.88909570957097</v>
      </c>
      <c r="H425" s="396">
        <v>210416.98</v>
      </c>
    </row>
    <row r="426" spans="2:8">
      <c r="B426" s="392">
        <v>419</v>
      </c>
      <c r="C426" s="393" t="s">
        <v>966</v>
      </c>
      <c r="D426" s="394" t="s">
        <v>967</v>
      </c>
      <c r="E426" s="395" t="s">
        <v>614</v>
      </c>
      <c r="F426" s="393">
        <v>375</v>
      </c>
      <c r="G426" s="396">
        <f t="shared" si="6"/>
        <v>172</v>
      </c>
      <c r="H426" s="396">
        <v>64500</v>
      </c>
    </row>
    <row r="427" spans="2:8">
      <c r="B427" s="392">
        <v>420</v>
      </c>
      <c r="C427" s="393" t="s">
        <v>968</v>
      </c>
      <c r="D427" s="397" t="s">
        <v>969</v>
      </c>
      <c r="E427" s="395" t="s">
        <v>614</v>
      </c>
      <c r="F427" s="393">
        <v>505</v>
      </c>
      <c r="G427" s="396">
        <f t="shared" si="6"/>
        <v>163</v>
      </c>
      <c r="H427" s="396">
        <v>82315</v>
      </c>
    </row>
    <row r="428" spans="2:8">
      <c r="B428" s="392">
        <v>421</v>
      </c>
      <c r="C428" s="393" t="s">
        <v>970</v>
      </c>
      <c r="D428" s="394" t="s">
        <v>971</v>
      </c>
      <c r="E428" s="395" t="s">
        <v>614</v>
      </c>
      <c r="F428" s="393">
        <v>40</v>
      </c>
      <c r="G428" s="396">
        <f t="shared" si="6"/>
        <v>131</v>
      </c>
      <c r="H428" s="396">
        <v>5240</v>
      </c>
    </row>
    <row r="429" spans="2:8">
      <c r="B429" s="392">
        <v>422</v>
      </c>
      <c r="C429" s="393" t="s">
        <v>972</v>
      </c>
      <c r="D429" s="394">
        <v>56002013</v>
      </c>
      <c r="E429" s="395" t="s">
        <v>614</v>
      </c>
      <c r="F429" s="393">
        <v>15</v>
      </c>
      <c r="G429" s="396">
        <f t="shared" si="6"/>
        <v>1133</v>
      </c>
      <c r="H429" s="396">
        <v>16995</v>
      </c>
    </row>
    <row r="430" spans="2:8">
      <c r="B430" s="392">
        <v>423</v>
      </c>
      <c r="C430" s="393" t="s">
        <v>973</v>
      </c>
      <c r="D430" s="394">
        <v>56002004</v>
      </c>
      <c r="E430" s="395" t="s">
        <v>614</v>
      </c>
      <c r="F430" s="393">
        <v>30</v>
      </c>
      <c r="G430" s="396">
        <f t="shared" si="6"/>
        <v>781.26666666666665</v>
      </c>
      <c r="H430" s="396">
        <v>23438</v>
      </c>
    </row>
    <row r="431" spans="2:8">
      <c r="B431" s="392">
        <v>424</v>
      </c>
      <c r="C431" s="393" t="s">
        <v>974</v>
      </c>
      <c r="D431" s="394">
        <v>56002003</v>
      </c>
      <c r="E431" s="395" t="s">
        <v>614</v>
      </c>
      <c r="F431" s="393">
        <v>75</v>
      </c>
      <c r="G431" s="396">
        <f t="shared" si="6"/>
        <v>162.50666666666666</v>
      </c>
      <c r="H431" s="396">
        <v>12188</v>
      </c>
    </row>
    <row r="432" spans="2:8">
      <c r="B432" s="392">
        <v>425</v>
      </c>
      <c r="C432" s="393" t="s">
        <v>975</v>
      </c>
      <c r="D432" s="397" t="s">
        <v>976</v>
      </c>
      <c r="E432" s="395" t="s">
        <v>614</v>
      </c>
      <c r="F432" s="393">
        <v>675</v>
      </c>
      <c r="G432" s="396">
        <f t="shared" si="6"/>
        <v>172.22219259259259</v>
      </c>
      <c r="H432" s="396">
        <v>116249.98</v>
      </c>
    </row>
    <row r="433" spans="2:8">
      <c r="B433" s="392">
        <v>426</v>
      </c>
      <c r="C433" s="393" t="s">
        <v>977</v>
      </c>
      <c r="D433" s="397" t="s">
        <v>978</v>
      </c>
      <c r="E433" s="395" t="s">
        <v>614</v>
      </c>
      <c r="F433" s="393">
        <v>3270</v>
      </c>
      <c r="G433" s="396">
        <f t="shared" si="6"/>
        <v>138.88900000000001</v>
      </c>
      <c r="H433" s="396">
        <v>454167.03</v>
      </c>
    </row>
    <row r="434" spans="2:8">
      <c r="B434" s="392">
        <v>427</v>
      </c>
      <c r="C434" s="393" t="s">
        <v>977</v>
      </c>
      <c r="D434" s="397" t="s">
        <v>979</v>
      </c>
      <c r="E434" s="395" t="s">
        <v>614</v>
      </c>
      <c r="F434" s="393">
        <v>1050</v>
      </c>
      <c r="G434" s="396">
        <f t="shared" si="6"/>
        <v>166.66669523809523</v>
      </c>
      <c r="H434" s="396">
        <v>175000.03</v>
      </c>
    </row>
    <row r="435" spans="2:8">
      <c r="B435" s="392">
        <v>428</v>
      </c>
      <c r="C435" s="393" t="s">
        <v>980</v>
      </c>
      <c r="D435" s="394" t="s">
        <v>981</v>
      </c>
      <c r="E435" s="395" t="s">
        <v>614</v>
      </c>
      <c r="F435" s="393">
        <v>90</v>
      </c>
      <c r="G435" s="396">
        <f t="shared" si="6"/>
        <v>162.50200000000001</v>
      </c>
      <c r="H435" s="396">
        <v>14625.18</v>
      </c>
    </row>
    <row r="436" spans="2:8">
      <c r="B436" s="392">
        <v>429</v>
      </c>
      <c r="C436" s="393" t="s">
        <v>982</v>
      </c>
      <c r="D436" s="394">
        <v>56001037</v>
      </c>
      <c r="E436" s="395" t="s">
        <v>614</v>
      </c>
      <c r="F436" s="393">
        <v>100</v>
      </c>
      <c r="G436" s="396">
        <f t="shared" si="6"/>
        <v>312.5</v>
      </c>
      <c r="H436" s="396">
        <v>31250</v>
      </c>
    </row>
    <row r="437" spans="2:8">
      <c r="B437" s="392">
        <v>430</v>
      </c>
      <c r="C437" s="393" t="s">
        <v>983</v>
      </c>
      <c r="D437" s="394">
        <v>56001028</v>
      </c>
      <c r="E437" s="395" t="s">
        <v>614</v>
      </c>
      <c r="F437" s="393">
        <v>120</v>
      </c>
      <c r="G437" s="396">
        <f t="shared" si="6"/>
        <v>312.5</v>
      </c>
      <c r="H437" s="396">
        <v>37500</v>
      </c>
    </row>
    <row r="438" spans="2:8">
      <c r="B438" s="392">
        <v>431</v>
      </c>
      <c r="C438" s="393" t="s">
        <v>984</v>
      </c>
      <c r="D438" s="394">
        <v>56001003</v>
      </c>
      <c r="E438" s="395" t="s">
        <v>614</v>
      </c>
      <c r="F438" s="393">
        <v>15</v>
      </c>
      <c r="G438" s="396">
        <f t="shared" si="6"/>
        <v>318.73266666666666</v>
      </c>
      <c r="H438" s="396">
        <v>4780.99</v>
      </c>
    </row>
    <row r="439" spans="2:8">
      <c r="B439" s="392">
        <v>432</v>
      </c>
      <c r="C439" s="393" t="s">
        <v>985</v>
      </c>
      <c r="D439" s="394" t="s">
        <v>986</v>
      </c>
      <c r="E439" s="395" t="s">
        <v>614</v>
      </c>
      <c r="F439" s="393">
        <v>675</v>
      </c>
      <c r="G439" s="396">
        <f t="shared" si="6"/>
        <v>147.059</v>
      </c>
      <c r="H439" s="396">
        <v>99264.824999999997</v>
      </c>
    </row>
    <row r="440" spans="2:8">
      <c r="B440" s="392">
        <v>433</v>
      </c>
      <c r="C440" s="393" t="s">
        <v>987</v>
      </c>
      <c r="D440" s="394">
        <v>56002066</v>
      </c>
      <c r="E440" s="395" t="s">
        <v>614</v>
      </c>
      <c r="F440" s="393">
        <v>5</v>
      </c>
      <c r="G440" s="396">
        <f t="shared" si="6"/>
        <v>1244.4000000000001</v>
      </c>
      <c r="H440" s="396">
        <v>6222</v>
      </c>
    </row>
    <row r="441" spans="2:8">
      <c r="B441" s="392">
        <v>434</v>
      </c>
      <c r="C441" s="393" t="s">
        <v>988</v>
      </c>
      <c r="D441" s="394">
        <v>56002067</v>
      </c>
      <c r="E441" s="395" t="s">
        <v>614</v>
      </c>
      <c r="F441" s="393">
        <v>20</v>
      </c>
      <c r="G441" s="396">
        <f t="shared" si="6"/>
        <v>1139.3</v>
      </c>
      <c r="H441" s="396">
        <v>22786</v>
      </c>
    </row>
    <row r="442" spans="2:8">
      <c r="B442" s="392">
        <v>435</v>
      </c>
      <c r="C442" s="393" t="s">
        <v>989</v>
      </c>
      <c r="D442" s="394">
        <v>56002043</v>
      </c>
      <c r="E442" s="395" t="s">
        <v>614</v>
      </c>
      <c r="F442" s="393">
        <v>4</v>
      </c>
      <c r="G442" s="396">
        <f t="shared" si="6"/>
        <v>1552.6</v>
      </c>
      <c r="H442" s="396">
        <v>6210.4</v>
      </c>
    </row>
    <row r="443" spans="2:8">
      <c r="B443" s="392">
        <v>436</v>
      </c>
      <c r="C443" s="393" t="s">
        <v>990</v>
      </c>
      <c r="D443" s="394">
        <v>56002040</v>
      </c>
      <c r="E443" s="395" t="s">
        <v>614</v>
      </c>
      <c r="F443" s="393">
        <v>2</v>
      </c>
      <c r="G443" s="396">
        <f t="shared" si="6"/>
        <v>1769.75</v>
      </c>
      <c r="H443" s="396">
        <v>3539.5</v>
      </c>
    </row>
    <row r="444" spans="2:8">
      <c r="B444" s="392">
        <v>437</v>
      </c>
      <c r="C444" s="393" t="s">
        <v>991</v>
      </c>
      <c r="D444" s="394">
        <v>56002044</v>
      </c>
      <c r="E444" s="395" t="s">
        <v>614</v>
      </c>
      <c r="F444" s="393">
        <v>5</v>
      </c>
      <c r="G444" s="396">
        <f t="shared" si="6"/>
        <v>1632.6</v>
      </c>
      <c r="H444" s="396">
        <v>8163</v>
      </c>
    </row>
    <row r="445" spans="2:8">
      <c r="B445" s="392">
        <v>438</v>
      </c>
      <c r="C445" s="393" t="s">
        <v>992</v>
      </c>
      <c r="D445" s="394">
        <v>56002041</v>
      </c>
      <c r="E445" s="395" t="s">
        <v>614</v>
      </c>
      <c r="F445" s="393">
        <v>8</v>
      </c>
      <c r="G445" s="396">
        <f t="shared" si="6"/>
        <v>1547.5450000000001</v>
      </c>
      <c r="H445" s="396">
        <v>12380.36</v>
      </c>
    </row>
    <row r="446" spans="2:8">
      <c r="B446" s="392">
        <v>439</v>
      </c>
      <c r="C446" s="393" t="s">
        <v>993</v>
      </c>
      <c r="D446" s="394">
        <v>56002050</v>
      </c>
      <c r="E446" s="395" t="s">
        <v>614</v>
      </c>
      <c r="F446" s="393">
        <v>7</v>
      </c>
      <c r="G446" s="396">
        <f t="shared" si="6"/>
        <v>1171.8557142857142</v>
      </c>
      <c r="H446" s="396">
        <v>8202.99</v>
      </c>
    </row>
    <row r="447" spans="2:8">
      <c r="B447" s="392">
        <v>440</v>
      </c>
      <c r="C447" s="393" t="s">
        <v>994</v>
      </c>
      <c r="D447" s="394" t="s">
        <v>995</v>
      </c>
      <c r="E447" s="395" t="s">
        <v>614</v>
      </c>
      <c r="F447" s="393">
        <v>8</v>
      </c>
      <c r="G447" s="396">
        <f t="shared" si="6"/>
        <v>1001.3565</v>
      </c>
      <c r="H447" s="396">
        <v>8010.8519999999999</v>
      </c>
    </row>
    <row r="448" spans="2:8">
      <c r="B448" s="392">
        <v>441</v>
      </c>
      <c r="C448" s="393" t="s">
        <v>996</v>
      </c>
      <c r="D448" s="394">
        <v>56002045</v>
      </c>
      <c r="E448" s="395" t="s">
        <v>614</v>
      </c>
      <c r="F448" s="393">
        <v>2</v>
      </c>
      <c r="G448" s="396">
        <f t="shared" si="6"/>
        <v>1346.25</v>
      </c>
      <c r="H448" s="396">
        <v>2692.5</v>
      </c>
    </row>
    <row r="449" spans="2:8">
      <c r="B449" s="392">
        <v>442</v>
      </c>
      <c r="C449" s="393" t="s">
        <v>996</v>
      </c>
      <c r="D449" s="394">
        <v>56002056</v>
      </c>
      <c r="E449" s="395" t="s">
        <v>614</v>
      </c>
      <c r="F449" s="393">
        <v>6.5</v>
      </c>
      <c r="G449" s="396">
        <f t="shared" si="6"/>
        <v>776.39292307692313</v>
      </c>
      <c r="H449" s="396">
        <v>5046.5540000000001</v>
      </c>
    </row>
    <row r="450" spans="2:8">
      <c r="B450" s="392">
        <v>443</v>
      </c>
      <c r="C450" s="393" t="s">
        <v>997</v>
      </c>
      <c r="D450" s="394">
        <v>56002060</v>
      </c>
      <c r="E450" s="395" t="s">
        <v>614</v>
      </c>
      <c r="F450" s="393">
        <v>4</v>
      </c>
      <c r="G450" s="396">
        <f t="shared" si="6"/>
        <v>754.45650000000001</v>
      </c>
      <c r="H450" s="396">
        <v>3017.826</v>
      </c>
    </row>
    <row r="451" spans="2:8">
      <c r="B451" s="392">
        <v>444</v>
      </c>
      <c r="C451" s="393" t="s">
        <v>997</v>
      </c>
      <c r="D451" s="394">
        <v>56002068</v>
      </c>
      <c r="E451" s="395" t="s">
        <v>614</v>
      </c>
      <c r="F451" s="393">
        <v>7</v>
      </c>
      <c r="G451" s="396">
        <f t="shared" si="6"/>
        <v>1175</v>
      </c>
      <c r="H451" s="396">
        <v>8225</v>
      </c>
    </row>
    <row r="452" spans="2:8">
      <c r="B452" s="392">
        <v>445</v>
      </c>
      <c r="C452" s="393" t="s">
        <v>998</v>
      </c>
      <c r="D452" s="394">
        <v>56002063</v>
      </c>
      <c r="E452" s="395" t="s">
        <v>614</v>
      </c>
      <c r="F452" s="393">
        <v>7</v>
      </c>
      <c r="G452" s="396">
        <f t="shared" si="6"/>
        <v>892.42857142857144</v>
      </c>
      <c r="H452" s="396">
        <v>6247</v>
      </c>
    </row>
    <row r="453" spans="2:8">
      <c r="B453" s="392">
        <v>446</v>
      </c>
      <c r="C453" s="393" t="s">
        <v>998</v>
      </c>
      <c r="D453" s="394">
        <v>56002106</v>
      </c>
      <c r="E453" s="395" t="s">
        <v>614</v>
      </c>
      <c r="F453" s="393">
        <v>21</v>
      </c>
      <c r="G453" s="396">
        <f t="shared" si="6"/>
        <v>1126.5709523809523</v>
      </c>
      <c r="H453" s="396">
        <v>23657.99</v>
      </c>
    </row>
    <row r="454" spans="2:8">
      <c r="B454" s="392">
        <v>447</v>
      </c>
      <c r="C454" s="393" t="s">
        <v>999</v>
      </c>
      <c r="D454" s="394">
        <v>56002061</v>
      </c>
      <c r="E454" s="395" t="s">
        <v>614</v>
      </c>
      <c r="F454" s="393">
        <v>15</v>
      </c>
      <c r="G454" s="396">
        <f t="shared" si="6"/>
        <v>162.53266666666664</v>
      </c>
      <c r="H454" s="396">
        <v>2437.9899999999998</v>
      </c>
    </row>
    <row r="455" spans="2:8">
      <c r="B455" s="392">
        <v>448</v>
      </c>
      <c r="C455" s="393" t="s">
        <v>1000</v>
      </c>
      <c r="D455" s="394">
        <v>56002053</v>
      </c>
      <c r="E455" s="395" t="s">
        <v>614</v>
      </c>
      <c r="F455" s="393">
        <v>7</v>
      </c>
      <c r="G455" s="396">
        <f t="shared" si="6"/>
        <v>937.5</v>
      </c>
      <c r="H455" s="396">
        <v>6562.5</v>
      </c>
    </row>
    <row r="456" spans="2:8">
      <c r="B456" s="392">
        <v>449</v>
      </c>
      <c r="C456" s="393" t="s">
        <v>1000</v>
      </c>
      <c r="D456" s="394" t="s">
        <v>1001</v>
      </c>
      <c r="E456" s="395" t="s">
        <v>614</v>
      </c>
      <c r="F456" s="393">
        <v>7</v>
      </c>
      <c r="G456" s="396">
        <f t="shared" ref="G456:G519" si="7">H456/F456</f>
        <v>639.28499999999997</v>
      </c>
      <c r="H456" s="396">
        <v>4474.9949999999999</v>
      </c>
    </row>
    <row r="457" spans="2:8">
      <c r="B457" s="392">
        <v>450</v>
      </c>
      <c r="C457" s="393" t="s">
        <v>1002</v>
      </c>
      <c r="D457" s="394">
        <v>56002076</v>
      </c>
      <c r="E457" s="395" t="s">
        <v>614</v>
      </c>
      <c r="F457" s="393">
        <v>10</v>
      </c>
      <c r="G457" s="396">
        <f t="shared" si="7"/>
        <v>1767.5</v>
      </c>
      <c r="H457" s="396">
        <v>17675</v>
      </c>
    </row>
    <row r="458" spans="2:8">
      <c r="B458" s="392">
        <v>451</v>
      </c>
      <c r="C458" s="393" t="s">
        <v>1003</v>
      </c>
      <c r="D458" s="394">
        <v>56002152</v>
      </c>
      <c r="E458" s="395" t="s">
        <v>614</v>
      </c>
      <c r="F458" s="393">
        <v>73</v>
      </c>
      <c r="G458" s="396">
        <f t="shared" si="7"/>
        <v>859.37128767123284</v>
      </c>
      <c r="H458" s="396">
        <v>62734.103999999999</v>
      </c>
    </row>
    <row r="459" spans="2:8">
      <c r="B459" s="392">
        <v>452</v>
      </c>
      <c r="C459" s="393" t="s">
        <v>1004</v>
      </c>
      <c r="D459" s="394">
        <v>56002300</v>
      </c>
      <c r="E459" s="395" t="s">
        <v>614</v>
      </c>
      <c r="F459" s="393">
        <v>30</v>
      </c>
      <c r="G459" s="396">
        <f t="shared" si="7"/>
        <v>1175</v>
      </c>
      <c r="H459" s="396">
        <v>35250</v>
      </c>
    </row>
    <row r="460" spans="2:8">
      <c r="B460" s="392">
        <v>453</v>
      </c>
      <c r="C460" s="393" t="s">
        <v>1005</v>
      </c>
      <c r="D460" s="394">
        <v>56002022</v>
      </c>
      <c r="E460" s="395" t="s">
        <v>614</v>
      </c>
      <c r="F460" s="393">
        <v>30</v>
      </c>
      <c r="G460" s="396">
        <f t="shared" si="7"/>
        <v>1172</v>
      </c>
      <c r="H460" s="396">
        <v>35160</v>
      </c>
    </row>
    <row r="461" spans="2:8">
      <c r="B461" s="392">
        <v>454</v>
      </c>
      <c r="C461" s="393" t="s">
        <v>1005</v>
      </c>
      <c r="D461" s="394">
        <v>56002031</v>
      </c>
      <c r="E461" s="395" t="s">
        <v>614</v>
      </c>
      <c r="F461" s="393">
        <v>30</v>
      </c>
      <c r="G461" s="396">
        <f t="shared" si="7"/>
        <v>1175</v>
      </c>
      <c r="H461" s="396">
        <v>35250</v>
      </c>
    </row>
    <row r="462" spans="2:8">
      <c r="B462" s="392">
        <v>455</v>
      </c>
      <c r="C462" s="393" t="s">
        <v>1006</v>
      </c>
      <c r="D462" s="394">
        <v>56002008</v>
      </c>
      <c r="E462" s="395" t="s">
        <v>614</v>
      </c>
      <c r="F462" s="393">
        <v>45</v>
      </c>
      <c r="G462" s="396">
        <f t="shared" si="7"/>
        <v>1250</v>
      </c>
      <c r="H462" s="396">
        <v>56250</v>
      </c>
    </row>
    <row r="463" spans="2:8">
      <c r="B463" s="392">
        <v>456</v>
      </c>
      <c r="C463" s="393" t="s">
        <v>1006</v>
      </c>
      <c r="D463" s="394">
        <v>56002014</v>
      </c>
      <c r="E463" s="395" t="s">
        <v>614</v>
      </c>
      <c r="F463" s="393">
        <v>30</v>
      </c>
      <c r="G463" s="396">
        <f t="shared" si="7"/>
        <v>1250</v>
      </c>
      <c r="H463" s="396">
        <v>37500</v>
      </c>
    </row>
    <row r="464" spans="2:8">
      <c r="B464" s="392">
        <v>457</v>
      </c>
      <c r="C464" s="393" t="s">
        <v>1006</v>
      </c>
      <c r="D464" s="394">
        <v>56002017</v>
      </c>
      <c r="E464" s="395" t="s">
        <v>614</v>
      </c>
      <c r="F464" s="393">
        <v>30</v>
      </c>
      <c r="G464" s="396">
        <f t="shared" si="7"/>
        <v>1250</v>
      </c>
      <c r="H464" s="396">
        <v>37500</v>
      </c>
    </row>
    <row r="465" spans="2:10">
      <c r="B465" s="392">
        <v>458</v>
      </c>
      <c r="C465" s="393" t="s">
        <v>1006</v>
      </c>
      <c r="D465" s="394">
        <v>56002156</v>
      </c>
      <c r="E465" s="395" t="s">
        <v>614</v>
      </c>
      <c r="F465" s="393">
        <v>30</v>
      </c>
      <c r="G465" s="396">
        <f t="shared" si="7"/>
        <v>1175</v>
      </c>
      <c r="H465" s="396">
        <v>35250</v>
      </c>
    </row>
    <row r="466" spans="2:10">
      <c r="B466" s="392">
        <v>459</v>
      </c>
      <c r="C466" s="393" t="s">
        <v>1007</v>
      </c>
      <c r="D466" s="394">
        <v>56002153</v>
      </c>
      <c r="E466" s="395" t="s">
        <v>614</v>
      </c>
      <c r="F466" s="393">
        <v>78</v>
      </c>
      <c r="G466" s="396">
        <f t="shared" si="7"/>
        <v>859.37269230769243</v>
      </c>
      <c r="H466" s="396">
        <v>67031.070000000007</v>
      </c>
    </row>
    <row r="467" spans="2:10">
      <c r="B467" s="392">
        <v>460</v>
      </c>
      <c r="C467" s="393" t="s">
        <v>1008</v>
      </c>
      <c r="D467" s="394">
        <v>56002155</v>
      </c>
      <c r="E467" s="395" t="s">
        <v>614</v>
      </c>
      <c r="F467" s="393">
        <v>33</v>
      </c>
      <c r="G467" s="396">
        <f t="shared" si="7"/>
        <v>1156.447393939394</v>
      </c>
      <c r="H467" s="396">
        <v>38162.764000000003</v>
      </c>
    </row>
    <row r="468" spans="2:10">
      <c r="B468" s="392">
        <v>461</v>
      </c>
      <c r="C468" s="393" t="s">
        <v>1009</v>
      </c>
      <c r="D468" s="394">
        <v>56002154</v>
      </c>
      <c r="E468" s="395" t="s">
        <v>614</v>
      </c>
      <c r="F468" s="393">
        <v>27.5</v>
      </c>
      <c r="G468" s="396">
        <f t="shared" si="7"/>
        <v>859</v>
      </c>
      <c r="H468" s="396">
        <v>23622.5</v>
      </c>
    </row>
    <row r="469" spans="2:10">
      <c r="B469" s="392">
        <v>462</v>
      </c>
      <c r="C469" s="393" t="s">
        <v>1010</v>
      </c>
      <c r="D469" s="394">
        <v>56002009</v>
      </c>
      <c r="E469" s="395" t="s">
        <v>614</v>
      </c>
      <c r="F469" s="393">
        <v>45</v>
      </c>
      <c r="G469" s="396">
        <f t="shared" si="7"/>
        <v>1172</v>
      </c>
      <c r="H469" s="396">
        <v>52740</v>
      </c>
    </row>
    <row r="470" spans="2:10">
      <c r="B470" s="392">
        <v>463</v>
      </c>
      <c r="C470" s="393" t="s">
        <v>1011</v>
      </c>
      <c r="D470" s="394" t="s">
        <v>1012</v>
      </c>
      <c r="E470" s="395" t="s">
        <v>614</v>
      </c>
      <c r="F470" s="393">
        <v>45</v>
      </c>
      <c r="G470" s="396">
        <f t="shared" si="7"/>
        <v>1172</v>
      </c>
      <c r="H470" s="396">
        <v>52740</v>
      </c>
    </row>
    <row r="471" spans="2:10">
      <c r="B471" s="392">
        <v>464</v>
      </c>
      <c r="C471" s="393" t="s">
        <v>1013</v>
      </c>
      <c r="D471" s="394">
        <v>56002006</v>
      </c>
      <c r="E471" s="395" t="s">
        <v>614</v>
      </c>
      <c r="F471" s="393">
        <v>15</v>
      </c>
      <c r="G471" s="396">
        <f t="shared" si="7"/>
        <v>1176</v>
      </c>
      <c r="H471" s="396">
        <v>17640</v>
      </c>
    </row>
    <row r="472" spans="2:10">
      <c r="B472" s="392">
        <v>465</v>
      </c>
      <c r="C472" s="393" t="s">
        <v>1014</v>
      </c>
      <c r="D472" s="394">
        <v>56002011</v>
      </c>
      <c r="E472" s="395" t="s">
        <v>614</v>
      </c>
      <c r="F472" s="393">
        <v>15</v>
      </c>
      <c r="G472" s="396">
        <f t="shared" si="7"/>
        <v>1175</v>
      </c>
      <c r="H472" s="396">
        <v>17625</v>
      </c>
    </row>
    <row r="473" spans="2:10">
      <c r="B473" s="392">
        <v>466</v>
      </c>
      <c r="C473" s="393" t="s">
        <v>1015</v>
      </c>
      <c r="D473" s="394">
        <v>56002015</v>
      </c>
      <c r="E473" s="395" t="s">
        <v>614</v>
      </c>
      <c r="F473" s="393">
        <v>30</v>
      </c>
      <c r="G473" s="396">
        <f t="shared" si="7"/>
        <v>1171.8666666666666</v>
      </c>
      <c r="H473" s="396">
        <v>35156</v>
      </c>
    </row>
    <row r="474" spans="2:10">
      <c r="B474" s="392">
        <v>467</v>
      </c>
      <c r="C474" s="393" t="s">
        <v>1016</v>
      </c>
      <c r="D474" s="394">
        <v>56002012</v>
      </c>
      <c r="E474" s="395" t="s">
        <v>614</v>
      </c>
      <c r="F474" s="393">
        <v>60</v>
      </c>
      <c r="G474" s="396">
        <f t="shared" si="7"/>
        <v>1250</v>
      </c>
      <c r="H474" s="396">
        <v>75000</v>
      </c>
    </row>
    <row r="475" spans="2:10">
      <c r="B475" s="392">
        <v>468</v>
      </c>
      <c r="C475" s="393" t="s">
        <v>1017</v>
      </c>
      <c r="D475" s="394">
        <v>56002122</v>
      </c>
      <c r="E475" s="395" t="s">
        <v>614</v>
      </c>
      <c r="F475" s="393">
        <v>25</v>
      </c>
      <c r="G475" s="396">
        <f t="shared" si="7"/>
        <v>1171.8663999999999</v>
      </c>
      <c r="H475" s="396">
        <v>29296.66</v>
      </c>
    </row>
    <row r="476" spans="2:10">
      <c r="B476" s="392">
        <v>469</v>
      </c>
      <c r="C476" s="393" t="s">
        <v>1018</v>
      </c>
      <c r="D476" s="394" t="s">
        <v>1019</v>
      </c>
      <c r="E476" s="395" t="s">
        <v>614</v>
      </c>
      <c r="F476" s="393">
        <v>15</v>
      </c>
      <c r="G476" s="396">
        <f t="shared" si="7"/>
        <v>1323.7326666666668</v>
      </c>
      <c r="H476" s="396">
        <v>19855.990000000002</v>
      </c>
    </row>
    <row r="477" spans="2:10">
      <c r="B477" s="392">
        <v>470</v>
      </c>
      <c r="C477" s="393" t="s">
        <v>1020</v>
      </c>
      <c r="D477" s="394">
        <v>56002018</v>
      </c>
      <c r="E477" s="395" t="s">
        <v>614</v>
      </c>
      <c r="F477" s="393">
        <v>30</v>
      </c>
      <c r="G477" s="396">
        <f t="shared" si="7"/>
        <v>1162.5</v>
      </c>
      <c r="H477" s="396">
        <v>34875</v>
      </c>
    </row>
    <row r="478" spans="2:10">
      <c r="B478" s="392">
        <v>471</v>
      </c>
      <c r="C478" s="393" t="s">
        <v>1021</v>
      </c>
      <c r="D478" s="397" t="s">
        <v>1022</v>
      </c>
      <c r="E478" s="395" t="s">
        <v>614</v>
      </c>
      <c r="F478" s="393">
        <v>255</v>
      </c>
      <c r="G478" s="396">
        <f t="shared" si="7"/>
        <v>147.05878431372548</v>
      </c>
      <c r="H478" s="396">
        <v>37499.99</v>
      </c>
    </row>
    <row r="479" spans="2:10">
      <c r="B479" s="392">
        <v>472</v>
      </c>
      <c r="C479" s="393" t="s">
        <v>1023</v>
      </c>
      <c r="D479" s="394">
        <v>56002105</v>
      </c>
      <c r="E479" s="395" t="s">
        <v>614</v>
      </c>
      <c r="F479" s="393">
        <v>30</v>
      </c>
      <c r="G479" s="396">
        <f t="shared" si="7"/>
        <v>1250</v>
      </c>
      <c r="H479" s="396">
        <v>37500</v>
      </c>
      <c r="J479" s="389" t="s">
        <v>1024</v>
      </c>
    </row>
    <row r="480" spans="2:10">
      <c r="B480" s="392">
        <v>473</v>
      </c>
      <c r="C480" s="393" t="s">
        <v>1025</v>
      </c>
      <c r="D480" s="394">
        <v>56002221</v>
      </c>
      <c r="E480" s="395" t="s">
        <v>614</v>
      </c>
      <c r="F480" s="393">
        <v>30</v>
      </c>
      <c r="G480" s="396">
        <f t="shared" si="7"/>
        <v>1250</v>
      </c>
      <c r="H480" s="396">
        <v>37500</v>
      </c>
    </row>
    <row r="481" spans="2:8">
      <c r="B481" s="392">
        <v>474</v>
      </c>
      <c r="C481" s="393" t="s">
        <v>1026</v>
      </c>
      <c r="D481" s="394">
        <v>56002023</v>
      </c>
      <c r="E481" s="395" t="s">
        <v>614</v>
      </c>
      <c r="F481" s="393">
        <v>28</v>
      </c>
      <c r="G481" s="396">
        <f t="shared" si="7"/>
        <v>1172</v>
      </c>
      <c r="H481" s="396">
        <v>32816</v>
      </c>
    </row>
    <row r="482" spans="2:8">
      <c r="B482" s="392">
        <v>475</v>
      </c>
      <c r="C482" s="393" t="s">
        <v>1026</v>
      </c>
      <c r="D482" s="394">
        <v>56002032</v>
      </c>
      <c r="E482" s="395" t="s">
        <v>614</v>
      </c>
      <c r="F482" s="393">
        <v>30</v>
      </c>
      <c r="G482" s="396">
        <f t="shared" si="7"/>
        <v>1176</v>
      </c>
      <c r="H482" s="396">
        <v>35280</v>
      </c>
    </row>
    <row r="483" spans="2:8">
      <c r="B483" s="392">
        <v>476</v>
      </c>
      <c r="C483" s="393" t="s">
        <v>1026</v>
      </c>
      <c r="D483" s="394">
        <v>56002038</v>
      </c>
      <c r="E483" s="395" t="s">
        <v>614</v>
      </c>
      <c r="F483" s="393">
        <v>25</v>
      </c>
      <c r="G483" s="396">
        <f t="shared" si="7"/>
        <v>1288</v>
      </c>
      <c r="H483" s="396">
        <v>32200</v>
      </c>
    </row>
    <row r="484" spans="2:8">
      <c r="B484" s="392">
        <v>477</v>
      </c>
      <c r="C484" s="393" t="s">
        <v>1027</v>
      </c>
      <c r="D484" s="397" t="s">
        <v>1028</v>
      </c>
      <c r="E484" s="395" t="s">
        <v>614</v>
      </c>
      <c r="F484" s="393">
        <v>1800</v>
      </c>
      <c r="G484" s="396">
        <f t="shared" si="7"/>
        <v>138.88890000000001</v>
      </c>
      <c r="H484" s="396">
        <v>250000.02</v>
      </c>
    </row>
    <row r="485" spans="2:8">
      <c r="B485" s="392">
        <v>478</v>
      </c>
      <c r="C485" s="393" t="s">
        <v>1027</v>
      </c>
      <c r="D485" s="397" t="s">
        <v>1029</v>
      </c>
      <c r="E485" s="395" t="s">
        <v>614</v>
      </c>
      <c r="F485" s="393">
        <v>240</v>
      </c>
      <c r="G485" s="396">
        <f t="shared" si="7"/>
        <v>172.22129166666667</v>
      </c>
      <c r="H485" s="396">
        <v>41333.11</v>
      </c>
    </row>
    <row r="486" spans="2:8">
      <c r="B486" s="392">
        <v>479</v>
      </c>
      <c r="C486" s="393" t="s">
        <v>1030</v>
      </c>
      <c r="D486" s="394">
        <v>57006545</v>
      </c>
      <c r="E486" s="395" t="s">
        <v>593</v>
      </c>
      <c r="F486" s="393">
        <v>1</v>
      </c>
      <c r="G486" s="396">
        <f t="shared" si="7"/>
        <v>13873</v>
      </c>
      <c r="H486" s="396">
        <v>13873</v>
      </c>
    </row>
    <row r="487" spans="2:8">
      <c r="B487" s="392">
        <v>480</v>
      </c>
      <c r="C487" s="393" t="s">
        <v>1031</v>
      </c>
      <c r="D487" s="394">
        <v>57006039</v>
      </c>
      <c r="E487" s="395" t="s">
        <v>593</v>
      </c>
      <c r="F487" s="393">
        <v>1</v>
      </c>
      <c r="G487" s="396">
        <f t="shared" si="7"/>
        <v>9141</v>
      </c>
      <c r="H487" s="396">
        <v>9141</v>
      </c>
    </row>
    <row r="488" spans="2:8">
      <c r="B488" s="392">
        <v>481</v>
      </c>
      <c r="C488" s="393" t="s">
        <v>1032</v>
      </c>
      <c r="D488" s="394">
        <v>57006030</v>
      </c>
      <c r="E488" s="395" t="s">
        <v>593</v>
      </c>
      <c r="F488" s="393">
        <v>3</v>
      </c>
      <c r="G488" s="396">
        <f t="shared" si="7"/>
        <v>10313</v>
      </c>
      <c r="H488" s="396">
        <v>30939</v>
      </c>
    </row>
    <row r="489" spans="2:8">
      <c r="B489" s="392">
        <v>482</v>
      </c>
      <c r="C489" s="393" t="s">
        <v>1033</v>
      </c>
      <c r="D489" s="394">
        <v>57006111</v>
      </c>
      <c r="E489" s="395" t="s">
        <v>593</v>
      </c>
      <c r="F489" s="393">
        <v>1</v>
      </c>
      <c r="G489" s="396">
        <f t="shared" si="7"/>
        <v>14513</v>
      </c>
      <c r="H489" s="396">
        <v>14513</v>
      </c>
    </row>
    <row r="490" spans="2:8">
      <c r="B490" s="392">
        <v>483</v>
      </c>
      <c r="C490" s="393" t="s">
        <v>1034</v>
      </c>
      <c r="D490" s="394">
        <v>57006068</v>
      </c>
      <c r="E490" s="395" t="s">
        <v>593</v>
      </c>
      <c r="F490" s="393">
        <v>1</v>
      </c>
      <c r="G490" s="396">
        <f t="shared" si="7"/>
        <v>10241</v>
      </c>
      <c r="H490" s="396">
        <v>10241</v>
      </c>
    </row>
    <row r="491" spans="2:8">
      <c r="B491" s="392">
        <v>484</v>
      </c>
      <c r="C491" s="393" t="s">
        <v>1034</v>
      </c>
      <c r="D491" s="394">
        <v>57006069</v>
      </c>
      <c r="E491" s="395" t="s">
        <v>593</v>
      </c>
      <c r="F491" s="393">
        <v>5</v>
      </c>
      <c r="G491" s="396">
        <f t="shared" si="7"/>
        <v>13889</v>
      </c>
      <c r="H491" s="396">
        <v>69445</v>
      </c>
    </row>
    <row r="492" spans="2:8">
      <c r="B492" s="392">
        <v>485</v>
      </c>
      <c r="C492" s="393" t="s">
        <v>1035</v>
      </c>
      <c r="D492" s="394">
        <v>57006066</v>
      </c>
      <c r="E492" s="395" t="s">
        <v>593</v>
      </c>
      <c r="F492" s="393">
        <v>6</v>
      </c>
      <c r="G492" s="396">
        <f t="shared" si="7"/>
        <v>11719</v>
      </c>
      <c r="H492" s="396">
        <v>70314</v>
      </c>
    </row>
    <row r="493" spans="2:8">
      <c r="B493" s="392">
        <v>486</v>
      </c>
      <c r="C493" s="393" t="s">
        <v>1036</v>
      </c>
      <c r="D493" s="394">
        <v>57006555</v>
      </c>
      <c r="E493" s="395" t="s">
        <v>593</v>
      </c>
      <c r="F493" s="393">
        <v>3</v>
      </c>
      <c r="G493" s="396">
        <f t="shared" si="7"/>
        <v>13889</v>
      </c>
      <c r="H493" s="396">
        <v>41667</v>
      </c>
    </row>
    <row r="494" spans="2:8">
      <c r="B494" s="392">
        <v>487</v>
      </c>
      <c r="C494" s="393" t="s">
        <v>1037</v>
      </c>
      <c r="D494" s="394">
        <v>57006547</v>
      </c>
      <c r="E494" s="395" t="s">
        <v>593</v>
      </c>
      <c r="F494" s="393">
        <v>10</v>
      </c>
      <c r="G494" s="396">
        <f t="shared" si="7"/>
        <v>13888.9</v>
      </c>
      <c r="H494" s="396">
        <v>138889</v>
      </c>
    </row>
    <row r="495" spans="2:8">
      <c r="B495" s="392">
        <v>488</v>
      </c>
      <c r="C495" s="393" t="s">
        <v>1038</v>
      </c>
      <c r="D495" s="394">
        <v>57006551</v>
      </c>
      <c r="E495" s="395" t="s">
        <v>593</v>
      </c>
      <c r="F495" s="393">
        <v>3</v>
      </c>
      <c r="G495" s="396">
        <f t="shared" si="7"/>
        <v>14587.6</v>
      </c>
      <c r="H495" s="396">
        <v>43762.8</v>
      </c>
    </row>
    <row r="496" spans="2:8">
      <c r="B496" s="392">
        <v>489</v>
      </c>
      <c r="C496" s="393" t="s">
        <v>1039</v>
      </c>
      <c r="D496" s="394">
        <v>57006548</v>
      </c>
      <c r="E496" s="395" t="s">
        <v>593</v>
      </c>
      <c r="F496" s="393">
        <v>5</v>
      </c>
      <c r="G496" s="396">
        <f t="shared" si="7"/>
        <v>11111</v>
      </c>
      <c r="H496" s="396">
        <v>55555</v>
      </c>
    </row>
    <row r="497" spans="2:8">
      <c r="B497" s="392">
        <v>490</v>
      </c>
      <c r="C497" s="393" t="s">
        <v>1040</v>
      </c>
      <c r="D497" s="394">
        <v>57006465</v>
      </c>
      <c r="E497" s="395" t="s">
        <v>692</v>
      </c>
      <c r="F497" s="393">
        <v>8</v>
      </c>
      <c r="G497" s="396">
        <f t="shared" si="7"/>
        <v>156.25200000000001</v>
      </c>
      <c r="H497" s="396">
        <v>1250.0160000000001</v>
      </c>
    </row>
    <row r="498" spans="2:8">
      <c r="B498" s="392">
        <v>491</v>
      </c>
      <c r="C498" s="393" t="s">
        <v>1041</v>
      </c>
      <c r="D498" s="397" t="s">
        <v>1042</v>
      </c>
      <c r="E498" s="395" t="s">
        <v>692</v>
      </c>
      <c r="F498" s="393">
        <v>60</v>
      </c>
      <c r="G498" s="396">
        <f t="shared" si="7"/>
        <v>166.66966666666667</v>
      </c>
      <c r="H498" s="396">
        <v>10000.18</v>
      </c>
    </row>
    <row r="499" spans="2:8">
      <c r="B499" s="392">
        <v>492</v>
      </c>
      <c r="C499" s="393" t="s">
        <v>1043</v>
      </c>
      <c r="D499" s="394">
        <v>53006020</v>
      </c>
      <c r="E499" s="395" t="s">
        <v>692</v>
      </c>
      <c r="F499" s="393">
        <v>14</v>
      </c>
      <c r="G499" s="396">
        <f t="shared" si="7"/>
        <v>185</v>
      </c>
      <c r="H499" s="396">
        <v>2590</v>
      </c>
    </row>
    <row r="500" spans="2:8">
      <c r="B500" s="392">
        <v>493</v>
      </c>
      <c r="C500" s="393" t="s">
        <v>1044</v>
      </c>
      <c r="D500" s="397" t="s">
        <v>1045</v>
      </c>
      <c r="E500" s="395" t="s">
        <v>692</v>
      </c>
      <c r="F500" s="393">
        <v>51</v>
      </c>
      <c r="G500" s="396">
        <f t="shared" si="7"/>
        <v>234.38450980392159</v>
      </c>
      <c r="H500" s="396">
        <v>11953.61</v>
      </c>
    </row>
    <row r="501" spans="2:8">
      <c r="B501" s="392">
        <v>494</v>
      </c>
      <c r="C501" s="393" t="s">
        <v>1046</v>
      </c>
      <c r="D501" s="394" t="s">
        <v>1047</v>
      </c>
      <c r="E501" s="395" t="s">
        <v>593</v>
      </c>
      <c r="F501" s="393">
        <v>3</v>
      </c>
      <c r="G501" s="396">
        <f t="shared" si="7"/>
        <v>100</v>
      </c>
      <c r="H501" s="396">
        <v>300</v>
      </c>
    </row>
    <row r="502" spans="2:8">
      <c r="B502" s="392">
        <v>495</v>
      </c>
      <c r="C502" s="393" t="s">
        <v>1048</v>
      </c>
      <c r="D502" s="394">
        <v>34011014</v>
      </c>
      <c r="E502" s="395" t="s">
        <v>692</v>
      </c>
      <c r="F502" s="393">
        <v>20</v>
      </c>
      <c r="G502" s="396">
        <f t="shared" si="7"/>
        <v>1487.5</v>
      </c>
      <c r="H502" s="396">
        <v>29750</v>
      </c>
    </row>
    <row r="503" spans="2:8">
      <c r="B503" s="392">
        <v>496</v>
      </c>
      <c r="C503" s="393" t="s">
        <v>1049</v>
      </c>
      <c r="D503" s="394" t="s">
        <v>1050</v>
      </c>
      <c r="E503" s="395" t="s">
        <v>593</v>
      </c>
      <c r="F503" s="393">
        <v>1</v>
      </c>
      <c r="G503" s="396">
        <f t="shared" si="7"/>
        <v>400</v>
      </c>
      <c r="H503" s="396">
        <v>400</v>
      </c>
    </row>
    <row r="504" spans="2:8">
      <c r="B504" s="392">
        <v>497</v>
      </c>
      <c r="C504" s="393" t="s">
        <v>1051</v>
      </c>
      <c r="D504" s="397" t="s">
        <v>1052</v>
      </c>
      <c r="E504" s="395" t="s">
        <v>593</v>
      </c>
      <c r="F504" s="393">
        <v>4</v>
      </c>
      <c r="G504" s="396">
        <f t="shared" si="7"/>
        <v>2700</v>
      </c>
      <c r="H504" s="396">
        <v>10800</v>
      </c>
    </row>
    <row r="505" spans="2:8">
      <c r="B505" s="392">
        <v>498</v>
      </c>
      <c r="C505" s="393" t="s">
        <v>1053</v>
      </c>
      <c r="D505" s="394">
        <v>53004009</v>
      </c>
      <c r="E505" s="395" t="s">
        <v>593</v>
      </c>
      <c r="F505" s="393">
        <v>1</v>
      </c>
      <c r="G505" s="396">
        <f t="shared" si="7"/>
        <v>1563</v>
      </c>
      <c r="H505" s="396">
        <v>1563</v>
      </c>
    </row>
    <row r="506" spans="2:8">
      <c r="B506" s="392">
        <v>499</v>
      </c>
      <c r="C506" s="393" t="s">
        <v>1054</v>
      </c>
      <c r="D506" s="394">
        <v>53028004</v>
      </c>
      <c r="E506" s="395" t="s">
        <v>593</v>
      </c>
      <c r="F506" s="393">
        <v>45</v>
      </c>
      <c r="G506" s="396">
        <f t="shared" si="7"/>
        <v>1562.51</v>
      </c>
      <c r="H506" s="396">
        <v>70312.95</v>
      </c>
    </row>
    <row r="507" spans="2:8">
      <c r="B507" s="392">
        <v>500</v>
      </c>
      <c r="C507" s="393" t="s">
        <v>1054</v>
      </c>
      <c r="D507" s="394">
        <v>53028069</v>
      </c>
      <c r="E507" s="395" t="s">
        <v>593</v>
      </c>
      <c r="F507" s="393">
        <v>25</v>
      </c>
      <c r="G507" s="396">
        <f t="shared" si="7"/>
        <v>1562.51704</v>
      </c>
      <c r="H507" s="396">
        <v>39062.925999999999</v>
      </c>
    </row>
    <row r="508" spans="2:8">
      <c r="B508" s="392">
        <v>501</v>
      </c>
      <c r="C508" s="393" t="s">
        <v>1055</v>
      </c>
      <c r="D508" s="394">
        <v>53028051</v>
      </c>
      <c r="E508" s="395" t="s">
        <v>593</v>
      </c>
      <c r="F508" s="393">
        <v>87</v>
      </c>
      <c r="G508" s="396">
        <f t="shared" si="7"/>
        <v>1562.5</v>
      </c>
      <c r="H508" s="396">
        <v>135937.5</v>
      </c>
    </row>
    <row r="509" spans="2:8">
      <c r="B509" s="392">
        <v>502</v>
      </c>
      <c r="C509" s="393" t="s">
        <v>1056</v>
      </c>
      <c r="D509" s="394">
        <v>53028005</v>
      </c>
      <c r="E509" s="395" t="s">
        <v>593</v>
      </c>
      <c r="F509" s="393">
        <v>30</v>
      </c>
      <c r="G509" s="396">
        <f t="shared" si="7"/>
        <v>1562.5160000000001</v>
      </c>
      <c r="H509" s="396">
        <v>46875.48</v>
      </c>
    </row>
    <row r="510" spans="2:8">
      <c r="B510" s="392">
        <v>503</v>
      </c>
      <c r="C510" s="393" t="s">
        <v>1056</v>
      </c>
      <c r="D510" s="394">
        <v>53028070</v>
      </c>
      <c r="E510" s="395" t="s">
        <v>593</v>
      </c>
      <c r="F510" s="393">
        <v>89</v>
      </c>
      <c r="G510" s="396">
        <f t="shared" si="7"/>
        <v>1562.5050000000001</v>
      </c>
      <c r="H510" s="396">
        <v>139062.94500000001</v>
      </c>
    </row>
    <row r="511" spans="2:8">
      <c r="B511" s="392">
        <v>504</v>
      </c>
      <c r="C511" s="393" t="s">
        <v>1057</v>
      </c>
      <c r="D511" s="394">
        <v>53028049</v>
      </c>
      <c r="E511" s="395" t="s">
        <v>593</v>
      </c>
      <c r="F511" s="393">
        <v>1</v>
      </c>
      <c r="G511" s="396">
        <f t="shared" si="7"/>
        <v>1563</v>
      </c>
      <c r="H511" s="396">
        <v>1563</v>
      </c>
    </row>
    <row r="512" spans="2:8">
      <c r="B512" s="392">
        <v>505</v>
      </c>
      <c r="C512" s="393" t="s">
        <v>1058</v>
      </c>
      <c r="D512" s="394">
        <v>50800005</v>
      </c>
      <c r="E512" s="395" t="s">
        <v>593</v>
      </c>
      <c r="F512" s="393">
        <v>1</v>
      </c>
      <c r="G512" s="396">
        <f t="shared" si="7"/>
        <v>14906</v>
      </c>
      <c r="H512" s="396">
        <v>14906</v>
      </c>
    </row>
    <row r="513" spans="2:8">
      <c r="B513" s="392">
        <v>506</v>
      </c>
      <c r="C513" s="393" t="s">
        <v>1059</v>
      </c>
      <c r="D513" s="394" t="s">
        <v>1060</v>
      </c>
      <c r="E513" s="395" t="s">
        <v>593</v>
      </c>
      <c r="F513" s="393">
        <v>1</v>
      </c>
      <c r="G513" s="396">
        <f t="shared" si="7"/>
        <v>102310</v>
      </c>
      <c r="H513" s="396">
        <v>102310</v>
      </c>
    </row>
    <row r="514" spans="2:8">
      <c r="B514" s="392">
        <v>507</v>
      </c>
      <c r="C514" s="393" t="s">
        <v>1061</v>
      </c>
      <c r="D514" s="394">
        <v>55004062</v>
      </c>
      <c r="E514" s="395" t="s">
        <v>593</v>
      </c>
      <c r="F514" s="393">
        <v>48</v>
      </c>
      <c r="G514" s="396">
        <f t="shared" si="7"/>
        <v>53.66</v>
      </c>
      <c r="H514" s="396">
        <v>2575.6799999999998</v>
      </c>
    </row>
    <row r="515" spans="2:8">
      <c r="B515" s="392">
        <v>508</v>
      </c>
      <c r="C515" s="393" t="s">
        <v>1062</v>
      </c>
      <c r="D515" s="394">
        <v>55004067</v>
      </c>
      <c r="E515" s="395" t="s">
        <v>593</v>
      </c>
      <c r="F515" s="393">
        <v>29</v>
      </c>
      <c r="G515" s="396">
        <f t="shared" si="7"/>
        <v>65.680000000000007</v>
      </c>
      <c r="H515" s="396">
        <v>1904.72</v>
      </c>
    </row>
    <row r="516" spans="2:8">
      <c r="B516" s="392">
        <v>509</v>
      </c>
      <c r="C516" s="393" t="s">
        <v>1063</v>
      </c>
      <c r="D516" s="394" t="s">
        <v>1064</v>
      </c>
      <c r="E516" s="395" t="s">
        <v>593</v>
      </c>
      <c r="F516" s="393">
        <v>5</v>
      </c>
      <c r="G516" s="396">
        <f t="shared" si="7"/>
        <v>15.37</v>
      </c>
      <c r="H516" s="396">
        <v>76.849999999999994</v>
      </c>
    </row>
    <row r="517" spans="2:8">
      <c r="B517" s="392">
        <v>510</v>
      </c>
      <c r="C517" s="393" t="s">
        <v>1065</v>
      </c>
      <c r="D517" s="394" t="s">
        <v>1066</v>
      </c>
      <c r="E517" s="395" t="s">
        <v>593</v>
      </c>
      <c r="F517" s="393">
        <v>100</v>
      </c>
      <c r="G517" s="396">
        <f t="shared" si="7"/>
        <v>15.37</v>
      </c>
      <c r="H517" s="396">
        <v>1537</v>
      </c>
    </row>
    <row r="518" spans="2:8">
      <c r="B518" s="392">
        <v>511</v>
      </c>
      <c r="C518" s="393" t="s">
        <v>1067</v>
      </c>
      <c r="D518" s="394">
        <v>55004109</v>
      </c>
      <c r="E518" s="395" t="s">
        <v>593</v>
      </c>
      <c r="F518" s="393">
        <v>9</v>
      </c>
      <c r="G518" s="396">
        <f t="shared" si="7"/>
        <v>78.752222222222215</v>
      </c>
      <c r="H518" s="396">
        <v>708.77</v>
      </c>
    </row>
    <row r="519" spans="2:8">
      <c r="B519" s="392">
        <v>512</v>
      </c>
      <c r="C519" s="393" t="s">
        <v>1068</v>
      </c>
      <c r="D519" s="394">
        <v>55004110</v>
      </c>
      <c r="E519" s="395" t="s">
        <v>593</v>
      </c>
      <c r="F519" s="393">
        <v>1</v>
      </c>
      <c r="G519" s="396">
        <f t="shared" si="7"/>
        <v>78.12</v>
      </c>
      <c r="H519" s="396">
        <v>78.12</v>
      </c>
    </row>
    <row r="520" spans="2:8">
      <c r="B520" s="392">
        <v>513</v>
      </c>
      <c r="C520" s="393" t="s">
        <v>1069</v>
      </c>
      <c r="D520" s="394">
        <v>55004011</v>
      </c>
      <c r="E520" s="395" t="s">
        <v>593</v>
      </c>
      <c r="F520" s="393">
        <v>45</v>
      </c>
      <c r="G520" s="396">
        <f t="shared" ref="G520:G532" si="8">H520/F520</f>
        <v>5.58</v>
      </c>
      <c r="H520" s="396">
        <v>251.1</v>
      </c>
    </row>
    <row r="521" spans="2:8">
      <c r="B521" s="392">
        <v>514</v>
      </c>
      <c r="C521" s="393" t="s">
        <v>1069</v>
      </c>
      <c r="D521" s="394">
        <v>55004106</v>
      </c>
      <c r="E521" s="395" t="s">
        <v>593</v>
      </c>
      <c r="F521" s="393">
        <v>92</v>
      </c>
      <c r="G521" s="396">
        <f t="shared" si="8"/>
        <v>78.121630434782602</v>
      </c>
      <c r="H521" s="396">
        <v>7187.19</v>
      </c>
    </row>
    <row r="522" spans="2:8">
      <c r="B522" s="392">
        <v>515</v>
      </c>
      <c r="C522" s="393" t="s">
        <v>1070</v>
      </c>
      <c r="D522" s="394">
        <v>55004013</v>
      </c>
      <c r="E522" s="395" t="s">
        <v>593</v>
      </c>
      <c r="F522" s="393">
        <v>50</v>
      </c>
      <c r="G522" s="396">
        <f t="shared" si="8"/>
        <v>9.92</v>
      </c>
      <c r="H522" s="396">
        <v>496</v>
      </c>
    </row>
    <row r="523" spans="2:8">
      <c r="B523" s="392">
        <v>516</v>
      </c>
      <c r="C523" s="393" t="s">
        <v>1071</v>
      </c>
      <c r="D523" s="394">
        <v>55004016</v>
      </c>
      <c r="E523" s="395" t="s">
        <v>593</v>
      </c>
      <c r="F523" s="393">
        <v>52</v>
      </c>
      <c r="G523" s="396">
        <f t="shared" si="8"/>
        <v>156.25</v>
      </c>
      <c r="H523" s="396">
        <v>8125</v>
      </c>
    </row>
    <row r="524" spans="2:8">
      <c r="B524" s="392">
        <v>517</v>
      </c>
      <c r="C524" s="393" t="s">
        <v>1072</v>
      </c>
      <c r="D524" s="394">
        <v>55004089</v>
      </c>
      <c r="E524" s="395" t="s">
        <v>593</v>
      </c>
      <c r="F524" s="393">
        <v>58</v>
      </c>
      <c r="G524" s="396">
        <f t="shared" si="8"/>
        <v>156.25844827586207</v>
      </c>
      <c r="H524" s="396">
        <v>9062.99</v>
      </c>
    </row>
    <row r="525" spans="2:8">
      <c r="B525" s="392">
        <v>518</v>
      </c>
      <c r="C525" s="393" t="s">
        <v>1073</v>
      </c>
      <c r="D525" s="394">
        <v>55004014</v>
      </c>
      <c r="E525" s="395" t="s">
        <v>593</v>
      </c>
      <c r="F525" s="393">
        <v>85</v>
      </c>
      <c r="G525" s="396">
        <f t="shared" si="8"/>
        <v>156.2525882352941</v>
      </c>
      <c r="H525" s="396">
        <v>13281.47</v>
      </c>
    </row>
    <row r="526" spans="2:8">
      <c r="B526" s="392">
        <v>519</v>
      </c>
      <c r="C526" s="393" t="s">
        <v>1074</v>
      </c>
      <c r="D526" s="394" t="s">
        <v>1075</v>
      </c>
      <c r="E526" s="395" t="s">
        <v>593</v>
      </c>
      <c r="F526" s="393">
        <v>264</v>
      </c>
      <c r="G526" s="396">
        <f t="shared" si="8"/>
        <v>5.31</v>
      </c>
      <c r="H526" s="396">
        <v>1401.84</v>
      </c>
    </row>
    <row r="527" spans="2:8">
      <c r="B527" s="392">
        <v>520</v>
      </c>
      <c r="C527" s="393" t="s">
        <v>1076</v>
      </c>
      <c r="D527" s="394" t="s">
        <v>1077</v>
      </c>
      <c r="E527" s="395" t="s">
        <v>593</v>
      </c>
      <c r="F527" s="393">
        <v>26.8</v>
      </c>
      <c r="G527" s="396">
        <f t="shared" si="8"/>
        <v>689</v>
      </c>
      <c r="H527" s="396">
        <v>18465.2</v>
      </c>
    </row>
    <row r="528" spans="2:8">
      <c r="B528" s="392">
        <v>521</v>
      </c>
      <c r="C528" s="393" t="s">
        <v>1078</v>
      </c>
      <c r="D528" s="394">
        <v>57005042</v>
      </c>
      <c r="E528" s="395" t="s">
        <v>593</v>
      </c>
      <c r="F528" s="393">
        <v>30</v>
      </c>
      <c r="G528" s="396">
        <f t="shared" si="8"/>
        <v>1051</v>
      </c>
      <c r="H528" s="396">
        <v>31530</v>
      </c>
    </row>
    <row r="529" spans="2:8">
      <c r="B529" s="392">
        <v>522</v>
      </c>
      <c r="C529" s="393" t="s">
        <v>1078</v>
      </c>
      <c r="D529" s="394" t="s">
        <v>1079</v>
      </c>
      <c r="E529" s="395" t="s">
        <v>593</v>
      </c>
      <c r="F529" s="393">
        <v>68</v>
      </c>
      <c r="G529" s="396">
        <f t="shared" si="8"/>
        <v>824</v>
      </c>
      <c r="H529" s="396">
        <v>56032</v>
      </c>
    </row>
    <row r="530" spans="2:8">
      <c r="B530" s="392">
        <v>523</v>
      </c>
      <c r="C530" s="393" t="s">
        <v>1078</v>
      </c>
      <c r="D530" s="394" t="s">
        <v>1080</v>
      </c>
      <c r="E530" s="395" t="s">
        <v>593</v>
      </c>
      <c r="F530" s="393">
        <v>14</v>
      </c>
      <c r="G530" s="396">
        <f t="shared" si="8"/>
        <v>1020</v>
      </c>
      <c r="H530" s="396">
        <v>14280</v>
      </c>
    </row>
    <row r="531" spans="2:8">
      <c r="B531" s="392">
        <v>524</v>
      </c>
      <c r="C531" s="393" t="s">
        <v>1078</v>
      </c>
      <c r="D531" s="394" t="s">
        <v>1081</v>
      </c>
      <c r="E531" s="395" t="s">
        <v>593</v>
      </c>
      <c r="F531" s="393">
        <v>1</v>
      </c>
      <c r="G531" s="396">
        <f t="shared" si="8"/>
        <v>833</v>
      </c>
      <c r="H531" s="396">
        <v>833</v>
      </c>
    </row>
    <row r="532" spans="2:8">
      <c r="B532" s="392">
        <v>525</v>
      </c>
      <c r="C532" s="393" t="s">
        <v>1082</v>
      </c>
      <c r="D532" s="394">
        <v>57005041</v>
      </c>
      <c r="E532" s="395" t="s">
        <v>593</v>
      </c>
      <c r="F532" s="393">
        <v>15</v>
      </c>
      <c r="G532" s="396">
        <f t="shared" si="8"/>
        <v>1523.1326666666669</v>
      </c>
      <c r="H532" s="396">
        <v>22846.99</v>
      </c>
    </row>
    <row r="533" spans="2:8">
      <c r="B533" s="392"/>
      <c r="C533" s="392"/>
      <c r="D533" s="392"/>
      <c r="E533" s="399"/>
      <c r="F533" s="400"/>
      <c r="G533" s="400"/>
      <c r="H533" s="401"/>
    </row>
    <row r="534" spans="2:8">
      <c r="B534" s="392"/>
      <c r="C534" s="402" t="s">
        <v>172</v>
      </c>
      <c r="D534" s="392"/>
      <c r="E534" s="403"/>
      <c r="F534" s="400"/>
      <c r="G534" s="400"/>
      <c r="H534" s="401">
        <f>SUM(H8:H532)</f>
        <v>22702995.269999985</v>
      </c>
    </row>
    <row r="536" spans="2:8">
      <c r="H536" s="404"/>
    </row>
    <row r="537" spans="2:8">
      <c r="G537" s="283" t="s">
        <v>1083</v>
      </c>
      <c r="H537" s="404"/>
    </row>
    <row r="538" spans="2:8">
      <c r="G538" s="390" t="s">
        <v>1084</v>
      </c>
    </row>
    <row r="542" spans="2:8">
      <c r="H542" s="404"/>
    </row>
  </sheetData>
  <sheetProtection password="CE80" sheet="1" objects="1" scenarios="1"/>
  <mergeCells count="6">
    <mergeCell ref="B4:H4"/>
    <mergeCell ref="B6:B7"/>
    <mergeCell ref="C6:C7"/>
    <mergeCell ref="D6:D7"/>
    <mergeCell ref="E6:E7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Faqe 1</vt:lpstr>
      <vt:lpstr>Aktivi</vt:lpstr>
      <vt:lpstr>Pasivi</vt:lpstr>
      <vt:lpstr>PASH</vt:lpstr>
      <vt:lpstr>Pasqyra Cash &amp; Flow</vt:lpstr>
      <vt:lpstr>Pasqyra e ndrysh te kapitaleve</vt:lpstr>
      <vt:lpstr>Faqe fundit</vt:lpstr>
      <vt:lpstr>Deklarata Analitike</vt:lpstr>
      <vt:lpstr>Inventari i mallit</vt:lpstr>
      <vt:lpstr>Inventari i Automjeteve</vt:lpstr>
      <vt:lpstr>Amortizimi i aktiveve</vt:lpstr>
      <vt:lpstr>Pasqyra Nr 1 &amp; 2</vt:lpstr>
      <vt:lpstr>Pasqyra Nr 3</vt:lpstr>
      <vt:lpstr>Deklarate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elona</cp:lastModifiedBy>
  <cp:lastPrinted>2014-03-31T13:12:41Z</cp:lastPrinted>
  <dcterms:created xsi:type="dcterms:W3CDTF">2013-03-19T14:03:22Z</dcterms:created>
  <dcterms:modified xsi:type="dcterms:W3CDTF">2014-07-23T13:17:02Z</dcterms:modified>
</cp:coreProperties>
</file>