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5480" windowHeight="11640" activeTab="1"/>
  </bookViews>
  <sheets>
    <sheet name="AK-PASIV" sheetId="1" r:id="rId1"/>
    <sheet name="PASH" sheetId="2" r:id="rId2"/>
    <sheet name="KAPIT" sheetId="3" r:id="rId3"/>
    <sheet name="FLUKS" sheetId="4" r:id="rId4"/>
  </sheets>
  <calcPr calcId="144525"/>
</workbook>
</file>

<file path=xl/calcChain.xml><?xml version="1.0" encoding="utf-8"?>
<calcChain xmlns="http://schemas.openxmlformats.org/spreadsheetml/2006/main">
  <c r="D40" i="1" l="1"/>
  <c r="D18" i="1"/>
  <c r="D14" i="1"/>
  <c r="G104" i="1"/>
  <c r="C26" i="2"/>
  <c r="D13" i="1"/>
  <c r="D71" i="1"/>
  <c r="C12" i="2" l="1"/>
  <c r="C8" i="4" l="1"/>
  <c r="C25" i="2"/>
  <c r="C22" i="2"/>
  <c r="C27" i="2" s="1"/>
  <c r="E87" i="1"/>
  <c r="E83" i="1"/>
  <c r="E88" i="1" s="1"/>
  <c r="E23" i="1"/>
  <c r="D25" i="4"/>
  <c r="D18" i="4"/>
  <c r="I27" i="3"/>
  <c r="F27" i="3"/>
  <c r="N13" i="3"/>
  <c r="D31" i="4" l="1"/>
  <c r="D33" i="4" s="1"/>
  <c r="C32" i="4" s="1"/>
  <c r="D27" i="2"/>
  <c r="D13" i="2"/>
  <c r="D18" i="2" s="1"/>
  <c r="D19" i="2" s="1"/>
  <c r="D28" i="2" s="1"/>
  <c r="D30" i="2" s="1"/>
  <c r="C13" i="2"/>
  <c r="C18" i="2" s="1"/>
  <c r="C19" i="2" l="1"/>
  <c r="C28" i="2" s="1"/>
  <c r="C45" i="2" s="1"/>
  <c r="C47" i="2" s="1"/>
  <c r="C49" i="2" s="1"/>
  <c r="C50" i="2" s="1"/>
  <c r="C30" i="2" l="1"/>
  <c r="C6" i="4" s="1"/>
  <c r="D83" i="1"/>
  <c r="D10" i="1"/>
  <c r="E61" i="1"/>
  <c r="E27" i="1"/>
  <c r="D23" i="1"/>
  <c r="D41" i="1"/>
  <c r="D61" i="1"/>
  <c r="E100" i="1"/>
  <c r="D87" i="1"/>
  <c r="D74" i="1"/>
  <c r="E74" i="1"/>
  <c r="E78" i="1" s="1"/>
  <c r="E47" i="1"/>
  <c r="E41" i="1"/>
  <c r="D16" i="1"/>
  <c r="E16" i="1"/>
  <c r="E10" i="1"/>
  <c r="E28" i="1" s="1"/>
  <c r="C21" i="4" l="1"/>
  <c r="C13" i="4"/>
  <c r="G23" i="1"/>
  <c r="D99" i="1"/>
  <c r="D100" i="1" s="1"/>
  <c r="K17" i="3"/>
  <c r="D25" i="1"/>
  <c r="D27" i="1" s="1"/>
  <c r="D28" i="1" s="1"/>
  <c r="C12" i="4"/>
  <c r="G16" i="1"/>
  <c r="D51" i="1"/>
  <c r="C25" i="4"/>
  <c r="D88" i="1"/>
  <c r="D78" i="1"/>
  <c r="E101" i="1"/>
  <c r="E51" i="1"/>
  <c r="C14" i="4" l="1"/>
  <c r="G78" i="1"/>
  <c r="G89" i="1"/>
  <c r="G88" i="1"/>
  <c r="D52" i="1"/>
  <c r="N17" i="3"/>
  <c r="K27" i="3"/>
  <c r="N27" i="3" s="1"/>
  <c r="C18" i="4"/>
  <c r="C31" i="4" s="1"/>
  <c r="C33" i="4" s="1"/>
  <c r="D101" i="1"/>
  <c r="E52" i="1"/>
  <c r="D106" i="1" l="1"/>
</calcChain>
</file>

<file path=xl/sharedStrings.xml><?xml version="1.0" encoding="utf-8"?>
<sst xmlns="http://schemas.openxmlformats.org/spreadsheetml/2006/main" count="248" uniqueCount="219">
  <si>
    <t>Nr.</t>
  </si>
  <si>
    <t>Pershkrimi i elemeteve</t>
  </si>
  <si>
    <t>Ref.</t>
  </si>
  <si>
    <t>Viti Ushtrimor</t>
  </si>
  <si>
    <t>Viti Paraardhes</t>
  </si>
  <si>
    <t>I</t>
  </si>
  <si>
    <t>Aktivet Afatshkurtra</t>
  </si>
  <si>
    <t>Derivativet</t>
  </si>
  <si>
    <t>Aktivet e mbajtura per tregetim</t>
  </si>
  <si>
    <t>Totali</t>
  </si>
  <si>
    <t>Llogari / kerkesa te arketueshme</t>
  </si>
  <si>
    <t>Llogari / kerkesa te tjera te arketueshme</t>
  </si>
  <si>
    <t>Instrumente te tjera borxhi</t>
  </si>
  <si>
    <t>Investime te tjera financiare</t>
  </si>
  <si>
    <t>Lendet e para</t>
  </si>
  <si>
    <t>Prodhim ne proces</t>
  </si>
  <si>
    <t>Produkte te gatshme</t>
  </si>
  <si>
    <t>Mallra per rishitje</t>
  </si>
  <si>
    <t>AKTIVET  TOTALE  AFATSHKURTRA  (I)</t>
  </si>
  <si>
    <t>Aksione dhe pjesemarje te tjera ne njesi te kont.</t>
  </si>
  <si>
    <t>Aksione dhe investime te tjera ne pjesemarrje</t>
  </si>
  <si>
    <t>Aksione dhe letra me vlere</t>
  </si>
  <si>
    <t>Llogari/Kerkesa te arketueshme afatgjata</t>
  </si>
  <si>
    <t>Toka</t>
  </si>
  <si>
    <t>Ndertesa</t>
  </si>
  <si>
    <t>Makineri dhe pajisje</t>
  </si>
  <si>
    <t>Aktive te tjera afatgjata materiale (me vlere kon)</t>
  </si>
  <si>
    <t>Emri i mire</t>
  </si>
  <si>
    <t>Shpenzimet e zhvillimit</t>
  </si>
  <si>
    <t>Aktive te tjera afatgjata jomaterjale</t>
  </si>
  <si>
    <t>AKTIVEVET  TOTALE  AFATGJATA  (II)</t>
  </si>
  <si>
    <t>D E T Y R I M E T    D H E    K A P I T A L I</t>
  </si>
  <si>
    <t>Huate dhe obligacionet afatshkurtra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</si>
  <si>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</si>
  <si>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</si>
  <si>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</si>
  <si>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</si>
  <si>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</si>
  <si>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</si>
  <si>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Parapagimet e arketuara</t>
  </si>
  <si>
    <t>4  Grantet dhe te ardhurat e shtyra</t>
  </si>
  <si>
    <t>5  Provizionet afatshkurtra</t>
  </si>
  <si>
    <t>TOTALI  I  DETYRIMEVE  AFATSHKURTRA (I)</t>
  </si>
  <si>
    <t>Hua, bono dhe detyrime nga qeraja financiare</t>
  </si>
  <si>
    <t>Bonot e konvertueshme</t>
  </si>
  <si>
    <t>2  Huamarrje te tjera afatgjata</t>
  </si>
  <si>
    <t>3  Provizionet afatgjata</t>
  </si>
  <si>
    <t>TOTALI  I  DETYRIMEVE AFATGJATA  (II)</t>
  </si>
  <si>
    <t>TOTALI I KAPITALIT (III)</t>
  </si>
  <si>
    <t>Klar shpk</t>
  </si>
  <si>
    <t xml:space="preserve">Aktivet </t>
  </si>
  <si>
    <t xml:space="preserve">Mjete Monetare </t>
  </si>
  <si>
    <t>1</t>
  </si>
  <si>
    <t>Derivative dhe Aktive Financiare te Mbajtura</t>
  </si>
  <si>
    <t>Aktive te tjera financiare afatshkurtra</t>
  </si>
  <si>
    <t xml:space="preserve">Inventari </t>
  </si>
  <si>
    <t xml:space="preserve">4      </t>
  </si>
  <si>
    <t xml:space="preserve">Aktive Afatgjate </t>
  </si>
  <si>
    <t xml:space="preserve">II    </t>
  </si>
  <si>
    <t>Investimet financiare afatgjata</t>
  </si>
  <si>
    <t xml:space="preserve"> Aktive afatgjata materiale</t>
  </si>
  <si>
    <t>Aktive biologjike afatgjata</t>
  </si>
  <si>
    <t>Aktive afatgjata jomateriale</t>
  </si>
  <si>
    <t>Kapital aksionar i papaguar</t>
  </si>
  <si>
    <t>Aktive te tjera afatgjata (ne proces)</t>
  </si>
  <si>
    <t>Derivatet</t>
  </si>
  <si>
    <t xml:space="preserve">Huamarjet </t>
  </si>
  <si>
    <t xml:space="preserve"> Huate dhe parapagimet</t>
  </si>
  <si>
    <t xml:space="preserve">Detyrime Afatshkurtera </t>
  </si>
  <si>
    <t xml:space="preserve">Derivatet </t>
  </si>
  <si>
    <t>Huate dhe Obligacionet  Afatshkurtera</t>
  </si>
  <si>
    <t xml:space="preserve">Kthimet ripagesat e huave afatgjate </t>
  </si>
  <si>
    <t xml:space="preserve">Bono Te Konvertueshme </t>
  </si>
  <si>
    <t xml:space="preserve">Totali </t>
  </si>
  <si>
    <t xml:space="preserve">Detyrimet afatgjata </t>
  </si>
  <si>
    <t xml:space="preserve">Huate afatgjate </t>
  </si>
  <si>
    <t>Kapitali</t>
  </si>
  <si>
    <t>III</t>
  </si>
  <si>
    <t xml:space="preserve">Aksionet  e pakices </t>
  </si>
  <si>
    <t>Kapitali i aksionereve te shoqerise meme</t>
  </si>
  <si>
    <t xml:space="preserve">Kapitali Aksionar </t>
  </si>
  <si>
    <t>3</t>
  </si>
  <si>
    <t>4</t>
  </si>
  <si>
    <t xml:space="preserve">Primi I Aksionit </t>
  </si>
  <si>
    <t>Aksionet e thesarit (Negative)</t>
  </si>
  <si>
    <t xml:space="preserve">Rezerva Statusore </t>
  </si>
  <si>
    <t>6</t>
  </si>
  <si>
    <t xml:space="preserve">Rezerva Ligjore </t>
  </si>
  <si>
    <t>7</t>
  </si>
  <si>
    <t xml:space="preserve">Rezerva te tjera </t>
  </si>
  <si>
    <t xml:space="preserve">Fitimet e pashperndara </t>
  </si>
  <si>
    <t>8</t>
  </si>
  <si>
    <t>Fitimi (Humbja)  e vitit financiar</t>
  </si>
  <si>
    <t>Administratori</t>
  </si>
  <si>
    <t xml:space="preserve">Shkelqim Beshiri </t>
  </si>
  <si>
    <t>5121+5311</t>
  </si>
  <si>
    <t>213+215</t>
  </si>
  <si>
    <t>Totali Aktiveve</t>
  </si>
  <si>
    <t xml:space="preserve"> Aktive biologjike afatshkurtra</t>
  </si>
  <si>
    <t xml:space="preserve"> Aktive afatshkurtra te mbajtura per shitje</t>
  </si>
  <si>
    <t>Parapagimet dhe shpenzimet e shtyra</t>
  </si>
  <si>
    <t>4454-6</t>
  </si>
  <si>
    <t>4602-4661</t>
  </si>
  <si>
    <t>442+431+444</t>
  </si>
  <si>
    <t>I  Detyrimet afatshkurtra</t>
  </si>
  <si>
    <t xml:space="preserve">KLAR shpk </t>
  </si>
  <si>
    <t xml:space="preserve">Pasqyre e te Ardhurave dhe Shpenzimeve </t>
  </si>
  <si>
    <t>Shitjet neto</t>
  </si>
  <si>
    <t>Te ardhura te tjera nga veprimtarite e shfrytezimi</t>
  </si>
  <si>
    <t>Ndryshime ne inventarin e produkteve te gateshme dhe punes ne proces</t>
  </si>
  <si>
    <t>Puna e kryer nga njesite ekonomike raportuese per qellimet e veta dhe e kapitalizuar</t>
  </si>
  <si>
    <t>Mallra, lendet e para dhe sherbimet</t>
  </si>
  <si>
    <t>Shpenzime te tjera nga veprimtarite e shfrytezimit</t>
  </si>
  <si>
    <t>Shpenzime te personelit</t>
  </si>
  <si>
    <t>Pagat</t>
  </si>
  <si>
    <t>Shpenzimet e sigurimeve shoqerore</t>
  </si>
  <si>
    <t>Shpenzimet per pensionet</t>
  </si>
  <si>
    <t>Renia ne vlere (Zhvleresimi) dhe amortizimi</t>
  </si>
  <si>
    <t>Totali i shpenzimeve (5-8)</t>
  </si>
  <si>
    <t>Fitim (humbja) nga veprimtarite e shfrytezimit (1+ 2 +/- 3+/- 4 -9)</t>
  </si>
  <si>
    <t>Te ardhurat dhe shpenzimet financiare nga njesite e kontrolluara</t>
  </si>
  <si>
    <t>Te ardhurat dhe shpenzimet financiare nga pjesemarrjet</t>
  </si>
  <si>
    <t>Te ardhurat dhe shpenzimet financiare</t>
  </si>
  <si>
    <t>Te ardhurat dhe shpenzimet financiare nga investime te tjera financiare afatgjata</t>
  </si>
  <si>
    <t>Te ardhurat dhe shpenzimet nga interesat</t>
  </si>
  <si>
    <t>Fitimet (Humbjet) nga kursi i kembimit</t>
  </si>
  <si>
    <t>Te ardhurat dhe shpenzimet e tjera financiare</t>
  </si>
  <si>
    <t>Totali i te ardhurave dhe shpenzimeve financiare (13.1 +/- 13.2 +/- 13.3 +/- 13.4)</t>
  </si>
  <si>
    <t>Fitimi (humbja) para tatimit (9 +/-14)</t>
  </si>
  <si>
    <t>Shpenzimet e tatimit mbi fitimin</t>
  </si>
  <si>
    <t>Fitim (humbja) neto e vitit financiar  (15-16)</t>
  </si>
  <si>
    <t>Pjese e fitimit neto per aksioneret e shoqerise meme</t>
  </si>
  <si>
    <t>Pjese e fitimit neto per aksioneret e pakices</t>
  </si>
  <si>
    <t xml:space="preserve">Administratori </t>
  </si>
  <si>
    <t>Shkelqim Beshiri</t>
  </si>
  <si>
    <t xml:space="preserve">Perllogaritje e rezultatit tatimore </t>
  </si>
  <si>
    <t xml:space="preserve">Te ardhura ne total </t>
  </si>
  <si>
    <t xml:space="preserve">Shpenzime ne total </t>
  </si>
  <si>
    <t xml:space="preserve">Rezultati Financiare </t>
  </si>
  <si>
    <t xml:space="preserve">Shpenzime te panjohura </t>
  </si>
  <si>
    <t xml:space="preserve">Rezultati Tatimore </t>
  </si>
  <si>
    <t xml:space="preserve">Humbje e mbartur </t>
  </si>
  <si>
    <t xml:space="preserve"> Shoqeria Klar sh.p.k </t>
  </si>
  <si>
    <t xml:space="preserve">Pasqyra e levizjeve te kapitaleve te veta per periudhen </t>
  </si>
  <si>
    <t xml:space="preserve">Kapitali aksionar qe i perket aksionareve te shoqerise meme </t>
  </si>
  <si>
    <t xml:space="preserve">Primi I </t>
  </si>
  <si>
    <t xml:space="preserve">Aksione te </t>
  </si>
  <si>
    <t xml:space="preserve">Rezerva </t>
  </si>
  <si>
    <t>Rezerv</t>
  </si>
  <si>
    <t>Fitim I pa</t>
  </si>
  <si>
    <t xml:space="preserve">Shuma te </t>
  </si>
  <si>
    <t>aksionar</t>
  </si>
  <si>
    <t xml:space="preserve">aksionit </t>
  </si>
  <si>
    <t xml:space="preserve">thesarit </t>
  </si>
  <si>
    <t xml:space="preserve">statuore </t>
  </si>
  <si>
    <t>Konvert te</t>
  </si>
  <si>
    <t>shperndare</t>
  </si>
  <si>
    <t xml:space="preserve">te tjera </t>
  </si>
  <si>
    <t>parashikuar</t>
  </si>
  <si>
    <t xml:space="preserve">dhe ligjore </t>
  </si>
  <si>
    <t>monedhe</t>
  </si>
  <si>
    <t xml:space="preserve">per reziqe </t>
  </si>
  <si>
    <t>te huaj</t>
  </si>
  <si>
    <t>Efekti I Ndryshimit ne politikat kontabel</t>
  </si>
  <si>
    <t xml:space="preserve">Pozicioni I rregulluar </t>
  </si>
  <si>
    <t>Shperndarje fitimi</t>
  </si>
  <si>
    <t>Fitim Neto I periudhes kontabel</t>
  </si>
  <si>
    <t xml:space="preserve">Divident et e paguar /deklaruar </t>
  </si>
  <si>
    <t xml:space="preserve">Transferime ne rezerven e detyrushme Ligjore </t>
  </si>
  <si>
    <t xml:space="preserve">Transferime ne rezerven e detyrushme statutore  </t>
  </si>
  <si>
    <t xml:space="preserve">Transferime ne rezerva te tjera </t>
  </si>
  <si>
    <t xml:space="preserve">Emetim I kapitalit aksionar </t>
  </si>
  <si>
    <t xml:space="preserve">Rezerve rivleresimi I AAGJ </t>
  </si>
  <si>
    <t xml:space="preserve">Transferim ne detyrimet </t>
  </si>
  <si>
    <t xml:space="preserve">Blerje aksione thesari </t>
  </si>
  <si>
    <t xml:space="preserve">Shtese kapitali </t>
  </si>
  <si>
    <t>Pozicioni me 31.12.2011</t>
  </si>
  <si>
    <t>ADMINISTRATORI</t>
  </si>
  <si>
    <t xml:space="preserve">Klar shpk </t>
  </si>
  <si>
    <t>Viti Ushtrimore</t>
  </si>
  <si>
    <t>Fluksi i parave nga veprimtarite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</si>
  <si>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</si>
  <si>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</si>
  <si>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</si>
  <si>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</si>
  <si>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</si>
  <si>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</si>
  <si>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>(Rritje)/renie ne tepricen e kerkve te arket nga aktiviteti, si dhe kerk te arketueshm</t>
  </si>
  <si>
    <t>(Rritje)/renie ne tepricen e inventarit</t>
  </si>
  <si>
    <t>Rritje/(renie) ne tepricen e detyrimeve per t`u paguar nga aktiviteti</t>
  </si>
  <si>
    <t>Parate e perftuara nga aktivitetet</t>
  </si>
  <si>
    <t>Interesi i paguar</t>
  </si>
  <si>
    <t>Tatimfitimi i paguar</t>
  </si>
  <si>
    <t>Paraja neto nga aktivitetet e shfrytezimit</t>
  </si>
  <si>
    <t>II</t>
  </si>
  <si>
    <t>Fluksi i parave nga veprimtarite investuese</t>
  </si>
  <si>
    <t>Blerjet e kompanise se kontrolluar minus parate e arketuara</t>
  </si>
  <si>
    <t>Blerjet e aktiveve afatgjata materiale</t>
  </si>
  <si>
    <t>Te ardhurat nga shitja e pajisjeve</t>
  </si>
  <si>
    <t>Interesi i arketuar</t>
  </si>
  <si>
    <t>Dividentet e arketuar</t>
  </si>
  <si>
    <t>Paraja neto e perdorur ne aktivitetet investuese</t>
  </si>
  <si>
    <t>Fluksi i parave nga aktivitetet financiare</t>
  </si>
  <si>
    <t>Te ardhura nga emetimi i kapitalit aksionar</t>
  </si>
  <si>
    <t>Te ardhura nga huamarrje afatgjata</t>
  </si>
  <si>
    <t>Pagesat e detyrimeve te qerase financiare</t>
  </si>
  <si>
    <t>Dividente te paguar</t>
  </si>
  <si>
    <t>Ritje /Renie e mjeteve monetare ne fund te periudhes kontabel</t>
  </si>
  <si>
    <t>V</t>
  </si>
  <si>
    <t>Mjete monetare ne fillim te periudhes kontabel</t>
  </si>
  <si>
    <t>Mjete monetare ne fund te periudhes kontabel</t>
  </si>
  <si>
    <t xml:space="preserve">ADMINISTRATORI </t>
  </si>
  <si>
    <t>01 Janar 2011  -31 Dhjetor 2012</t>
  </si>
  <si>
    <t>Pozicioni me 31.12.2012</t>
  </si>
  <si>
    <t xml:space="preserve">Objekt inventari -ekonomik </t>
  </si>
  <si>
    <t>Cash Flow viti finaciare 2012</t>
  </si>
  <si>
    <t>Bilanc  Kontabel I Vitit Financiare 2012</t>
  </si>
  <si>
    <t xml:space="preserve">Tatim Fitim </t>
  </si>
  <si>
    <t>Shpenziem te taitm fitimit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</si>
</sst>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* #,##0.000_-;\-* #,##0.000_-;_-* &quot;-&quot;??_-;_-@_-"/>
    <numFmt numFmtId="168" formatCode="#,##0.0_);\(#,##0.0\)"/>
    <numFmt numFmtId="169" formatCode="#,##0.000_);\(#,##0.000\)"/>
    <numFmt numFmtId="170" formatCode="_(* #,##0_);_(* \(#,##0\);_(* &quot;-&quot;??_);_(@_)"/>
  </numFmts>
  <fonts count="43" x14ac:knownFonts="1">
    <font>
      <sz val="11"/>
      <color theme="1"/>
      <name val="Calibri"/>
      <family val="2"/>
      <scheme val="minor"/>
    </font>
    <font>
      <sz val="8"/>
      <color rgb="FF000000"/>
      <name val="Arial Bold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Bold"/>
    </font>
    <font>
      <b/>
      <sz val="10"/>
      <color theme="3"/>
      <name val="Arial Bold"/>
    </font>
    <font>
      <b/>
      <sz val="10"/>
      <color theme="3"/>
      <name val="Calibri"/>
      <family val="2"/>
      <scheme val="minor"/>
    </font>
    <font>
      <b/>
      <sz val="10"/>
      <color rgb="FF000000"/>
      <name val="Arial Bold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sz val="10"/>
      <color theme="3"/>
      <name val="Arial Bold"/>
    </font>
    <font>
      <sz val="8"/>
      <color theme="3"/>
      <name val="Arial Bold"/>
    </font>
    <font>
      <sz val="11"/>
      <color theme="3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u/>
      <sz val="10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 Bold"/>
    </font>
    <font>
      <sz val="11"/>
      <color theme="3"/>
      <name val="Arial Bold"/>
    </font>
    <font>
      <sz val="11"/>
      <color rgb="FF000000"/>
      <name val="Arial Bold"/>
    </font>
    <font>
      <b/>
      <sz val="8"/>
      <color theme="3"/>
      <name val="Arial"/>
      <family val="2"/>
    </font>
    <font>
      <b/>
      <u/>
      <sz val="12"/>
      <color theme="3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8"/>
      <color rgb="FFFF0000"/>
      <name val="Book Antiqua"/>
      <family val="1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8">
    <xf numFmtId="0" fontId="0" fillId="0" borderId="0" xfId="0"/>
    <xf numFmtId="49" fontId="1" fillId="0" borderId="0" xfId="0" applyNumberFormat="1" applyFont="1"/>
    <xf numFmtId="2" fontId="1" fillId="0" borderId="0" xfId="0" applyNumberFormat="1" applyFont="1"/>
    <xf numFmtId="0" fontId="0" fillId="0" borderId="0" xfId="0" applyAlignment="1"/>
    <xf numFmtId="164" fontId="4" fillId="0" borderId="2" xfId="1" applyNumberFormat="1" applyFont="1" applyBorder="1"/>
    <xf numFmtId="39" fontId="5" fillId="0" borderId="2" xfId="0" applyNumberFormat="1" applyFont="1" applyBorder="1"/>
    <xf numFmtId="0" fontId="4" fillId="0" borderId="2" xfId="0" applyFont="1" applyBorder="1"/>
    <xf numFmtId="4" fontId="5" fillId="0" borderId="2" xfId="0" applyNumberFormat="1" applyFont="1" applyBorder="1"/>
    <xf numFmtId="39" fontId="6" fillId="0" borderId="2" xfId="0" applyNumberFormat="1" applyFont="1" applyBorder="1"/>
    <xf numFmtId="164" fontId="4" fillId="0" borderId="2" xfId="1" applyFont="1" applyBorder="1"/>
    <xf numFmtId="4" fontId="6" fillId="0" borderId="2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/>
    <xf numFmtId="49" fontId="7" fillId="0" borderId="4" xfId="0" applyNumberFormat="1" applyFont="1" applyBorder="1"/>
    <xf numFmtId="0" fontId="8" fillId="0" borderId="4" xfId="0" applyFont="1" applyBorder="1" applyAlignment="1"/>
    <xf numFmtId="0" fontId="8" fillId="0" borderId="4" xfId="0" applyFont="1" applyBorder="1"/>
    <xf numFmtId="49" fontId="6" fillId="0" borderId="2" xfId="0" applyNumberFormat="1" applyFont="1" applyBorder="1"/>
    <xf numFmtId="49" fontId="6" fillId="0" borderId="2" xfId="0" applyNumberFormat="1" applyFont="1" applyBorder="1" applyAlignment="1"/>
    <xf numFmtId="0" fontId="4" fillId="0" borderId="2" xfId="0" applyFont="1" applyBorder="1" applyAlignment="1"/>
    <xf numFmtId="49" fontId="5" fillId="0" borderId="2" xfId="0" applyNumberFormat="1" applyFont="1" applyBorder="1" applyAlignment="1"/>
    <xf numFmtId="49" fontId="9" fillId="0" borderId="2" xfId="0" applyNumberFormat="1" applyFont="1" applyBorder="1" applyAlignment="1"/>
    <xf numFmtId="0" fontId="4" fillId="0" borderId="3" xfId="0" applyFont="1" applyBorder="1"/>
    <xf numFmtId="0" fontId="4" fillId="0" borderId="3" xfId="0" applyFont="1" applyBorder="1" applyAlignment="1"/>
    <xf numFmtId="0" fontId="8" fillId="0" borderId="4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8" fillId="0" borderId="4" xfId="1" applyNumberFormat="1" applyFont="1" applyBorder="1"/>
    <xf numFmtId="165" fontId="4" fillId="0" borderId="2" xfId="1" applyNumberFormat="1" applyFont="1" applyBorder="1"/>
    <xf numFmtId="165" fontId="6" fillId="0" borderId="2" xfId="1" applyNumberFormat="1" applyFont="1" applyBorder="1"/>
    <xf numFmtId="165" fontId="10" fillId="0" borderId="2" xfId="1" applyNumberFormat="1" applyFont="1" applyBorder="1"/>
    <xf numFmtId="4" fontId="4" fillId="0" borderId="2" xfId="0" applyNumberFormat="1" applyFont="1" applyBorder="1"/>
    <xf numFmtId="4" fontId="11" fillId="0" borderId="2" xfId="0" applyNumberFormat="1" applyFont="1" applyBorder="1"/>
    <xf numFmtId="164" fontId="10" fillId="0" borderId="2" xfId="1" applyFont="1" applyBorder="1"/>
    <xf numFmtId="49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1" applyNumberFormat="1" applyFont="1"/>
    <xf numFmtId="0" fontId="12" fillId="0" borderId="2" xfId="0" applyFont="1" applyBorder="1"/>
    <xf numFmtId="49" fontId="13" fillId="0" borderId="2" xfId="0" applyNumberFormat="1" applyFont="1" applyBorder="1" applyAlignment="1"/>
    <xf numFmtId="0" fontId="12" fillId="0" borderId="2" xfId="0" applyFont="1" applyBorder="1" applyAlignment="1">
      <alignment horizontal="center"/>
    </xf>
    <xf numFmtId="2" fontId="14" fillId="0" borderId="0" xfId="0" applyNumberFormat="1" applyFont="1"/>
    <xf numFmtId="0" fontId="15" fillId="0" borderId="0" xfId="0" applyFont="1"/>
    <xf numFmtId="166" fontId="4" fillId="0" borderId="2" xfId="1" applyNumberFormat="1" applyFont="1" applyBorder="1"/>
    <xf numFmtId="164" fontId="5" fillId="0" borderId="2" xfId="1" applyFont="1" applyBorder="1"/>
    <xf numFmtId="164" fontId="6" fillId="0" borderId="2" xfId="1" applyNumberFormat="1" applyFont="1" applyBorder="1"/>
    <xf numFmtId="164" fontId="5" fillId="0" borderId="2" xfId="1" applyNumberFormat="1" applyFont="1" applyBorder="1"/>
    <xf numFmtId="167" fontId="10" fillId="0" borderId="2" xfId="1" applyNumberFormat="1" applyFont="1" applyBorder="1"/>
    <xf numFmtId="167" fontId="6" fillId="0" borderId="2" xfId="1" applyNumberFormat="1" applyFont="1" applyBorder="1"/>
    <xf numFmtId="167" fontId="4" fillId="0" borderId="2" xfId="1" applyNumberFormat="1" applyFont="1" applyBorder="1"/>
    <xf numFmtId="167" fontId="5" fillId="0" borderId="2" xfId="1" applyNumberFormat="1" applyFont="1" applyBorder="1"/>
    <xf numFmtId="167" fontId="13" fillId="0" borderId="2" xfId="0" applyNumberFormat="1" applyFont="1" applyBorder="1"/>
    <xf numFmtId="167" fontId="6" fillId="0" borderId="3" xfId="0" applyNumberFormat="1" applyFont="1" applyBorder="1"/>
    <xf numFmtId="164" fontId="5" fillId="0" borderId="3" xfId="1" applyFont="1" applyBorder="1"/>
    <xf numFmtId="168" fontId="4" fillId="0" borderId="2" xfId="1" applyNumberFormat="1" applyFont="1" applyBorder="1"/>
    <xf numFmtId="164" fontId="0" fillId="0" borderId="0" xfId="1" applyFont="1"/>
    <xf numFmtId="164" fontId="1" fillId="0" borderId="0" xfId="1" applyFont="1"/>
    <xf numFmtId="4" fontId="16" fillId="0" borderId="2" xfId="0" applyNumberFormat="1" applyFont="1" applyBorder="1"/>
    <xf numFmtId="164" fontId="17" fillId="0" borderId="2" xfId="1" applyFont="1" applyBorder="1"/>
    <xf numFmtId="169" fontId="5" fillId="0" borderId="2" xfId="1" applyNumberFormat="1" applyFont="1" applyBorder="1"/>
    <xf numFmtId="169" fontId="6" fillId="0" borderId="2" xfId="1" applyNumberFormat="1" applyFont="1" applyBorder="1"/>
    <xf numFmtId="0" fontId="19" fillId="0" borderId="0" xfId="0" applyFont="1"/>
    <xf numFmtId="0" fontId="20" fillId="0" borderId="0" xfId="0" applyFont="1" applyAlignment="1"/>
    <xf numFmtId="0" fontId="21" fillId="0" borderId="0" xfId="0" applyFont="1"/>
    <xf numFmtId="0" fontId="19" fillId="0" borderId="0" xfId="0" applyFont="1" applyAlignment="1"/>
    <xf numFmtId="49" fontId="20" fillId="0" borderId="1" xfId="0" applyNumberFormat="1" applyFont="1" applyBorder="1"/>
    <xf numFmtId="49" fontId="20" fillId="0" borderId="5" xfId="0" applyNumberFormat="1" applyFont="1" applyBorder="1" applyAlignment="1"/>
    <xf numFmtId="49" fontId="20" fillId="0" borderId="1" xfId="0" applyNumberFormat="1" applyFont="1" applyBorder="1" applyAlignment="1">
      <alignment horizontal="center"/>
    </xf>
    <xf numFmtId="1" fontId="22" fillId="0" borderId="4" xfId="0" applyNumberFormat="1" applyFont="1" applyBorder="1"/>
    <xf numFmtId="49" fontId="22" fillId="0" borderId="6" xfId="0" applyNumberFormat="1" applyFont="1" applyBorder="1" applyAlignment="1"/>
    <xf numFmtId="165" fontId="21" fillId="0" borderId="4" xfId="1" applyNumberFormat="1" applyFont="1" applyBorder="1"/>
    <xf numFmtId="1" fontId="22" fillId="0" borderId="2" xfId="0" applyNumberFormat="1" applyFont="1" applyBorder="1"/>
    <xf numFmtId="49" fontId="22" fillId="0" borderId="2" xfId="0" applyNumberFormat="1" applyFont="1" applyBorder="1" applyAlignment="1"/>
    <xf numFmtId="165" fontId="21" fillId="0" borderId="2" xfId="1" applyNumberFormat="1" applyFont="1" applyBorder="1"/>
    <xf numFmtId="165" fontId="23" fillId="0" borderId="2" xfId="1" applyNumberFormat="1" applyFont="1" applyBorder="1"/>
    <xf numFmtId="0" fontId="22" fillId="0" borderId="2" xfId="0" applyFont="1" applyBorder="1"/>
    <xf numFmtId="0" fontId="21" fillId="0" borderId="2" xfId="0" applyFont="1" applyBorder="1"/>
    <xf numFmtId="168" fontId="22" fillId="0" borderId="2" xfId="1" applyNumberFormat="1" applyFont="1" applyBorder="1"/>
    <xf numFmtId="166" fontId="21" fillId="0" borderId="2" xfId="1" applyNumberFormat="1" applyFont="1" applyBorder="1"/>
    <xf numFmtId="164" fontId="21" fillId="0" borderId="2" xfId="1" applyFont="1" applyBorder="1"/>
    <xf numFmtId="164" fontId="23" fillId="0" borderId="2" xfId="1" applyFont="1" applyBorder="1"/>
    <xf numFmtId="39" fontId="22" fillId="0" borderId="2" xfId="1" applyNumberFormat="1" applyFont="1" applyBorder="1"/>
    <xf numFmtId="0" fontId="23" fillId="0" borderId="0" xfId="0" applyFont="1"/>
    <xf numFmtId="166" fontId="18" fillId="0" borderId="0" xfId="1" applyNumberFormat="1" applyFont="1"/>
    <xf numFmtId="0" fontId="18" fillId="0" borderId="0" xfId="0" applyFont="1"/>
    <xf numFmtId="0" fontId="21" fillId="0" borderId="3" xfId="0" applyFont="1" applyBorder="1"/>
    <xf numFmtId="0" fontId="21" fillId="0" borderId="3" xfId="0" applyFont="1" applyBorder="1" applyAlignment="1"/>
    <xf numFmtId="165" fontId="22" fillId="0" borderId="3" xfId="1" applyNumberFormat="1" applyFont="1" applyBorder="1"/>
    <xf numFmtId="164" fontId="22" fillId="0" borderId="3" xfId="1" applyFont="1" applyBorder="1"/>
    <xf numFmtId="0" fontId="20" fillId="0" borderId="0" xfId="0" applyFont="1"/>
    <xf numFmtId="4" fontId="22" fillId="0" borderId="0" xfId="0" applyNumberFormat="1" applyFont="1"/>
    <xf numFmtId="2" fontId="22" fillId="0" borderId="0" xfId="0" applyNumberFormat="1" applyFont="1"/>
    <xf numFmtId="0" fontId="21" fillId="0" borderId="0" xfId="0" applyFont="1" applyAlignment="1"/>
    <xf numFmtId="0" fontId="25" fillId="0" borderId="0" xfId="0" applyFont="1"/>
    <xf numFmtId="0" fontId="26" fillId="0" borderId="0" xfId="0" applyFont="1" applyAlignment="1"/>
    <xf numFmtId="0" fontId="0" fillId="0" borderId="0" xfId="0" applyFont="1"/>
    <xf numFmtId="0" fontId="18" fillId="0" borderId="0" xfId="0" applyFont="1" applyAlignment="1"/>
    <xf numFmtId="168" fontId="0" fillId="0" borderId="0" xfId="0" applyNumberFormat="1"/>
    <xf numFmtId="0" fontId="0" fillId="0" borderId="0" xfId="0" applyFont="1" applyAlignment="1"/>
    <xf numFmtId="0" fontId="27" fillId="0" borderId="0" xfId="0" applyFont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15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15" fillId="0" borderId="20" xfId="0" applyFont="1" applyBorder="1"/>
    <xf numFmtId="0" fontId="3" fillId="0" borderId="18" xfId="0" applyFont="1" applyBorder="1"/>
    <xf numFmtId="170" fontId="0" fillId="0" borderId="0" xfId="1" applyNumberFormat="1" applyFont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15" fillId="0" borderId="26" xfId="0" applyFont="1" applyBorder="1"/>
    <xf numFmtId="0" fontId="3" fillId="0" borderId="5" xfId="0" applyFont="1" applyBorder="1"/>
    <xf numFmtId="3" fontId="3" fillId="0" borderId="27" xfId="1" applyNumberFormat="1" applyFont="1" applyBorder="1"/>
    <xf numFmtId="0" fontId="28" fillId="0" borderId="29" xfId="0" applyFont="1" applyBorder="1"/>
    <xf numFmtId="0" fontId="28" fillId="0" borderId="30" xfId="0" applyFont="1" applyBorder="1"/>
    <xf numFmtId="0" fontId="28" fillId="0" borderId="31" xfId="0" applyFont="1" applyBorder="1"/>
    <xf numFmtId="170" fontId="28" fillId="0" borderId="32" xfId="1" applyNumberFormat="1" applyFont="1" applyBorder="1"/>
    <xf numFmtId="0" fontId="28" fillId="0" borderId="16" xfId="0" applyFont="1" applyBorder="1"/>
    <xf numFmtId="0" fontId="28" fillId="0" borderId="0" xfId="0" applyFont="1" applyBorder="1"/>
    <xf numFmtId="0" fontId="28" fillId="0" borderId="34" xfId="0" applyFont="1" applyBorder="1"/>
    <xf numFmtId="170" fontId="28" fillId="0" borderId="35" xfId="1" applyNumberFormat="1" applyFont="1" applyBorder="1"/>
    <xf numFmtId="0" fontId="28" fillId="0" borderId="37" xfId="0" applyFont="1" applyBorder="1"/>
    <xf numFmtId="0" fontId="28" fillId="0" borderId="38" xfId="0" applyFont="1" applyBorder="1"/>
    <xf numFmtId="0" fontId="28" fillId="0" borderId="39" xfId="0" applyFont="1" applyBorder="1"/>
    <xf numFmtId="0" fontId="30" fillId="0" borderId="37" xfId="0" applyFont="1" applyBorder="1"/>
    <xf numFmtId="0" fontId="30" fillId="0" borderId="38" xfId="0" applyFont="1" applyBorder="1"/>
    <xf numFmtId="0" fontId="30" fillId="0" borderId="39" xfId="0" applyFont="1" applyBorder="1"/>
    <xf numFmtId="170" fontId="30" fillId="0" borderId="35" xfId="1" applyNumberFormat="1" applyFont="1" applyBorder="1"/>
    <xf numFmtId="0" fontId="31" fillId="0" borderId="21" xfId="0" applyFont="1" applyBorder="1"/>
    <xf numFmtId="0" fontId="31" fillId="0" borderId="22" xfId="0" applyFont="1" applyBorder="1"/>
    <xf numFmtId="0" fontId="31" fillId="0" borderId="40" xfId="0" applyFont="1" applyBorder="1"/>
    <xf numFmtId="3" fontId="31" fillId="0" borderId="41" xfId="1" applyNumberFormat="1" applyFont="1" applyBorder="1"/>
    <xf numFmtId="3" fontId="31" fillId="0" borderId="42" xfId="1" applyNumberFormat="1" applyFont="1" applyBorder="1"/>
    <xf numFmtId="0" fontId="32" fillId="0" borderId="0" xfId="0" applyFont="1"/>
    <xf numFmtId="0" fontId="32" fillId="0" borderId="1" xfId="0" applyFont="1" applyBorder="1"/>
    <xf numFmtId="49" fontId="33" fillId="0" borderId="8" xfId="0" applyNumberFormat="1" applyFont="1" applyBorder="1" applyAlignment="1"/>
    <xf numFmtId="0" fontId="26" fillId="0" borderId="1" xfId="0" applyFont="1" applyBorder="1" applyAlignment="1">
      <alignment horizontal="center"/>
    </xf>
    <xf numFmtId="49" fontId="33" fillId="0" borderId="9" xfId="0" applyNumberFormat="1" applyFont="1" applyBorder="1" applyAlignment="1">
      <alignment horizontal="center"/>
    </xf>
    <xf numFmtId="49" fontId="34" fillId="0" borderId="4" xfId="0" applyNumberFormat="1" applyFont="1" applyBorder="1"/>
    <xf numFmtId="49" fontId="22" fillId="0" borderId="30" xfId="0" applyNumberFormat="1" applyFont="1" applyBorder="1" applyAlignment="1"/>
    <xf numFmtId="0" fontId="0" fillId="0" borderId="4" xfId="0" applyFont="1" applyBorder="1"/>
    <xf numFmtId="166" fontId="0" fillId="0" borderId="43" xfId="1" applyNumberFormat="1" applyFont="1" applyBorder="1"/>
    <xf numFmtId="1" fontId="34" fillId="0" borderId="2" xfId="0" applyNumberFormat="1" applyFont="1" applyBorder="1"/>
    <xf numFmtId="49" fontId="22" fillId="0" borderId="38" xfId="0" applyNumberFormat="1" applyFont="1" applyBorder="1" applyAlignment="1"/>
    <xf numFmtId="164" fontId="0" fillId="0" borderId="2" xfId="1" applyFont="1" applyBorder="1"/>
    <xf numFmtId="168" fontId="0" fillId="0" borderId="44" xfId="1" applyNumberFormat="1" applyFont="1" applyBorder="1"/>
    <xf numFmtId="165" fontId="0" fillId="0" borderId="44" xfId="1" applyNumberFormat="1" applyFont="1" applyBorder="1"/>
    <xf numFmtId="0" fontId="34" fillId="0" borderId="2" xfId="0" applyFont="1" applyBorder="1"/>
    <xf numFmtId="164" fontId="22" fillId="0" borderId="2" xfId="1" applyFont="1" applyBorder="1"/>
    <xf numFmtId="39" fontId="0" fillId="0" borderId="2" xfId="1" applyNumberFormat="1" applyFont="1" applyBorder="1"/>
    <xf numFmtId="164" fontId="0" fillId="0" borderId="0" xfId="0" applyNumberFormat="1"/>
    <xf numFmtId="0" fontId="15" fillId="0" borderId="2" xfId="0" applyFont="1" applyBorder="1"/>
    <xf numFmtId="49" fontId="34" fillId="0" borderId="38" xfId="0" applyNumberFormat="1" applyFont="1" applyBorder="1" applyAlignment="1"/>
    <xf numFmtId="39" fontId="34" fillId="0" borderId="2" xfId="1" applyNumberFormat="1" applyFont="1" applyBorder="1"/>
    <xf numFmtId="168" fontId="3" fillId="0" borderId="44" xfId="1" applyNumberFormat="1" applyFont="1" applyBorder="1"/>
    <xf numFmtId="164" fontId="15" fillId="0" borderId="0" xfId="0" applyNumberFormat="1" applyFont="1"/>
    <xf numFmtId="49" fontId="34" fillId="0" borderId="2" xfId="0" applyNumberFormat="1" applyFont="1" applyBorder="1"/>
    <xf numFmtId="168" fontId="0" fillId="0" borderId="2" xfId="1" applyNumberFormat="1" applyFont="1" applyBorder="1"/>
    <xf numFmtId="0" fontId="0" fillId="0" borderId="38" xfId="0" applyFont="1" applyBorder="1" applyAlignment="1"/>
    <xf numFmtId="168" fontId="35" fillId="0" borderId="2" xfId="1" applyNumberFormat="1" applyFont="1" applyBorder="1"/>
    <xf numFmtId="165" fontId="35" fillId="0" borderId="44" xfId="1" applyNumberFormat="1" applyFont="1" applyBorder="1"/>
    <xf numFmtId="49" fontId="19" fillId="0" borderId="38" xfId="0" applyNumberFormat="1" applyFont="1" applyBorder="1" applyAlignment="1"/>
    <xf numFmtId="39" fontId="19" fillId="0" borderId="2" xfId="1" applyNumberFormat="1" applyFont="1" applyBorder="1"/>
    <xf numFmtId="165" fontId="15" fillId="0" borderId="44" xfId="1" applyNumberFormat="1" applyFont="1" applyBorder="1"/>
    <xf numFmtId="165" fontId="3" fillId="0" borderId="44" xfId="1" applyNumberFormat="1" applyFont="1" applyBorder="1"/>
    <xf numFmtId="0" fontId="15" fillId="0" borderId="3" xfId="0" applyFont="1" applyBorder="1"/>
    <xf numFmtId="0" fontId="15" fillId="0" borderId="45" xfId="0" applyFont="1" applyBorder="1" applyAlignment="1"/>
    <xf numFmtId="164" fontId="34" fillId="0" borderId="3" xfId="1" applyFont="1" applyBorder="1"/>
    <xf numFmtId="165" fontId="34" fillId="0" borderId="46" xfId="1" applyNumberFormat="1" applyFont="1" applyBorder="1"/>
    <xf numFmtId="0" fontId="3" fillId="0" borderId="0" xfId="0" applyFont="1" applyAlignment="1"/>
    <xf numFmtId="49" fontId="36" fillId="0" borderId="0" xfId="0" applyNumberFormat="1" applyFont="1" applyAlignment="1"/>
    <xf numFmtId="4" fontId="0" fillId="0" borderId="0" xfId="0" applyNumberFormat="1"/>
    <xf numFmtId="0" fontId="26" fillId="0" borderId="0" xfId="0" applyFont="1"/>
    <xf numFmtId="167" fontId="0" fillId="0" borderId="0" xfId="0" applyNumberFormat="1" applyFont="1"/>
    <xf numFmtId="164" fontId="8" fillId="0" borderId="2" xfId="1" applyFont="1" applyBorder="1"/>
    <xf numFmtId="168" fontId="10" fillId="0" borderId="2" xfId="1" applyNumberFormat="1" applyFont="1" applyBorder="1"/>
    <xf numFmtId="165" fontId="3" fillId="0" borderId="28" xfId="1" applyNumberFormat="1" applyFont="1" applyBorder="1"/>
    <xf numFmtId="165" fontId="28" fillId="0" borderId="33" xfId="1" applyNumberFormat="1" applyFont="1" applyBorder="1"/>
    <xf numFmtId="165" fontId="28" fillId="0" borderId="36" xfId="1" applyNumberFormat="1" applyFont="1" applyBorder="1"/>
    <xf numFmtId="165" fontId="30" fillId="0" borderId="36" xfId="1" applyNumberFormat="1" applyFont="1" applyBorder="1"/>
    <xf numFmtId="166" fontId="29" fillId="0" borderId="36" xfId="1" applyNumberFormat="1" applyFont="1" applyBorder="1"/>
    <xf numFmtId="0" fontId="37" fillId="0" borderId="0" xfId="0" applyFont="1" applyAlignment="1"/>
    <xf numFmtId="166" fontId="0" fillId="0" borderId="0" xfId="0" applyNumberFormat="1"/>
    <xf numFmtId="164" fontId="0" fillId="0" borderId="0" xfId="0" applyNumberFormat="1" applyFont="1"/>
    <xf numFmtId="164" fontId="22" fillId="0" borderId="4" xfId="1" applyFont="1" applyBorder="1"/>
    <xf numFmtId="164" fontId="24" fillId="0" borderId="2" xfId="1" applyFont="1" applyBorder="1"/>
    <xf numFmtId="164" fontId="28" fillId="0" borderId="32" xfId="1" applyFont="1" applyBorder="1"/>
    <xf numFmtId="164" fontId="28" fillId="0" borderId="35" xfId="1" applyFont="1" applyBorder="1"/>
    <xf numFmtId="164" fontId="29" fillId="0" borderId="35" xfId="1" applyFont="1" applyBorder="1"/>
    <xf numFmtId="0" fontId="38" fillId="0" borderId="0" xfId="0" applyFont="1"/>
    <xf numFmtId="0" fontId="38" fillId="0" borderId="0" xfId="0" applyFont="1" applyAlignment="1"/>
    <xf numFmtId="0" fontId="39" fillId="0" borderId="0" xfId="0" applyFont="1" applyAlignment="1"/>
    <xf numFmtId="168" fontId="38" fillId="0" borderId="0" xfId="0" applyNumberFormat="1" applyFont="1"/>
    <xf numFmtId="168" fontId="39" fillId="0" borderId="0" xfId="0" applyNumberFormat="1" applyFont="1"/>
    <xf numFmtId="166" fontId="38" fillId="0" borderId="0" xfId="1" applyNumberFormat="1" applyFont="1"/>
    <xf numFmtId="164" fontId="40" fillId="0" borderId="19" xfId="0" applyNumberFormat="1" applyFont="1" applyFill="1" applyBorder="1"/>
    <xf numFmtId="0" fontId="38" fillId="0" borderId="0" xfId="0" applyFont="1" applyFill="1" applyBorder="1" applyAlignment="1"/>
    <xf numFmtId="0" fontId="39" fillId="0" borderId="0" xfId="0" applyFont="1" applyFill="1" applyBorder="1" applyAlignment="1"/>
    <xf numFmtId="164" fontId="39" fillId="0" borderId="0" xfId="0" applyNumberFormat="1" applyFont="1"/>
    <xf numFmtId="164" fontId="21" fillId="0" borderId="0" xfId="0" applyNumberFormat="1" applyFont="1"/>
    <xf numFmtId="166" fontId="15" fillId="0" borderId="0" xfId="1" applyNumberFormat="1" applyFont="1"/>
    <xf numFmtId="166" fontId="42" fillId="0" borderId="2" xfId="1" applyNumberFormat="1" applyFont="1" applyBorder="1"/>
    <xf numFmtId="166" fontId="41" fillId="0" borderId="0" xfId="1" applyNumberFormat="1" applyFont="1"/>
    <xf numFmtId="164" fontId="6" fillId="0" borderId="2" xfId="1" applyFon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A76" workbookViewId="0">
      <selection activeCell="G90" sqref="G90"/>
    </sheetView>
  </sheetViews>
  <sheetFormatPr defaultRowHeight="15" x14ac:dyDescent="0.25"/>
  <cols>
    <col min="1" max="1" width="6.140625" customWidth="1"/>
    <col min="2" max="2" width="40.85546875" style="3" customWidth="1"/>
    <col min="3" max="3" width="14.5703125" customWidth="1"/>
    <col min="4" max="4" width="19.85546875" customWidth="1"/>
    <col min="5" max="5" width="17.28515625" customWidth="1"/>
    <col min="6" max="6" width="13.140625" bestFit="1" customWidth="1"/>
    <col min="7" max="7" width="15.28515625" bestFit="1" customWidth="1"/>
    <col min="8" max="8" width="11.5703125" bestFit="1" customWidth="1"/>
    <col min="9" max="9" width="14.28515625" bestFit="1" customWidth="1"/>
  </cols>
  <sheetData>
    <row r="1" spans="1:7" ht="15.75" x14ac:dyDescent="0.25">
      <c r="A1" s="185" t="s">
        <v>49</v>
      </c>
      <c r="B1" s="94"/>
      <c r="C1" s="42"/>
      <c r="D1" s="95"/>
      <c r="E1" s="95"/>
    </row>
    <row r="2" spans="1:7" ht="16.5" thickBot="1" x14ac:dyDescent="0.3">
      <c r="A2" s="185" t="s">
        <v>216</v>
      </c>
      <c r="B2" s="94"/>
      <c r="C2" s="42"/>
      <c r="D2" s="95"/>
      <c r="E2" s="95"/>
    </row>
    <row r="3" spans="1:7" ht="16.5" thickTop="1" thickBot="1" x14ac:dyDescent="0.3">
      <c r="A3" s="11" t="s">
        <v>0</v>
      </c>
      <c r="B3" s="12" t="s">
        <v>1</v>
      </c>
      <c r="C3" s="35" t="s">
        <v>2</v>
      </c>
      <c r="D3" s="35" t="s">
        <v>3</v>
      </c>
      <c r="E3" s="35" t="s">
        <v>4</v>
      </c>
    </row>
    <row r="4" spans="1:7" ht="15.75" thickTop="1" x14ac:dyDescent="0.25">
      <c r="A4" s="13"/>
      <c r="B4" s="14" t="s">
        <v>50</v>
      </c>
      <c r="C4" s="23"/>
      <c r="D4" s="15"/>
      <c r="E4" s="28"/>
    </row>
    <row r="5" spans="1:7" x14ac:dyDescent="0.25">
      <c r="A5" s="16" t="s">
        <v>5</v>
      </c>
      <c r="B5" s="17" t="s">
        <v>6</v>
      </c>
      <c r="C5" s="24"/>
      <c r="D5" s="6"/>
      <c r="E5" s="29"/>
    </row>
    <row r="6" spans="1:7" x14ac:dyDescent="0.25">
      <c r="A6" s="16" t="s">
        <v>52</v>
      </c>
      <c r="B6" s="18" t="s">
        <v>51</v>
      </c>
      <c r="C6" s="24" t="s">
        <v>95</v>
      </c>
      <c r="D6" s="33">
        <v>8499841.4199999999</v>
      </c>
      <c r="E6" s="9">
        <v>8859967.3200000003</v>
      </c>
    </row>
    <row r="7" spans="1:7" x14ac:dyDescent="0.25">
      <c r="A7" s="6"/>
      <c r="B7" s="17" t="s">
        <v>53</v>
      </c>
      <c r="C7" s="24"/>
      <c r="D7" s="6"/>
      <c r="E7" s="29"/>
    </row>
    <row r="8" spans="1:7" x14ac:dyDescent="0.25">
      <c r="A8" s="16"/>
      <c r="B8" s="19" t="s">
        <v>7</v>
      </c>
      <c r="C8" s="24"/>
      <c r="D8" s="6"/>
      <c r="E8" s="29"/>
    </row>
    <row r="9" spans="1:7" x14ac:dyDescent="0.25">
      <c r="A9" s="16"/>
      <c r="B9" s="19" t="s">
        <v>8</v>
      </c>
      <c r="C9" s="24"/>
      <c r="D9" s="6"/>
      <c r="E9" s="29"/>
    </row>
    <row r="10" spans="1:7" x14ac:dyDescent="0.25">
      <c r="A10" s="6"/>
      <c r="B10" s="17" t="s">
        <v>9</v>
      </c>
      <c r="C10" s="25"/>
      <c r="D10" s="10">
        <f>SUM(D6:D9)</f>
        <v>8499841.4199999999</v>
      </c>
      <c r="E10" s="31">
        <f>SUM(E5:E9)</f>
        <v>8859967.3200000003</v>
      </c>
    </row>
    <row r="11" spans="1:7" x14ac:dyDescent="0.25">
      <c r="A11" s="6"/>
      <c r="B11" s="17" t="s">
        <v>54</v>
      </c>
      <c r="C11" s="24"/>
      <c r="D11" s="9"/>
      <c r="E11" s="9"/>
    </row>
    <row r="12" spans="1:7" x14ac:dyDescent="0.25">
      <c r="A12" s="16"/>
      <c r="B12" s="19" t="s">
        <v>10</v>
      </c>
      <c r="C12" s="24">
        <v>411</v>
      </c>
      <c r="D12" s="44">
        <v>1794694.99</v>
      </c>
      <c r="E12" s="9">
        <v>9475125.6300000008</v>
      </c>
    </row>
    <row r="13" spans="1:7" x14ac:dyDescent="0.25">
      <c r="A13" s="16"/>
      <c r="B13" s="19" t="s">
        <v>11</v>
      </c>
      <c r="C13" s="24" t="s">
        <v>101</v>
      </c>
      <c r="D13" s="9">
        <f>12740978.92</f>
        <v>12740978.92</v>
      </c>
      <c r="E13" s="9">
        <v>16036749</v>
      </c>
    </row>
    <row r="14" spans="1:7" x14ac:dyDescent="0.25">
      <c r="A14" s="16"/>
      <c r="B14" s="19" t="s">
        <v>12</v>
      </c>
      <c r="C14" s="24" t="s">
        <v>102</v>
      </c>
      <c r="D14" s="9">
        <f>655586.99+722.1+293139+5400+4885650+2773882</f>
        <v>8614380.0899999999</v>
      </c>
      <c r="E14" s="9">
        <v>7915117</v>
      </c>
    </row>
    <row r="15" spans="1:7" x14ac:dyDescent="0.25">
      <c r="A15" s="16"/>
      <c r="B15" s="19" t="s">
        <v>13</v>
      </c>
      <c r="C15" s="24"/>
      <c r="D15" s="9"/>
      <c r="E15" s="9"/>
    </row>
    <row r="16" spans="1:7" x14ac:dyDescent="0.25">
      <c r="A16" s="6"/>
      <c r="B16" s="17" t="s">
        <v>9</v>
      </c>
      <c r="C16" s="25"/>
      <c r="D16" s="216">
        <f>SUM(D12:D15)</f>
        <v>23150054</v>
      </c>
      <c r="E16" s="31">
        <f>SUM(E12:E15)</f>
        <v>33426991.630000003</v>
      </c>
      <c r="G16" s="184">
        <f>E16-D16</f>
        <v>10276937.630000003</v>
      </c>
    </row>
    <row r="17" spans="1:9" x14ac:dyDescent="0.25">
      <c r="A17" s="16" t="s">
        <v>56</v>
      </c>
      <c r="B17" s="19" t="s">
        <v>55</v>
      </c>
      <c r="C17" s="24"/>
      <c r="D17" s="32"/>
      <c r="E17" s="29"/>
    </row>
    <row r="18" spans="1:9" x14ac:dyDescent="0.25">
      <c r="A18" s="16"/>
      <c r="B18" s="19" t="s">
        <v>14</v>
      </c>
      <c r="C18" s="24"/>
      <c r="D18" s="7">
        <f>117848.24+744127.57</f>
        <v>861975.80999999994</v>
      </c>
      <c r="E18" s="29">
        <v>861975.81</v>
      </c>
    </row>
    <row r="19" spans="1:9" x14ac:dyDescent="0.25">
      <c r="A19" s="16"/>
      <c r="B19" s="19" t="s">
        <v>15</v>
      </c>
      <c r="C19" s="24"/>
      <c r="D19" s="6"/>
      <c r="E19" s="29"/>
    </row>
    <row r="20" spans="1:9" x14ac:dyDescent="0.25">
      <c r="A20" s="16"/>
      <c r="B20" s="19" t="s">
        <v>16</v>
      </c>
      <c r="C20" s="24"/>
      <c r="D20" s="6"/>
      <c r="E20" s="29"/>
    </row>
    <row r="21" spans="1:9" x14ac:dyDescent="0.25">
      <c r="A21" s="16"/>
      <c r="B21" s="19" t="s">
        <v>17</v>
      </c>
      <c r="C21" s="24">
        <v>351</v>
      </c>
      <c r="D21" s="7">
        <v>58228465.210000001</v>
      </c>
      <c r="E21" s="9">
        <v>46845155.490000002</v>
      </c>
    </row>
    <row r="22" spans="1:9" x14ac:dyDescent="0.25">
      <c r="A22" s="16"/>
      <c r="B22" s="19" t="s">
        <v>214</v>
      </c>
      <c r="C22" s="24">
        <v>321</v>
      </c>
      <c r="D22" s="214">
        <v>7250097</v>
      </c>
      <c r="E22" s="29"/>
    </row>
    <row r="23" spans="1:9" x14ac:dyDescent="0.25">
      <c r="A23" s="6"/>
      <c r="B23" s="17" t="s">
        <v>9</v>
      </c>
      <c r="C23" s="25"/>
      <c r="D23" s="10">
        <f>SUM(D17:D22)</f>
        <v>66340538.020000003</v>
      </c>
      <c r="E23" s="31">
        <f>SUM(E18:E22)</f>
        <v>47707131.300000004</v>
      </c>
      <c r="G23" s="184">
        <f>E23-D23</f>
        <v>-18633406.719999999</v>
      </c>
      <c r="I23" s="163"/>
    </row>
    <row r="24" spans="1:9" x14ac:dyDescent="0.25">
      <c r="A24" s="6"/>
      <c r="B24" s="17" t="s">
        <v>98</v>
      </c>
      <c r="C24" s="24"/>
      <c r="D24" s="32"/>
      <c r="E24" s="29"/>
    </row>
    <row r="25" spans="1:9" x14ac:dyDescent="0.25">
      <c r="A25" s="6"/>
      <c r="B25" s="17" t="s">
        <v>99</v>
      </c>
      <c r="C25" s="24"/>
      <c r="D25" s="32">
        <f t="shared" ref="D25:D27" si="0">SUM(D24,D17)</f>
        <v>0</v>
      </c>
      <c r="E25" s="29"/>
    </row>
    <row r="26" spans="1:9" x14ac:dyDescent="0.25">
      <c r="A26" s="6"/>
      <c r="B26" s="17" t="s">
        <v>100</v>
      </c>
      <c r="C26" s="24">
        <v>486</v>
      </c>
      <c r="D26" s="57">
        <v>2779693.67</v>
      </c>
      <c r="E26" s="58">
        <v>2779693.67</v>
      </c>
    </row>
    <row r="27" spans="1:9" x14ac:dyDescent="0.25">
      <c r="A27" s="6"/>
      <c r="B27" s="17" t="s">
        <v>9</v>
      </c>
      <c r="C27" s="25"/>
      <c r="D27" s="10">
        <f t="shared" si="0"/>
        <v>2779693.67</v>
      </c>
      <c r="E27" s="34">
        <f>SUM(E26)</f>
        <v>2779693.67</v>
      </c>
    </row>
    <row r="28" spans="1:9" x14ac:dyDescent="0.25">
      <c r="A28" s="6"/>
      <c r="B28" s="17" t="s">
        <v>18</v>
      </c>
      <c r="C28" s="25"/>
      <c r="D28" s="10">
        <f>D10+D16+D23+D27</f>
        <v>100770127.11</v>
      </c>
      <c r="E28" s="30">
        <f>E10+E16+E23+E27</f>
        <v>92773783.920000002</v>
      </c>
    </row>
    <row r="29" spans="1:9" x14ac:dyDescent="0.25">
      <c r="A29" s="16" t="s">
        <v>58</v>
      </c>
      <c r="B29" s="17" t="s">
        <v>57</v>
      </c>
      <c r="C29" s="24"/>
      <c r="D29" s="6"/>
      <c r="E29" s="29"/>
    </row>
    <row r="30" spans="1:9" x14ac:dyDescent="0.25">
      <c r="A30" s="6"/>
      <c r="B30" s="17" t="s">
        <v>59</v>
      </c>
      <c r="C30" s="24"/>
      <c r="D30" s="6"/>
      <c r="E30" s="29"/>
    </row>
    <row r="31" spans="1:9" x14ac:dyDescent="0.25">
      <c r="A31" s="16"/>
      <c r="B31" s="19" t="s">
        <v>19</v>
      </c>
      <c r="C31" s="24"/>
      <c r="D31" s="6"/>
      <c r="E31" s="29"/>
    </row>
    <row r="32" spans="1:9" x14ac:dyDescent="0.25">
      <c r="A32" s="16"/>
      <c r="B32" s="19" t="s">
        <v>20</v>
      </c>
      <c r="C32" s="24"/>
      <c r="D32" s="6"/>
      <c r="E32" s="29"/>
    </row>
    <row r="33" spans="1:11" x14ac:dyDescent="0.25">
      <c r="A33" s="16"/>
      <c r="B33" s="19" t="s">
        <v>21</v>
      </c>
      <c r="C33" s="24"/>
      <c r="D33" s="6"/>
      <c r="E33" s="29"/>
      <c r="G33" s="37"/>
      <c r="H33" s="37"/>
      <c r="I33" s="37"/>
    </row>
    <row r="34" spans="1:11" x14ac:dyDescent="0.25">
      <c r="A34" s="16"/>
      <c r="B34" s="19" t="s">
        <v>22</v>
      </c>
      <c r="C34" s="24"/>
      <c r="D34" s="6"/>
      <c r="E34" s="29"/>
      <c r="G34" s="37"/>
      <c r="H34" s="37"/>
      <c r="I34" s="37"/>
    </row>
    <row r="35" spans="1:11" x14ac:dyDescent="0.25">
      <c r="A35" s="6"/>
      <c r="B35" s="17" t="s">
        <v>9</v>
      </c>
      <c r="C35" s="25"/>
      <c r="D35" s="6"/>
      <c r="E35" s="29"/>
      <c r="G35" s="37"/>
      <c r="H35" s="37"/>
      <c r="I35" s="37"/>
    </row>
    <row r="36" spans="1:11" x14ac:dyDescent="0.25">
      <c r="A36" s="6"/>
      <c r="B36" s="17" t="s">
        <v>60</v>
      </c>
      <c r="C36" s="24"/>
      <c r="D36" s="6"/>
      <c r="E36" s="29"/>
      <c r="G36" s="37"/>
      <c r="H36" s="37"/>
      <c r="I36" s="37"/>
    </row>
    <row r="37" spans="1:11" x14ac:dyDescent="0.25">
      <c r="A37" s="16"/>
      <c r="B37" s="19" t="s">
        <v>23</v>
      </c>
      <c r="C37" s="24"/>
      <c r="D37" s="6"/>
      <c r="E37" s="29"/>
      <c r="G37" s="37"/>
      <c r="H37" s="37"/>
      <c r="I37" s="37"/>
      <c r="J37" s="37"/>
      <c r="K37" s="37"/>
    </row>
    <row r="38" spans="1:11" x14ac:dyDescent="0.25">
      <c r="A38" s="16"/>
      <c r="B38" s="19" t="s">
        <v>24</v>
      </c>
      <c r="C38" s="24"/>
      <c r="D38" s="6"/>
      <c r="E38" s="29"/>
      <c r="G38" s="37"/>
      <c r="H38" s="37"/>
      <c r="I38" s="37"/>
      <c r="J38" s="37"/>
      <c r="K38" s="37"/>
    </row>
    <row r="39" spans="1:11" x14ac:dyDescent="0.25">
      <c r="A39" s="16"/>
      <c r="B39" s="19" t="s">
        <v>25</v>
      </c>
      <c r="C39" s="24" t="s">
        <v>96</v>
      </c>
      <c r="D39" s="7">
        <v>31741919</v>
      </c>
      <c r="E39" s="9">
        <v>42250794.689999998</v>
      </c>
      <c r="G39" s="37"/>
      <c r="H39" s="37"/>
      <c r="I39" s="37"/>
      <c r="J39" s="37"/>
      <c r="K39" s="37"/>
    </row>
    <row r="40" spans="1:11" x14ac:dyDescent="0.25">
      <c r="A40" s="16"/>
      <c r="B40" s="19" t="s">
        <v>26</v>
      </c>
      <c r="C40" s="24">
        <v>218</v>
      </c>
      <c r="D40" s="7">
        <f>82801+422333.09+62735.5-220345</f>
        <v>347524.59000000008</v>
      </c>
      <c r="E40" s="9">
        <v>534784.27</v>
      </c>
      <c r="G40" s="37"/>
      <c r="H40" s="37"/>
      <c r="I40" s="37"/>
      <c r="J40" s="37"/>
      <c r="K40" s="37"/>
    </row>
    <row r="41" spans="1:11" x14ac:dyDescent="0.25">
      <c r="A41" s="6"/>
      <c r="B41" s="17" t="s">
        <v>9</v>
      </c>
      <c r="C41" s="25"/>
      <c r="D41" s="10">
        <f>SUM(D37:D40)</f>
        <v>32089443.59</v>
      </c>
      <c r="E41" s="34">
        <f>SUM(E39:E40)</f>
        <v>42785578.960000001</v>
      </c>
      <c r="G41" s="215"/>
      <c r="H41" s="37"/>
      <c r="I41" s="37"/>
      <c r="J41" s="37"/>
      <c r="K41" s="37"/>
    </row>
    <row r="42" spans="1:11" x14ac:dyDescent="0.25">
      <c r="A42" s="6"/>
      <c r="B42" s="17" t="s">
        <v>61</v>
      </c>
      <c r="C42" s="24"/>
      <c r="D42" s="6"/>
      <c r="E42" s="29"/>
      <c r="G42" s="37"/>
      <c r="H42" s="37"/>
      <c r="I42" s="37"/>
      <c r="J42" s="37"/>
      <c r="K42" s="37"/>
    </row>
    <row r="43" spans="1:11" x14ac:dyDescent="0.25">
      <c r="A43" s="6"/>
      <c r="B43" s="17" t="s">
        <v>62</v>
      </c>
      <c r="C43" s="24"/>
      <c r="D43" s="6"/>
      <c r="E43" s="29"/>
      <c r="G43" s="37"/>
      <c r="H43" s="37"/>
      <c r="I43" s="37"/>
      <c r="J43" s="37"/>
      <c r="K43" s="37"/>
    </row>
    <row r="44" spans="1:11" x14ac:dyDescent="0.25">
      <c r="A44" s="16"/>
      <c r="B44" s="19" t="s">
        <v>27</v>
      </c>
      <c r="C44" s="24"/>
      <c r="D44" s="6"/>
      <c r="E44" s="29"/>
      <c r="G44" s="37"/>
      <c r="H44" s="37"/>
      <c r="I44" s="37"/>
      <c r="J44" s="37"/>
      <c r="K44" s="37"/>
    </row>
    <row r="45" spans="1:11" x14ac:dyDescent="0.25">
      <c r="A45" s="16"/>
      <c r="B45" s="19" t="s">
        <v>28</v>
      </c>
      <c r="C45" s="24"/>
      <c r="D45" s="6"/>
      <c r="E45" s="29"/>
      <c r="G45" s="37"/>
      <c r="I45" s="37"/>
    </row>
    <row r="46" spans="1:11" x14ac:dyDescent="0.25">
      <c r="A46" s="16"/>
      <c r="B46" s="19" t="s">
        <v>29</v>
      </c>
      <c r="C46" s="24"/>
      <c r="D46" s="7"/>
      <c r="E46" s="9"/>
      <c r="I46" s="195"/>
    </row>
    <row r="47" spans="1:11" x14ac:dyDescent="0.25">
      <c r="A47" s="6"/>
      <c r="B47" s="17" t="s">
        <v>9</v>
      </c>
      <c r="C47" s="25"/>
      <c r="D47" s="10"/>
      <c r="E47" s="34">
        <f>SUM(E44:E46)</f>
        <v>0</v>
      </c>
    </row>
    <row r="48" spans="1:11" x14ac:dyDescent="0.25">
      <c r="A48" s="6"/>
      <c r="B48" s="17" t="s">
        <v>63</v>
      </c>
      <c r="C48" s="24"/>
      <c r="D48" s="6"/>
      <c r="E48" s="29"/>
    </row>
    <row r="49" spans="1:6" x14ac:dyDescent="0.25">
      <c r="A49" s="6"/>
      <c r="B49" s="17" t="s">
        <v>64</v>
      </c>
      <c r="C49" s="24"/>
      <c r="D49" s="6"/>
      <c r="E49" s="29"/>
    </row>
    <row r="50" spans="1:6" x14ac:dyDescent="0.25">
      <c r="A50" s="6"/>
      <c r="B50" s="17" t="s">
        <v>9</v>
      </c>
      <c r="C50" s="25"/>
      <c r="D50" s="6"/>
      <c r="E50" s="29"/>
    </row>
    <row r="51" spans="1:6" x14ac:dyDescent="0.25">
      <c r="A51" s="6"/>
      <c r="B51" s="17" t="s">
        <v>30</v>
      </c>
      <c r="C51" s="25"/>
      <c r="D51" s="10">
        <f>D47+D41</f>
        <v>32089443.59</v>
      </c>
      <c r="E51" s="30">
        <f>E41+E47</f>
        <v>42785578.960000001</v>
      </c>
    </row>
    <row r="52" spans="1:6" x14ac:dyDescent="0.25">
      <c r="A52" s="6"/>
      <c r="B52" s="17" t="s">
        <v>97</v>
      </c>
      <c r="C52" s="25"/>
      <c r="D52" s="10">
        <f>D51+D28</f>
        <v>132859570.7</v>
      </c>
      <c r="E52" s="30">
        <f>E28+E51</f>
        <v>135559362.88</v>
      </c>
    </row>
    <row r="53" spans="1:6" x14ac:dyDescent="0.25">
      <c r="A53" s="6"/>
      <c r="B53" s="17"/>
      <c r="C53" s="25"/>
      <c r="D53" s="10"/>
      <c r="E53" s="30"/>
    </row>
    <row r="54" spans="1:6" x14ac:dyDescent="0.25">
      <c r="A54" s="6"/>
      <c r="B54" s="17" t="s">
        <v>31</v>
      </c>
      <c r="C54" s="25"/>
      <c r="D54" s="6"/>
      <c r="E54" s="29"/>
    </row>
    <row r="55" spans="1:6" x14ac:dyDescent="0.25">
      <c r="A55" s="6"/>
      <c r="B55" s="17" t="s">
        <v>104</v>
      </c>
      <c r="C55" s="24"/>
      <c r="D55" s="6"/>
      <c r="E55" s="29"/>
    </row>
    <row r="56" spans="1:6" x14ac:dyDescent="0.25">
      <c r="A56" s="16"/>
      <c r="B56" s="17" t="s">
        <v>65</v>
      </c>
      <c r="C56" s="24"/>
      <c r="D56" s="6"/>
      <c r="E56" s="29"/>
    </row>
    <row r="57" spans="1:6" x14ac:dyDescent="0.25">
      <c r="A57" s="16"/>
      <c r="B57" s="17" t="s">
        <v>66</v>
      </c>
      <c r="C57" s="24"/>
      <c r="D57" s="6"/>
      <c r="E57" s="29"/>
    </row>
    <row r="58" spans="1:6" x14ac:dyDescent="0.25">
      <c r="A58" s="16"/>
      <c r="B58" s="19" t="s">
        <v>32</v>
      </c>
      <c r="C58" s="24">
        <v>461</v>
      </c>
      <c r="D58" s="5"/>
      <c r="E58" s="29">
        <v>25188202.120000001</v>
      </c>
    </row>
    <row r="59" spans="1:6" x14ac:dyDescent="0.25">
      <c r="A59" s="16"/>
      <c r="B59" s="19" t="s">
        <v>33</v>
      </c>
      <c r="C59" s="24"/>
      <c r="D59" s="6"/>
      <c r="E59" s="29">
        <v>0</v>
      </c>
    </row>
    <row r="60" spans="1:6" x14ac:dyDescent="0.25">
      <c r="A60" s="16"/>
      <c r="B60" s="19" t="s">
        <v>34</v>
      </c>
      <c r="C60" s="24"/>
      <c r="D60" s="6"/>
      <c r="E60" s="29"/>
    </row>
    <row r="61" spans="1:6" x14ac:dyDescent="0.25">
      <c r="A61" s="6"/>
      <c r="B61" s="17" t="s">
        <v>9</v>
      </c>
      <c r="C61" s="25"/>
      <c r="D61" s="8">
        <f>SUM(D57:D60)</f>
        <v>0</v>
      </c>
      <c r="E61" s="31">
        <f>E58+E60</f>
        <v>25188202.120000001</v>
      </c>
    </row>
    <row r="62" spans="1:6" x14ac:dyDescent="0.25">
      <c r="A62" s="16" t="s">
        <v>52</v>
      </c>
      <c r="B62" s="17" t="s">
        <v>68</v>
      </c>
      <c r="C62" s="26"/>
      <c r="D62" s="6"/>
      <c r="E62" s="30"/>
      <c r="F62" s="1"/>
    </row>
    <row r="63" spans="1:6" x14ac:dyDescent="0.25">
      <c r="A63" s="16"/>
      <c r="B63" s="17" t="s">
        <v>69</v>
      </c>
      <c r="C63" s="26"/>
      <c r="D63" s="6"/>
      <c r="E63" s="45"/>
      <c r="F63" s="1"/>
    </row>
    <row r="64" spans="1:6" x14ac:dyDescent="0.25">
      <c r="A64" s="16"/>
      <c r="B64" s="17" t="s">
        <v>70</v>
      </c>
      <c r="C64" s="26"/>
      <c r="D64" s="6"/>
      <c r="E64" s="45"/>
      <c r="F64" s="1"/>
    </row>
    <row r="65" spans="1:8" x14ac:dyDescent="0.25">
      <c r="A65" s="16"/>
      <c r="B65" s="17" t="s">
        <v>71</v>
      </c>
      <c r="C65" s="26"/>
      <c r="D65" s="9"/>
      <c r="E65" s="45"/>
      <c r="F65" s="1"/>
    </row>
    <row r="66" spans="1:8" x14ac:dyDescent="0.25">
      <c r="A66" s="16"/>
      <c r="B66" s="17" t="s">
        <v>72</v>
      </c>
      <c r="C66" s="26"/>
      <c r="D66" s="9"/>
      <c r="E66" s="45"/>
      <c r="F66" s="1"/>
    </row>
    <row r="67" spans="1:8" x14ac:dyDescent="0.25">
      <c r="A67" s="16"/>
      <c r="B67" s="17" t="s">
        <v>73</v>
      </c>
      <c r="C67" s="26"/>
      <c r="D67" s="29"/>
      <c r="E67" s="45"/>
      <c r="F67" s="1"/>
    </row>
    <row r="68" spans="1:8" x14ac:dyDescent="0.25">
      <c r="A68" s="6"/>
      <c r="B68" s="20" t="s">
        <v>67</v>
      </c>
      <c r="C68" s="24"/>
      <c r="D68" s="29"/>
      <c r="E68" s="4"/>
    </row>
    <row r="69" spans="1:8" x14ac:dyDescent="0.25">
      <c r="A69" s="16"/>
      <c r="B69" s="19" t="s">
        <v>35</v>
      </c>
      <c r="C69" s="24">
        <v>401</v>
      </c>
      <c r="D69" s="29">
        <v>9510046</v>
      </c>
      <c r="E69" s="46">
        <v>4607182.5999999996</v>
      </c>
    </row>
    <row r="70" spans="1:8" x14ac:dyDescent="0.25">
      <c r="A70" s="16"/>
      <c r="B70" s="19" t="s">
        <v>36</v>
      </c>
      <c r="C70" s="24"/>
      <c r="D70" s="29"/>
      <c r="E70" s="4">
        <v>50280</v>
      </c>
    </row>
    <row r="71" spans="1:8" x14ac:dyDescent="0.25">
      <c r="A71" s="16"/>
      <c r="B71" s="19" t="s">
        <v>37</v>
      </c>
      <c r="C71" s="24" t="s">
        <v>103</v>
      </c>
      <c r="D71" s="29">
        <f>47151+13898+15055</f>
        <v>76104</v>
      </c>
      <c r="E71" s="46">
        <v>64430</v>
      </c>
    </row>
    <row r="72" spans="1:8" x14ac:dyDescent="0.25">
      <c r="A72" s="16"/>
      <c r="B72" s="19" t="s">
        <v>38</v>
      </c>
      <c r="C72" s="24">
        <v>461</v>
      </c>
      <c r="D72" s="29">
        <v>89769611.670000002</v>
      </c>
      <c r="E72" s="46">
        <v>73378174.900000006</v>
      </c>
    </row>
    <row r="73" spans="1:8" x14ac:dyDescent="0.25">
      <c r="A73" s="16"/>
      <c r="B73" s="19" t="s">
        <v>39</v>
      </c>
      <c r="C73" s="24"/>
      <c r="D73" s="29"/>
      <c r="E73" s="4"/>
      <c r="H73" s="163"/>
    </row>
    <row r="74" spans="1:8" x14ac:dyDescent="0.25">
      <c r="A74" s="6"/>
      <c r="B74" s="17" t="s">
        <v>9</v>
      </c>
      <c r="C74" s="25"/>
      <c r="D74" s="31">
        <f>SUM(D69:D73)</f>
        <v>99355761.670000002</v>
      </c>
      <c r="E74" s="45">
        <f>SUM(E69:E73)</f>
        <v>78100067.5</v>
      </c>
    </row>
    <row r="75" spans="1:8" x14ac:dyDescent="0.25">
      <c r="A75" s="6"/>
      <c r="B75" s="17" t="s">
        <v>40</v>
      </c>
      <c r="C75" s="24"/>
      <c r="D75" s="29"/>
      <c r="E75" s="4"/>
      <c r="G75" s="163"/>
    </row>
    <row r="76" spans="1:8" x14ac:dyDescent="0.25">
      <c r="A76" s="6"/>
      <c r="B76" s="17" t="s">
        <v>41</v>
      </c>
      <c r="C76" s="24"/>
      <c r="D76" s="29"/>
      <c r="E76" s="4"/>
    </row>
    <row r="77" spans="1:8" x14ac:dyDescent="0.25">
      <c r="A77" s="6"/>
      <c r="B77" s="17" t="s">
        <v>9</v>
      </c>
      <c r="C77" s="25"/>
      <c r="D77" s="29"/>
      <c r="E77" s="29"/>
    </row>
    <row r="78" spans="1:8" x14ac:dyDescent="0.25">
      <c r="A78" s="6"/>
      <c r="B78" s="17" t="s">
        <v>42</v>
      </c>
      <c r="C78" s="25"/>
      <c r="D78" s="31">
        <f>D74+D61</f>
        <v>99355761.670000002</v>
      </c>
      <c r="E78" s="48">
        <f>E74+E61</f>
        <v>103288269.62</v>
      </c>
      <c r="F78" s="2"/>
      <c r="G78" s="217">
        <f>D78-E78</f>
        <v>-3932507.950000003</v>
      </c>
    </row>
    <row r="79" spans="1:8" x14ac:dyDescent="0.25">
      <c r="A79" s="16"/>
      <c r="B79" s="17" t="s">
        <v>74</v>
      </c>
      <c r="C79" s="24"/>
      <c r="D79" s="49"/>
      <c r="E79" s="49"/>
      <c r="F79" s="55"/>
      <c r="G79" s="163"/>
    </row>
    <row r="80" spans="1:8" x14ac:dyDescent="0.25">
      <c r="A80" s="16"/>
      <c r="B80" s="17" t="s">
        <v>75</v>
      </c>
      <c r="C80" s="24"/>
      <c r="D80" s="29"/>
      <c r="E80" s="49"/>
      <c r="F80" s="55"/>
      <c r="G80" s="55"/>
    </row>
    <row r="81" spans="1:7" x14ac:dyDescent="0.25">
      <c r="A81" s="16"/>
      <c r="B81" s="19" t="s">
        <v>43</v>
      </c>
      <c r="C81" s="24"/>
      <c r="D81" s="29">
        <v>1110562.55</v>
      </c>
      <c r="E81" s="49">
        <v>1312182.5</v>
      </c>
      <c r="F81" s="55"/>
      <c r="G81" s="55"/>
    </row>
    <row r="82" spans="1:7" x14ac:dyDescent="0.25">
      <c r="A82" s="16"/>
      <c r="B82" s="19" t="s">
        <v>44</v>
      </c>
      <c r="C82" s="24"/>
      <c r="D82" s="29"/>
      <c r="E82" s="49"/>
      <c r="F82" s="55"/>
      <c r="G82" s="55"/>
    </row>
    <row r="83" spans="1:7" x14ac:dyDescent="0.25">
      <c r="A83" s="6"/>
      <c r="B83" s="17" t="s">
        <v>9</v>
      </c>
      <c r="C83" s="25"/>
      <c r="D83" s="31">
        <f>SUM(D81:D82)</f>
        <v>1110562.55</v>
      </c>
      <c r="E83" s="47">
        <f>SUM(E81:E82)</f>
        <v>1312182.5</v>
      </c>
      <c r="F83" s="55"/>
      <c r="G83" s="55"/>
    </row>
    <row r="84" spans="1:7" x14ac:dyDescent="0.25">
      <c r="A84" s="6"/>
      <c r="B84" s="17" t="s">
        <v>45</v>
      </c>
      <c r="C84" s="24"/>
      <c r="D84" s="29">
        <v>34823574.520000003</v>
      </c>
      <c r="E84" s="49">
        <v>34850797.5</v>
      </c>
      <c r="F84" s="55"/>
      <c r="G84" s="55"/>
    </row>
    <row r="85" spans="1:7" x14ac:dyDescent="0.25">
      <c r="A85" s="6"/>
      <c r="B85" s="17" t="s">
        <v>46</v>
      </c>
      <c r="C85" s="24"/>
      <c r="D85" s="29"/>
      <c r="E85" s="49"/>
      <c r="F85" s="55"/>
      <c r="G85" s="55"/>
    </row>
    <row r="86" spans="1:7" x14ac:dyDescent="0.25">
      <c r="A86" s="6"/>
      <c r="B86" s="17" t="s">
        <v>40</v>
      </c>
      <c r="C86" s="24"/>
      <c r="D86" s="29"/>
      <c r="E86" s="49"/>
      <c r="F86" s="55"/>
      <c r="G86" s="55"/>
    </row>
    <row r="87" spans="1:7" x14ac:dyDescent="0.25">
      <c r="A87" s="6"/>
      <c r="B87" s="17" t="s">
        <v>9</v>
      </c>
      <c r="C87" s="25"/>
      <c r="D87" s="31">
        <f>SUM(D84:D86)</f>
        <v>34823574.520000003</v>
      </c>
      <c r="E87" s="47">
        <f>E84</f>
        <v>34850797.5</v>
      </c>
      <c r="F87" s="55"/>
      <c r="G87" s="55"/>
    </row>
    <row r="88" spans="1:7" x14ac:dyDescent="0.25">
      <c r="A88" s="6"/>
      <c r="B88" s="17" t="s">
        <v>47</v>
      </c>
      <c r="C88" s="25"/>
      <c r="D88" s="47">
        <f>D87+D83</f>
        <v>35934137.07</v>
      </c>
      <c r="E88" s="48">
        <f>E83+E87</f>
        <v>36162980</v>
      </c>
      <c r="F88" s="56"/>
      <c r="G88" s="55">
        <f>E88-D88</f>
        <v>228842.9299999997</v>
      </c>
    </row>
    <row r="89" spans="1:7" x14ac:dyDescent="0.25">
      <c r="A89" s="16" t="s">
        <v>77</v>
      </c>
      <c r="B89" s="17" t="s">
        <v>76</v>
      </c>
      <c r="C89" s="24"/>
      <c r="D89" s="49"/>
      <c r="E89" s="49"/>
      <c r="F89" s="55"/>
      <c r="G89" s="55">
        <f>D88+D78-E78-E88</f>
        <v>-4161350.8799999952</v>
      </c>
    </row>
    <row r="90" spans="1:7" x14ac:dyDescent="0.25">
      <c r="A90" s="16" t="s">
        <v>52</v>
      </c>
      <c r="B90" s="17" t="s">
        <v>78</v>
      </c>
      <c r="C90" s="24"/>
      <c r="D90" s="49"/>
      <c r="E90" s="49"/>
      <c r="F90" s="55"/>
      <c r="G90" s="55"/>
    </row>
    <row r="91" spans="1:7" x14ac:dyDescent="0.25">
      <c r="A91" s="6">
        <v>2</v>
      </c>
      <c r="B91" s="17" t="s">
        <v>79</v>
      </c>
      <c r="C91" s="24"/>
      <c r="D91" s="49"/>
      <c r="E91" s="49"/>
      <c r="G91" s="55"/>
    </row>
    <row r="92" spans="1:7" x14ac:dyDescent="0.25">
      <c r="A92" s="16" t="s">
        <v>81</v>
      </c>
      <c r="B92" s="17" t="s">
        <v>80</v>
      </c>
      <c r="C92" s="24"/>
      <c r="D92" s="49">
        <v>100000</v>
      </c>
      <c r="E92" s="50">
        <v>100000</v>
      </c>
    </row>
    <row r="93" spans="1:7" x14ac:dyDescent="0.25">
      <c r="A93" s="16" t="s">
        <v>82</v>
      </c>
      <c r="B93" s="17" t="s">
        <v>83</v>
      </c>
      <c r="C93" s="24"/>
      <c r="D93" s="43"/>
      <c r="E93" s="49"/>
    </row>
    <row r="94" spans="1:7" x14ac:dyDescent="0.25">
      <c r="A94" s="6"/>
      <c r="B94" s="17" t="s">
        <v>84</v>
      </c>
      <c r="C94" s="24"/>
      <c r="D94" s="43"/>
      <c r="E94" s="49"/>
    </row>
    <row r="95" spans="1:7" x14ac:dyDescent="0.25">
      <c r="A95" s="16" t="s">
        <v>86</v>
      </c>
      <c r="B95" s="17" t="s">
        <v>85</v>
      </c>
      <c r="C95" s="24"/>
      <c r="D95" s="43"/>
      <c r="E95" s="49"/>
    </row>
    <row r="96" spans="1:7" x14ac:dyDescent="0.25">
      <c r="A96" s="16" t="s">
        <v>88</v>
      </c>
      <c r="B96" s="17" t="s">
        <v>87</v>
      </c>
      <c r="C96" s="24"/>
      <c r="D96" s="43"/>
      <c r="E96" s="49"/>
    </row>
    <row r="97" spans="1:7" x14ac:dyDescent="0.25">
      <c r="A97" s="16" t="s">
        <v>91</v>
      </c>
      <c r="B97" s="17" t="s">
        <v>89</v>
      </c>
      <c r="C97" s="24"/>
      <c r="D97" s="43"/>
      <c r="E97" s="49"/>
    </row>
    <row r="98" spans="1:7" x14ac:dyDescent="0.25">
      <c r="A98" s="6">
        <v>9</v>
      </c>
      <c r="B98" s="17" t="s">
        <v>90</v>
      </c>
      <c r="C98" s="24"/>
      <c r="D98" s="54">
        <v>-3991886.7</v>
      </c>
      <c r="E98" s="44">
        <v>-4345569.7</v>
      </c>
    </row>
    <row r="99" spans="1:7" x14ac:dyDescent="0.25">
      <c r="A99" s="6">
        <v>10</v>
      </c>
      <c r="B99" s="17" t="s">
        <v>92</v>
      </c>
      <c r="C99" s="24"/>
      <c r="D99" s="9">
        <f>PASH!C30</f>
        <v>1461558.6599999974</v>
      </c>
      <c r="E99" s="59">
        <v>353683</v>
      </c>
    </row>
    <row r="100" spans="1:7" x14ac:dyDescent="0.25">
      <c r="A100" s="6"/>
      <c r="B100" s="17" t="s">
        <v>9</v>
      </c>
      <c r="C100" s="25"/>
      <c r="D100" s="188">
        <f>SUM(D92:D99)</f>
        <v>-2430328.0400000028</v>
      </c>
      <c r="E100" s="60">
        <f>E92+E98+E99</f>
        <v>-3891886.7</v>
      </c>
    </row>
    <row r="101" spans="1:7" s="42" customFormat="1" x14ac:dyDescent="0.25">
      <c r="A101" s="38"/>
      <c r="B101" s="39" t="s">
        <v>48</v>
      </c>
      <c r="C101" s="40"/>
      <c r="D101" s="187">
        <f>D78+D88+D100</f>
        <v>132859570.7</v>
      </c>
      <c r="E101" s="51">
        <f>E78+E88+E100</f>
        <v>135559362.92000002</v>
      </c>
      <c r="F101" s="41"/>
      <c r="G101"/>
    </row>
    <row r="102" spans="1:7" ht="15.75" thickBot="1" x14ac:dyDescent="0.3">
      <c r="A102" s="21"/>
      <c r="B102" s="22"/>
      <c r="C102" s="27"/>
      <c r="D102" s="53"/>
      <c r="E102" s="52"/>
      <c r="F102" s="2"/>
      <c r="G102" s="213">
        <v>138247470.72</v>
      </c>
    </row>
    <row r="103" spans="1:7" ht="15.75" thickTop="1" x14ac:dyDescent="0.25">
      <c r="A103" s="95"/>
      <c r="B103" s="36" t="s">
        <v>93</v>
      </c>
      <c r="C103" s="95"/>
      <c r="D103" s="186"/>
      <c r="E103" s="186"/>
      <c r="G103" s="37">
        <v>-5387900</v>
      </c>
    </row>
    <row r="104" spans="1:7" x14ac:dyDescent="0.25">
      <c r="A104" s="95"/>
      <c r="B104" s="36" t="s">
        <v>94</v>
      </c>
      <c r="C104" s="95"/>
      <c r="D104" s="186"/>
      <c r="E104" s="186"/>
      <c r="G104" s="55">
        <f>SUM(G102:G103)</f>
        <v>132859570.72</v>
      </c>
    </row>
    <row r="105" spans="1:7" x14ac:dyDescent="0.25">
      <c r="A105" s="95"/>
      <c r="B105" s="98"/>
      <c r="C105" s="95"/>
      <c r="D105" s="95"/>
      <c r="E105" s="95"/>
    </row>
    <row r="106" spans="1:7" x14ac:dyDescent="0.25">
      <c r="A106" s="95"/>
      <c r="B106" s="98"/>
      <c r="C106" s="95"/>
      <c r="D106" s="196">
        <f>D101-D52</f>
        <v>0</v>
      </c>
      <c r="E106" s="95"/>
    </row>
  </sheetData>
  <pageMargins left="0.28000000000000003" right="0.28999999999999998" top="0.17" bottom="0.1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6"/>
  <sheetViews>
    <sheetView tabSelected="1" topLeftCell="A25" workbookViewId="0">
      <selection activeCell="C28" sqref="C28"/>
    </sheetView>
  </sheetViews>
  <sheetFormatPr defaultRowHeight="15" x14ac:dyDescent="0.25"/>
  <cols>
    <col min="2" max="2" width="82" customWidth="1"/>
    <col min="3" max="3" width="22.42578125" customWidth="1"/>
    <col min="4" max="4" width="24.85546875" customWidth="1"/>
    <col min="9" max="9" width="13.28515625" bestFit="1" customWidth="1"/>
  </cols>
  <sheetData>
    <row r="3" spans="1:9" x14ac:dyDescent="0.25">
      <c r="A3" s="61"/>
      <c r="B3" s="62" t="s">
        <v>105</v>
      </c>
      <c r="C3" s="61"/>
      <c r="D3" s="61"/>
      <c r="E3" s="63"/>
    </row>
    <row r="4" spans="1:9" x14ac:dyDescent="0.25">
      <c r="A4" s="61"/>
      <c r="B4" s="62" t="s">
        <v>106</v>
      </c>
      <c r="C4" s="61"/>
      <c r="D4" s="61"/>
      <c r="E4" s="63"/>
    </row>
    <row r="5" spans="1:9" ht="15.75" thickBot="1" x14ac:dyDescent="0.3">
      <c r="A5" s="61"/>
      <c r="B5" s="64"/>
      <c r="C5" s="61"/>
      <c r="D5" s="61"/>
      <c r="E5" s="63"/>
    </row>
    <row r="6" spans="1:9" ht="24.75" customHeight="1" thickTop="1" thickBot="1" x14ac:dyDescent="0.3">
      <c r="A6" s="65" t="s">
        <v>0</v>
      </c>
      <c r="B6" s="66" t="s">
        <v>1</v>
      </c>
      <c r="C6" s="67" t="s">
        <v>3</v>
      </c>
      <c r="D6" s="67" t="s">
        <v>4</v>
      </c>
      <c r="E6" s="63"/>
    </row>
    <row r="7" spans="1:9" ht="15.75" thickTop="1" x14ac:dyDescent="0.25">
      <c r="A7" s="68">
        <v>1</v>
      </c>
      <c r="B7" s="69" t="s">
        <v>107</v>
      </c>
      <c r="C7" s="197">
        <v>85763220</v>
      </c>
      <c r="D7" s="70">
        <v>80197321</v>
      </c>
      <c r="E7" s="63"/>
    </row>
    <row r="8" spans="1:9" x14ac:dyDescent="0.25">
      <c r="A8" s="71">
        <v>2</v>
      </c>
      <c r="B8" s="72" t="s">
        <v>108</v>
      </c>
      <c r="C8" s="161"/>
      <c r="D8" s="73"/>
      <c r="E8" s="63"/>
    </row>
    <row r="9" spans="1:9" x14ac:dyDescent="0.25">
      <c r="A9" s="71">
        <v>3</v>
      </c>
      <c r="B9" s="72" t="s">
        <v>109</v>
      </c>
      <c r="C9" s="79"/>
      <c r="D9" s="73"/>
      <c r="E9" s="63"/>
    </row>
    <row r="10" spans="1:9" x14ac:dyDescent="0.25">
      <c r="A10" s="71">
        <v>4</v>
      </c>
      <c r="B10" s="72" t="s">
        <v>110</v>
      </c>
      <c r="C10" s="161"/>
      <c r="D10" s="73"/>
      <c r="E10" s="63"/>
    </row>
    <row r="11" spans="1:9" x14ac:dyDescent="0.25">
      <c r="A11" s="71">
        <v>5</v>
      </c>
      <c r="B11" s="72" t="s">
        <v>111</v>
      </c>
      <c r="C11" s="161"/>
      <c r="D11" s="73"/>
      <c r="E11" s="63"/>
    </row>
    <row r="12" spans="1:9" x14ac:dyDescent="0.25">
      <c r="A12" s="71">
        <v>6</v>
      </c>
      <c r="B12" s="72" t="s">
        <v>112</v>
      </c>
      <c r="C12" s="161">
        <f>75729419.56+719205.5</f>
        <v>76448625.060000002</v>
      </c>
      <c r="D12" s="73">
        <v>74427901.799999997</v>
      </c>
      <c r="E12" s="63"/>
    </row>
    <row r="13" spans="1:9" x14ac:dyDescent="0.25">
      <c r="A13" s="71">
        <v>7</v>
      </c>
      <c r="B13" s="72" t="s">
        <v>113</v>
      </c>
      <c r="C13" s="80">
        <f>C14+C15</f>
        <v>2674443</v>
      </c>
      <c r="D13" s="74">
        <f>D14+D15</f>
        <v>3306952</v>
      </c>
      <c r="E13" s="63"/>
      <c r="I13" s="55"/>
    </row>
    <row r="14" spans="1:9" x14ac:dyDescent="0.25">
      <c r="A14" s="75">
        <v>7.1</v>
      </c>
      <c r="B14" s="72" t="s">
        <v>114</v>
      </c>
      <c r="C14" s="161">
        <v>2368659</v>
      </c>
      <c r="D14" s="73">
        <v>2963083</v>
      </c>
      <c r="E14" s="63"/>
      <c r="I14" s="55"/>
    </row>
    <row r="15" spans="1:9" x14ac:dyDescent="0.25">
      <c r="A15" s="75">
        <v>7.2</v>
      </c>
      <c r="B15" s="72" t="s">
        <v>115</v>
      </c>
      <c r="C15" s="161">
        <v>305784</v>
      </c>
      <c r="D15" s="73">
        <v>343869</v>
      </c>
      <c r="E15" s="63"/>
      <c r="I15" s="55"/>
    </row>
    <row r="16" spans="1:9" x14ac:dyDescent="0.25">
      <c r="A16" s="75">
        <v>7.3</v>
      </c>
      <c r="B16" s="72" t="s">
        <v>116</v>
      </c>
      <c r="C16" s="79"/>
      <c r="D16" s="73"/>
      <c r="E16" s="63"/>
      <c r="I16" s="55"/>
    </row>
    <row r="17" spans="1:9" x14ac:dyDescent="0.25">
      <c r="A17" s="71">
        <v>8</v>
      </c>
      <c r="B17" s="72" t="s">
        <v>117</v>
      </c>
      <c r="C17" s="79">
        <v>3163905</v>
      </c>
      <c r="D17" s="73">
        <v>3158721</v>
      </c>
      <c r="E17" s="63"/>
      <c r="I17" s="55"/>
    </row>
    <row r="18" spans="1:9" x14ac:dyDescent="0.25">
      <c r="A18" s="76"/>
      <c r="B18" s="72" t="s">
        <v>118</v>
      </c>
      <c r="C18" s="198">
        <f>C11+C12+C13+C17</f>
        <v>82286973.060000002</v>
      </c>
      <c r="D18" s="74">
        <f>D11+D12+D13+D17</f>
        <v>80893574.799999997</v>
      </c>
      <c r="E18" s="63"/>
      <c r="F18" s="37"/>
      <c r="I18" s="55"/>
    </row>
    <row r="19" spans="1:9" x14ac:dyDescent="0.25">
      <c r="A19" s="76"/>
      <c r="B19" s="72" t="s">
        <v>119</v>
      </c>
      <c r="C19" s="161">
        <f>C7+C8+C10-C18</f>
        <v>3476246.9399999976</v>
      </c>
      <c r="D19" s="77">
        <f>(D7+D8)-D18</f>
        <v>-696253.79999999702</v>
      </c>
      <c r="E19" s="63"/>
      <c r="F19" s="37"/>
      <c r="I19" s="55"/>
    </row>
    <row r="20" spans="1:9" x14ac:dyDescent="0.25">
      <c r="A20" s="71">
        <v>11</v>
      </c>
      <c r="B20" s="72" t="s">
        <v>120</v>
      </c>
      <c r="C20" s="79"/>
      <c r="D20" s="73"/>
      <c r="E20" s="63"/>
      <c r="F20" s="37"/>
      <c r="I20" s="55"/>
    </row>
    <row r="21" spans="1:9" x14ac:dyDescent="0.25">
      <c r="A21" s="71">
        <v>12</v>
      </c>
      <c r="B21" s="72" t="s">
        <v>121</v>
      </c>
      <c r="C21" s="79"/>
      <c r="D21" s="78"/>
      <c r="E21" s="63"/>
      <c r="F21" s="37"/>
      <c r="I21" s="55"/>
    </row>
    <row r="22" spans="1:9" x14ac:dyDescent="0.25">
      <c r="A22" s="71">
        <v>13</v>
      </c>
      <c r="B22" s="72" t="s">
        <v>122</v>
      </c>
      <c r="C22" s="79">
        <f>2357750.21+1679432.64</f>
        <v>4037182.8499999996</v>
      </c>
      <c r="D22" s="79">
        <v>191475.65</v>
      </c>
      <c r="E22" s="63"/>
      <c r="F22" s="37"/>
      <c r="I22" s="55"/>
    </row>
    <row r="23" spans="1:9" x14ac:dyDescent="0.25">
      <c r="A23" s="75">
        <v>13.1</v>
      </c>
      <c r="B23" s="72" t="s">
        <v>123</v>
      </c>
      <c r="C23" s="79"/>
      <c r="D23" s="79"/>
      <c r="E23" s="63"/>
      <c r="F23" s="37"/>
      <c r="I23" s="55"/>
    </row>
    <row r="24" spans="1:9" x14ac:dyDescent="0.25">
      <c r="A24" s="75">
        <v>13.2</v>
      </c>
      <c r="B24" s="72" t="s">
        <v>124</v>
      </c>
      <c r="C24" s="79">
        <v>-2904723.48</v>
      </c>
      <c r="D24" s="79">
        <v>252.1</v>
      </c>
      <c r="E24" s="63"/>
      <c r="F24" s="37"/>
      <c r="I24" s="55"/>
    </row>
    <row r="25" spans="1:9" x14ac:dyDescent="0.25">
      <c r="A25" s="75">
        <v>13.3</v>
      </c>
      <c r="B25" s="72" t="s">
        <v>125</v>
      </c>
      <c r="C25" s="161">
        <f>-832795.16+4621.22</f>
        <v>-828173.94000000006</v>
      </c>
      <c r="D25" s="79">
        <v>858209.09</v>
      </c>
      <c r="E25" s="63"/>
      <c r="F25" s="37"/>
      <c r="I25" s="55"/>
    </row>
    <row r="26" spans="1:9" x14ac:dyDescent="0.25">
      <c r="A26" s="75">
        <v>13.4</v>
      </c>
      <c r="B26" s="72" t="s">
        <v>126</v>
      </c>
      <c r="C26" s="79">
        <f>-969457.3-71419.63-57676.79-3198564.99+2023200</f>
        <v>-2273918.71</v>
      </c>
      <c r="D26" s="79"/>
      <c r="E26" s="63"/>
      <c r="F26" s="37"/>
      <c r="I26" s="55"/>
    </row>
    <row r="27" spans="1:9" x14ac:dyDescent="0.25">
      <c r="A27" s="76"/>
      <c r="B27" s="72" t="s">
        <v>127</v>
      </c>
      <c r="C27" s="198">
        <f>SUM(C20:C26)</f>
        <v>-1969633.2800000003</v>
      </c>
      <c r="D27" s="80">
        <f>SUM(D20:D26)</f>
        <v>1049936.8399999999</v>
      </c>
      <c r="E27" s="63"/>
      <c r="F27" s="37"/>
      <c r="I27" s="55"/>
    </row>
    <row r="28" spans="1:9" x14ac:dyDescent="0.25">
      <c r="A28" s="76"/>
      <c r="B28" s="72" t="s">
        <v>128</v>
      </c>
      <c r="C28" s="161">
        <f>C19+C27</f>
        <v>1506613.6599999974</v>
      </c>
      <c r="D28" s="81">
        <f>D19+D27</f>
        <v>353683.04000000283</v>
      </c>
      <c r="E28" s="82"/>
      <c r="F28" s="83"/>
      <c r="G28" s="84"/>
      <c r="H28" s="84"/>
      <c r="I28" s="55"/>
    </row>
    <row r="29" spans="1:9" x14ac:dyDescent="0.25">
      <c r="A29" s="71">
        <v>16</v>
      </c>
      <c r="B29" s="72" t="s">
        <v>129</v>
      </c>
      <c r="C29" s="79">
        <v>45055</v>
      </c>
      <c r="D29" s="79"/>
      <c r="E29" s="63"/>
      <c r="F29" s="37"/>
      <c r="I29" s="55"/>
    </row>
    <row r="30" spans="1:9" x14ac:dyDescent="0.25">
      <c r="A30" s="76"/>
      <c r="B30" s="72" t="s">
        <v>130</v>
      </c>
      <c r="C30" s="80">
        <f>C28-C29</f>
        <v>1461558.6599999974</v>
      </c>
      <c r="D30" s="80">
        <f>D28-D29</f>
        <v>353683.04000000283</v>
      </c>
      <c r="E30" s="63"/>
      <c r="F30" s="37"/>
    </row>
    <row r="31" spans="1:9" x14ac:dyDescent="0.25">
      <c r="A31" s="71">
        <v>18</v>
      </c>
      <c r="B31" s="72" t="s">
        <v>131</v>
      </c>
      <c r="C31" s="73"/>
      <c r="D31" s="79"/>
      <c r="E31" s="63"/>
      <c r="F31" s="37"/>
    </row>
    <row r="32" spans="1:9" x14ac:dyDescent="0.25">
      <c r="A32" s="71">
        <v>19</v>
      </c>
      <c r="B32" s="72" t="s">
        <v>132</v>
      </c>
      <c r="C32" s="73"/>
      <c r="D32" s="79"/>
      <c r="E32" s="63"/>
      <c r="F32" s="37"/>
    </row>
    <row r="33" spans="1:6" ht="15.75" thickBot="1" x14ac:dyDescent="0.3">
      <c r="A33" s="85"/>
      <c r="B33" s="86"/>
      <c r="C33" s="87"/>
      <c r="D33" s="88"/>
      <c r="E33" s="63"/>
      <c r="F33" s="37"/>
    </row>
    <row r="34" spans="1:6" ht="15.75" thickTop="1" x14ac:dyDescent="0.25">
      <c r="A34" s="89"/>
      <c r="B34" s="62"/>
      <c r="C34" s="90"/>
      <c r="D34" s="91"/>
      <c r="E34" s="63"/>
    </row>
    <row r="35" spans="1:6" x14ac:dyDescent="0.25">
      <c r="A35" s="63"/>
      <c r="B35" s="92"/>
      <c r="C35" s="63"/>
      <c r="D35" s="63"/>
      <c r="E35" s="63"/>
    </row>
    <row r="36" spans="1:6" x14ac:dyDescent="0.25">
      <c r="A36" s="63"/>
      <c r="B36" s="62" t="s">
        <v>133</v>
      </c>
      <c r="C36" s="63"/>
      <c r="D36" s="63"/>
      <c r="E36" s="63"/>
    </row>
    <row r="37" spans="1:6" x14ac:dyDescent="0.25">
      <c r="A37" s="63"/>
      <c r="B37" s="62" t="s">
        <v>134</v>
      </c>
      <c r="C37" s="212"/>
      <c r="D37" s="63"/>
      <c r="E37" s="63"/>
    </row>
    <row r="38" spans="1:6" x14ac:dyDescent="0.25">
      <c r="A38" s="63"/>
      <c r="B38" s="62"/>
      <c r="C38" s="63"/>
      <c r="D38" s="63"/>
      <c r="E38" s="63"/>
    </row>
    <row r="39" spans="1:6" ht="15.75" x14ac:dyDescent="0.25">
      <c r="A39" s="93"/>
      <c r="B39" s="94"/>
      <c r="C39" s="95"/>
      <c r="D39" s="95"/>
    </row>
    <row r="40" spans="1:6" ht="16.5" x14ac:dyDescent="0.3">
      <c r="A40" s="202"/>
      <c r="B40" s="203"/>
      <c r="C40" s="202"/>
    </row>
    <row r="41" spans="1:6" ht="16.5" x14ac:dyDescent="0.3">
      <c r="A41" s="202"/>
      <c r="B41" s="204" t="s">
        <v>135</v>
      </c>
      <c r="C41" s="202"/>
    </row>
    <row r="42" spans="1:6" ht="16.5" x14ac:dyDescent="0.3">
      <c r="A42" s="202"/>
      <c r="B42" s="203"/>
      <c r="C42" s="202"/>
    </row>
    <row r="43" spans="1:6" ht="16.5" x14ac:dyDescent="0.3">
      <c r="A43" s="202"/>
      <c r="B43" s="203" t="s">
        <v>136</v>
      </c>
      <c r="C43" s="205">
        <v>89805024</v>
      </c>
      <c r="F43" s="97"/>
    </row>
    <row r="44" spans="1:6" ht="16.5" x14ac:dyDescent="0.3">
      <c r="A44" s="202"/>
      <c r="B44" s="203" t="s">
        <v>137</v>
      </c>
      <c r="C44" s="206">
        <v>88278884.340000004</v>
      </c>
    </row>
    <row r="45" spans="1:6" ht="16.5" x14ac:dyDescent="0.3">
      <c r="A45" s="202"/>
      <c r="B45" s="203" t="s">
        <v>138</v>
      </c>
      <c r="C45" s="205">
        <f>C28</f>
        <v>1506613.6599999974</v>
      </c>
    </row>
    <row r="46" spans="1:6" ht="16.5" x14ac:dyDescent="0.3">
      <c r="A46" s="202"/>
      <c r="B46" s="203" t="s">
        <v>139</v>
      </c>
      <c r="C46" s="207">
        <v>1246785</v>
      </c>
    </row>
    <row r="47" spans="1:6" ht="16.5" x14ac:dyDescent="0.3">
      <c r="A47" s="202"/>
      <c r="B47" s="203" t="s">
        <v>140</v>
      </c>
      <c r="C47" s="207">
        <f>C45+C46</f>
        <v>2753398.6599999974</v>
      </c>
    </row>
    <row r="48" spans="1:6" ht="16.5" x14ac:dyDescent="0.3">
      <c r="A48" s="202"/>
      <c r="B48" s="203" t="s">
        <v>141</v>
      </c>
      <c r="C48" s="208">
        <v>-2302849</v>
      </c>
      <c r="D48">
        <v>2302349</v>
      </c>
    </row>
    <row r="49" spans="1:3" ht="16.5" x14ac:dyDescent="0.3">
      <c r="A49" s="202"/>
      <c r="B49" s="209" t="s">
        <v>218</v>
      </c>
      <c r="C49" s="207">
        <f>C47+C48</f>
        <v>450549.65999999736</v>
      </c>
    </row>
    <row r="50" spans="1:3" ht="16.5" x14ac:dyDescent="0.3">
      <c r="A50" s="202"/>
      <c r="B50" s="210" t="s">
        <v>217</v>
      </c>
      <c r="C50" s="211">
        <f>C49*10/100</f>
        <v>45054.965999999738</v>
      </c>
    </row>
    <row r="51" spans="1:3" ht="16.5" x14ac:dyDescent="0.3">
      <c r="A51" s="202"/>
      <c r="B51" s="202"/>
      <c r="C51" s="202"/>
    </row>
    <row r="52" spans="1:3" ht="16.5" x14ac:dyDescent="0.3">
      <c r="A52" s="202"/>
      <c r="B52" s="202"/>
      <c r="C52" s="202"/>
    </row>
    <row r="53" spans="1:3" ht="16.5" x14ac:dyDescent="0.3">
      <c r="A53" s="202"/>
      <c r="B53" s="202"/>
      <c r="C53" s="202"/>
    </row>
    <row r="54" spans="1:3" ht="16.5" x14ac:dyDescent="0.3">
      <c r="A54" s="202"/>
      <c r="B54" s="202"/>
      <c r="C54" s="202"/>
    </row>
    <row r="55" spans="1:3" ht="16.5" x14ac:dyDescent="0.3">
      <c r="A55" s="202"/>
      <c r="B55" s="202"/>
      <c r="C55" s="202"/>
    </row>
    <row r="56" spans="1:3" ht="16.5" x14ac:dyDescent="0.3">
      <c r="A56" s="202"/>
      <c r="B56" s="202"/>
      <c r="C56" s="202"/>
    </row>
  </sheetData>
  <pageMargins left="0.23" right="0.31" top="0.22" bottom="0.19" header="0.2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>
      <selection activeCell="G21" sqref="G21"/>
    </sheetView>
  </sheetViews>
  <sheetFormatPr defaultRowHeight="15" x14ac:dyDescent="0.25"/>
  <cols>
    <col min="11" max="11" width="17" customWidth="1"/>
    <col min="14" max="14" width="15" customWidth="1"/>
    <col min="17" max="17" width="10.5703125" bestFit="1" customWidth="1"/>
  </cols>
  <sheetData>
    <row r="3" spans="1:18" x14ac:dyDescent="0.25">
      <c r="A3" s="99" t="s">
        <v>142</v>
      </c>
      <c r="B3" s="99"/>
      <c r="C3" s="100"/>
      <c r="D3" s="100"/>
      <c r="E3" s="42"/>
      <c r="F3" s="100"/>
      <c r="G3" s="100"/>
      <c r="H3" s="100"/>
      <c r="I3" s="100"/>
      <c r="J3" s="100"/>
      <c r="K3" s="100"/>
      <c r="L3" s="100"/>
      <c r="M3" s="100"/>
      <c r="N3" s="42"/>
    </row>
    <row r="4" spans="1:18" x14ac:dyDescent="0.25">
      <c r="A4" s="100" t="s">
        <v>143</v>
      </c>
      <c r="B4" s="100"/>
      <c r="C4" s="100"/>
      <c r="D4" s="100"/>
      <c r="E4" s="100"/>
      <c r="F4" s="100"/>
      <c r="G4" s="42"/>
      <c r="H4" s="42"/>
      <c r="I4" s="100"/>
      <c r="J4" s="100"/>
      <c r="K4" s="100"/>
      <c r="L4" s="100"/>
      <c r="M4" s="100"/>
      <c r="N4" s="42"/>
    </row>
    <row r="5" spans="1:18" x14ac:dyDescent="0.25">
      <c r="A5" s="100" t="s">
        <v>212</v>
      </c>
      <c r="B5" s="100"/>
      <c r="C5" s="100"/>
      <c r="D5" s="100"/>
      <c r="E5" s="100"/>
      <c r="F5" s="100"/>
      <c r="G5" s="42"/>
      <c r="H5" s="42"/>
      <c r="I5" s="100"/>
      <c r="J5" s="100"/>
      <c r="K5" s="100"/>
      <c r="L5" s="100"/>
      <c r="M5" s="100"/>
      <c r="N5" s="42"/>
    </row>
    <row r="6" spans="1:18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42"/>
    </row>
    <row r="7" spans="1:18" ht="15.75" thickBo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42"/>
    </row>
    <row r="8" spans="1:18" ht="16.5" thickTop="1" thickBot="1" x14ac:dyDescent="0.3">
      <c r="A8" s="101"/>
      <c r="B8" s="102"/>
      <c r="C8" s="102"/>
      <c r="D8" s="102"/>
      <c r="E8" s="102"/>
      <c r="F8" s="102" t="s">
        <v>144</v>
      </c>
      <c r="G8" s="102"/>
      <c r="H8" s="102"/>
      <c r="I8" s="102"/>
      <c r="J8" s="102"/>
      <c r="K8" s="102"/>
      <c r="L8" s="102"/>
      <c r="M8" s="102"/>
      <c r="N8" s="103"/>
    </row>
    <row r="9" spans="1:18" ht="15.75" thickTop="1" x14ac:dyDescent="0.25">
      <c r="A9" s="104"/>
      <c r="B9" s="105"/>
      <c r="C9" s="105"/>
      <c r="D9" s="105"/>
      <c r="E9" s="106"/>
      <c r="F9" s="107" t="s">
        <v>76</v>
      </c>
      <c r="G9" s="108" t="s">
        <v>145</v>
      </c>
      <c r="H9" s="108" t="s">
        <v>146</v>
      </c>
      <c r="I9" s="108" t="s">
        <v>147</v>
      </c>
      <c r="J9" s="108" t="s">
        <v>148</v>
      </c>
      <c r="K9" s="108" t="s">
        <v>149</v>
      </c>
      <c r="L9" s="108" t="s">
        <v>147</v>
      </c>
      <c r="M9" s="108" t="s">
        <v>150</v>
      </c>
      <c r="N9" s="109" t="s">
        <v>73</v>
      </c>
    </row>
    <row r="10" spans="1:18" x14ac:dyDescent="0.25">
      <c r="A10" s="110"/>
      <c r="B10" s="111"/>
      <c r="C10" s="111"/>
      <c r="D10" s="111"/>
      <c r="E10" s="112"/>
      <c r="F10" s="113" t="s">
        <v>151</v>
      </c>
      <c r="G10" s="114" t="s">
        <v>152</v>
      </c>
      <c r="H10" s="114" t="s">
        <v>153</v>
      </c>
      <c r="I10" s="114" t="s">
        <v>154</v>
      </c>
      <c r="J10" s="114" t="s">
        <v>155</v>
      </c>
      <c r="K10" s="114" t="s">
        <v>156</v>
      </c>
      <c r="L10" s="114" t="s">
        <v>157</v>
      </c>
      <c r="M10" s="114" t="s">
        <v>158</v>
      </c>
      <c r="N10" s="115"/>
    </row>
    <row r="11" spans="1:18" x14ac:dyDescent="0.25">
      <c r="A11" s="110"/>
      <c r="B11" s="111"/>
      <c r="C11" s="111"/>
      <c r="D11" s="111"/>
      <c r="E11" s="112"/>
      <c r="F11" s="116"/>
      <c r="G11" s="114"/>
      <c r="H11" s="114"/>
      <c r="I11" s="114" t="s">
        <v>159</v>
      </c>
      <c r="J11" s="114" t="s">
        <v>160</v>
      </c>
      <c r="K11" s="114"/>
      <c r="L11" s="114"/>
      <c r="M11" s="114" t="s">
        <v>161</v>
      </c>
      <c r="N11" s="115"/>
      <c r="P11" s="117"/>
      <c r="Q11" s="117"/>
      <c r="R11" s="117"/>
    </row>
    <row r="12" spans="1:18" ht="15.75" thickBot="1" x14ac:dyDescent="0.3">
      <c r="A12" s="118"/>
      <c r="B12" s="119"/>
      <c r="C12" s="119"/>
      <c r="D12" s="119"/>
      <c r="E12" s="120"/>
      <c r="F12" s="121"/>
      <c r="G12" s="122"/>
      <c r="H12" s="122"/>
      <c r="I12" s="122"/>
      <c r="J12" s="122" t="s">
        <v>162</v>
      </c>
      <c r="K12" s="122"/>
      <c r="L12" s="122"/>
      <c r="M12" s="122"/>
      <c r="N12" s="123"/>
      <c r="P12" s="117"/>
      <c r="Q12" s="117"/>
      <c r="R12" s="117"/>
    </row>
    <row r="13" spans="1:18" ht="16.5" thickTop="1" thickBot="1" x14ac:dyDescent="0.3">
      <c r="A13" s="101" t="s">
        <v>176</v>
      </c>
      <c r="B13" s="102"/>
      <c r="C13" s="102"/>
      <c r="D13" s="102"/>
      <c r="E13" s="124"/>
      <c r="F13" s="125">
        <v>100000</v>
      </c>
      <c r="G13" s="125"/>
      <c r="H13" s="125"/>
      <c r="I13" s="125"/>
      <c r="J13" s="125"/>
      <c r="K13" s="125">
        <v>-3991887</v>
      </c>
      <c r="L13" s="125"/>
      <c r="M13" s="125"/>
      <c r="N13" s="189">
        <f>F13+I13+K13</f>
        <v>-3891887</v>
      </c>
      <c r="P13" s="117"/>
      <c r="Q13" s="117"/>
      <c r="R13" s="117"/>
    </row>
    <row r="14" spans="1:18" ht="15.75" thickTop="1" x14ac:dyDescent="0.25">
      <c r="A14" s="126" t="s">
        <v>163</v>
      </c>
      <c r="B14" s="127"/>
      <c r="C14" s="127"/>
      <c r="D14" s="127"/>
      <c r="E14" s="128"/>
      <c r="F14" s="129"/>
      <c r="G14" s="129"/>
      <c r="H14" s="129"/>
      <c r="I14" s="129"/>
      <c r="J14" s="129"/>
      <c r="K14" s="199"/>
      <c r="L14" s="129"/>
      <c r="M14" s="129"/>
      <c r="N14" s="190"/>
      <c r="P14" s="117"/>
      <c r="Q14" s="117"/>
      <c r="R14" s="117"/>
    </row>
    <row r="15" spans="1:18" x14ac:dyDescent="0.25">
      <c r="A15" s="130" t="s">
        <v>164</v>
      </c>
      <c r="B15" s="131"/>
      <c r="C15" s="131"/>
      <c r="D15" s="131"/>
      <c r="E15" s="132"/>
      <c r="F15" s="133"/>
      <c r="G15" s="133"/>
      <c r="H15" s="133"/>
      <c r="I15" s="133"/>
      <c r="J15" s="133"/>
      <c r="K15" s="200"/>
      <c r="L15" s="133"/>
      <c r="M15" s="133"/>
      <c r="N15" s="191"/>
      <c r="P15" s="117"/>
      <c r="Q15" s="117"/>
      <c r="R15" s="117"/>
    </row>
    <row r="16" spans="1:18" x14ac:dyDescent="0.25">
      <c r="A16" s="134" t="s">
        <v>165</v>
      </c>
      <c r="B16" s="135"/>
      <c r="C16" s="135"/>
      <c r="D16" s="135"/>
      <c r="E16" s="136"/>
      <c r="F16" s="133"/>
      <c r="G16" s="133"/>
      <c r="H16" s="133"/>
      <c r="I16" s="133"/>
      <c r="J16" s="133"/>
      <c r="K16" s="200"/>
      <c r="L16" s="133"/>
      <c r="M16" s="133"/>
      <c r="N16" s="191"/>
      <c r="P16" s="117"/>
      <c r="Q16" s="117"/>
      <c r="R16" s="117"/>
    </row>
    <row r="17" spans="1:18" x14ac:dyDescent="0.25">
      <c r="A17" s="130" t="s">
        <v>166</v>
      </c>
      <c r="B17" s="131"/>
      <c r="C17" s="131"/>
      <c r="D17" s="131"/>
      <c r="E17" s="132"/>
      <c r="F17" s="133"/>
      <c r="G17" s="133"/>
      <c r="H17" s="133"/>
      <c r="I17" s="133"/>
      <c r="J17" s="133"/>
      <c r="K17" s="201">
        <f>PASH!C30</f>
        <v>1461558.6599999974</v>
      </c>
      <c r="L17" s="133"/>
      <c r="M17" s="133"/>
      <c r="N17" s="193">
        <f>F17+G17+H17+I17+J17+K17+L17+M17</f>
        <v>1461558.6599999974</v>
      </c>
      <c r="P17" s="117"/>
      <c r="Q17" s="117"/>
      <c r="R17" s="117"/>
    </row>
    <row r="18" spans="1:18" x14ac:dyDescent="0.25">
      <c r="A18" s="134" t="s">
        <v>167</v>
      </c>
      <c r="B18" s="135"/>
      <c r="C18" s="135"/>
      <c r="D18" s="135"/>
      <c r="E18" s="136"/>
      <c r="F18" s="133"/>
      <c r="G18" s="133"/>
      <c r="H18" s="133"/>
      <c r="I18" s="133"/>
      <c r="J18" s="133"/>
      <c r="K18" s="200"/>
      <c r="L18" s="133"/>
      <c r="M18" s="133"/>
      <c r="N18" s="191"/>
      <c r="P18" s="117"/>
      <c r="Q18" s="117"/>
      <c r="R18" s="117"/>
    </row>
    <row r="19" spans="1:18" x14ac:dyDescent="0.25">
      <c r="A19" s="130" t="s">
        <v>168</v>
      </c>
      <c r="B19" s="131"/>
      <c r="C19" s="131"/>
      <c r="D19" s="131"/>
      <c r="E19" s="132"/>
      <c r="F19" s="133"/>
      <c r="G19" s="133"/>
      <c r="H19" s="133"/>
      <c r="I19" s="133"/>
      <c r="J19" s="133"/>
      <c r="K19" s="200"/>
      <c r="L19" s="133"/>
      <c r="M19" s="133"/>
      <c r="N19" s="191"/>
      <c r="P19" s="117"/>
      <c r="Q19" s="117"/>
      <c r="R19" s="117"/>
    </row>
    <row r="20" spans="1:18" x14ac:dyDescent="0.25">
      <c r="A20" s="134" t="s">
        <v>169</v>
      </c>
      <c r="B20" s="135"/>
      <c r="C20" s="135"/>
      <c r="D20" s="135"/>
      <c r="E20" s="136"/>
      <c r="F20" s="133"/>
      <c r="G20" s="133"/>
      <c r="H20" s="133"/>
      <c r="I20" s="133"/>
      <c r="J20" s="133"/>
      <c r="K20" s="200"/>
      <c r="L20" s="133"/>
      <c r="M20" s="133"/>
      <c r="N20" s="191"/>
      <c r="P20" s="117"/>
      <c r="Q20" s="117"/>
      <c r="R20" s="117"/>
    </row>
    <row r="21" spans="1:18" x14ac:dyDescent="0.25">
      <c r="A21" s="134" t="s">
        <v>170</v>
      </c>
      <c r="B21" s="135"/>
      <c r="C21" s="135"/>
      <c r="D21" s="135"/>
      <c r="E21" s="136"/>
      <c r="F21" s="133"/>
      <c r="G21" s="133"/>
      <c r="H21" s="133"/>
      <c r="I21" s="133"/>
      <c r="J21" s="133"/>
      <c r="K21" s="200"/>
      <c r="L21" s="133"/>
      <c r="M21" s="133"/>
      <c r="N21" s="191"/>
      <c r="P21" s="117"/>
      <c r="Q21" s="117"/>
      <c r="R21" s="117"/>
    </row>
    <row r="22" spans="1:18" x14ac:dyDescent="0.25">
      <c r="A22" s="130" t="s">
        <v>171</v>
      </c>
      <c r="B22" s="131"/>
      <c r="C22" s="131"/>
      <c r="D22" s="131"/>
      <c r="E22" s="132"/>
      <c r="F22" s="133"/>
      <c r="G22" s="133"/>
      <c r="H22" s="133"/>
      <c r="I22" s="133"/>
      <c r="J22" s="133"/>
      <c r="K22" s="200"/>
      <c r="L22" s="133"/>
      <c r="M22" s="133"/>
      <c r="N22" s="191"/>
      <c r="P22" s="117"/>
      <c r="Q22" s="117"/>
      <c r="R22" s="117"/>
    </row>
    <row r="23" spans="1:18" x14ac:dyDescent="0.25">
      <c r="A23" s="134" t="s">
        <v>172</v>
      </c>
      <c r="B23" s="135"/>
      <c r="C23" s="135"/>
      <c r="D23" s="135"/>
      <c r="E23" s="136"/>
      <c r="F23" s="133"/>
      <c r="G23" s="133"/>
      <c r="H23" s="133"/>
      <c r="I23" s="133"/>
      <c r="J23" s="133"/>
      <c r="K23" s="200"/>
      <c r="L23" s="133"/>
      <c r="M23" s="133"/>
      <c r="N23" s="191"/>
      <c r="P23" s="117"/>
      <c r="Q23" s="117"/>
      <c r="R23" s="117"/>
    </row>
    <row r="24" spans="1:18" x14ac:dyDescent="0.25">
      <c r="A24" s="130" t="s">
        <v>173</v>
      </c>
      <c r="B24" s="131"/>
      <c r="C24" s="131"/>
      <c r="D24" s="131"/>
      <c r="E24" s="132"/>
      <c r="F24" s="133"/>
      <c r="G24" s="133"/>
      <c r="H24" s="133"/>
      <c r="I24" s="133"/>
      <c r="J24" s="133"/>
      <c r="K24" s="200"/>
      <c r="L24" s="133"/>
      <c r="M24" s="133"/>
      <c r="N24" s="191"/>
      <c r="P24" s="117"/>
      <c r="Q24" s="117"/>
      <c r="R24" s="117"/>
    </row>
    <row r="25" spans="1:18" x14ac:dyDescent="0.25">
      <c r="A25" s="134" t="s">
        <v>174</v>
      </c>
      <c r="B25" s="135"/>
      <c r="C25" s="135"/>
      <c r="D25" s="135"/>
      <c r="E25" s="136"/>
      <c r="F25" s="133"/>
      <c r="G25" s="133"/>
      <c r="H25" s="133"/>
      <c r="I25" s="133"/>
      <c r="J25" s="133"/>
      <c r="K25" s="200"/>
      <c r="L25" s="133"/>
      <c r="M25" s="133"/>
      <c r="N25" s="191"/>
      <c r="P25" s="117"/>
      <c r="Q25" s="117"/>
      <c r="R25" s="117"/>
    </row>
    <row r="26" spans="1:18" x14ac:dyDescent="0.25">
      <c r="A26" s="130" t="s">
        <v>175</v>
      </c>
      <c r="B26" s="131"/>
      <c r="C26" s="131"/>
      <c r="D26" s="131"/>
      <c r="E26" s="132"/>
      <c r="F26" s="133"/>
      <c r="G26" s="133"/>
      <c r="H26" s="133"/>
      <c r="I26" s="133"/>
      <c r="J26" s="133"/>
      <c r="K26" s="200"/>
      <c r="L26" s="133"/>
      <c r="M26" s="133"/>
      <c r="N26" s="191"/>
      <c r="P26" s="117"/>
      <c r="Q26" s="117"/>
      <c r="R26" s="117"/>
    </row>
    <row r="27" spans="1:18" x14ac:dyDescent="0.25">
      <c r="A27" s="137" t="s">
        <v>213</v>
      </c>
      <c r="B27" s="138"/>
      <c r="C27" s="138"/>
      <c r="D27" s="138"/>
      <c r="E27" s="139"/>
      <c r="F27" s="140">
        <f>SUM(F13:F26)</f>
        <v>100000</v>
      </c>
      <c r="G27" s="140"/>
      <c r="H27" s="140"/>
      <c r="I27" s="140">
        <f>SUM(I13:I26)</f>
        <v>0</v>
      </c>
      <c r="J27" s="140"/>
      <c r="K27" s="140">
        <f>K13+K17</f>
        <v>-2530328.3400000026</v>
      </c>
      <c r="L27" s="140"/>
      <c r="M27" s="140"/>
      <c r="N27" s="192">
        <f>F27+I27+K27</f>
        <v>-2430328.3400000026</v>
      </c>
      <c r="P27" s="117"/>
      <c r="Q27" s="117"/>
      <c r="R27" s="117"/>
    </row>
    <row r="28" spans="1:18" ht="15.75" thickBot="1" x14ac:dyDescent="0.3">
      <c r="A28" s="141"/>
      <c r="B28" s="142"/>
      <c r="C28" s="142"/>
      <c r="D28" s="142"/>
      <c r="E28" s="143"/>
      <c r="F28" s="144"/>
      <c r="G28" s="144"/>
      <c r="H28" s="144"/>
      <c r="I28" s="144"/>
      <c r="J28" s="144"/>
      <c r="K28" s="144"/>
      <c r="L28" s="144"/>
      <c r="M28" s="144"/>
      <c r="N28" s="145"/>
      <c r="P28" s="117"/>
      <c r="Q28" s="117"/>
      <c r="R28" s="117"/>
    </row>
    <row r="29" spans="1:18" ht="15.75" thickTop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P29" s="117"/>
      <c r="Q29" s="117"/>
      <c r="R29" s="117"/>
    </row>
    <row r="30" spans="1:18" x14ac:dyDescent="0.25">
      <c r="A30" s="42"/>
      <c r="B30" s="100" t="s">
        <v>177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P30" s="117"/>
      <c r="Q30" s="117"/>
      <c r="R30" s="117"/>
    </row>
    <row r="31" spans="1:18" x14ac:dyDescent="0.25">
      <c r="A31" s="100"/>
      <c r="B31" s="100" t="s">
        <v>94</v>
      </c>
      <c r="C31" s="100"/>
      <c r="D31" s="100"/>
      <c r="E31" s="100"/>
      <c r="F31" s="100"/>
      <c r="G31" s="42"/>
      <c r="H31" s="42"/>
      <c r="I31" s="42"/>
      <c r="J31" s="42"/>
      <c r="K31" s="42"/>
      <c r="L31" s="42"/>
      <c r="M31" s="42"/>
      <c r="N31" s="42"/>
      <c r="P31" s="117"/>
      <c r="Q31" s="117"/>
      <c r="R31" s="117"/>
    </row>
  </sheetData>
  <pageMargins left="0.2" right="0.2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4" workbookViewId="0">
      <selection activeCell="C7" sqref="C7"/>
    </sheetView>
  </sheetViews>
  <sheetFormatPr defaultRowHeight="15" x14ac:dyDescent="0.25"/>
  <cols>
    <col min="2" max="2" width="76.42578125" customWidth="1"/>
    <col min="3" max="3" width="30.7109375" customWidth="1"/>
    <col min="4" max="4" width="25" customWidth="1"/>
  </cols>
  <sheetData>
    <row r="1" spans="1:7" s="95" customFormat="1" ht="15.75" x14ac:dyDescent="0.25">
      <c r="A1" s="146"/>
      <c r="B1" s="194" t="s">
        <v>178</v>
      </c>
      <c r="C1" s="93"/>
      <c r="D1" s="93"/>
    </row>
    <row r="2" spans="1:7" s="95" customFormat="1" ht="15.75" x14ac:dyDescent="0.25">
      <c r="A2" s="146"/>
      <c r="B2" s="194" t="s">
        <v>215</v>
      </c>
      <c r="C2" s="93"/>
      <c r="D2" s="93"/>
    </row>
    <row r="3" spans="1:7" s="95" customFormat="1" ht="16.5" thickBot="1" x14ac:dyDescent="0.3">
      <c r="A3" s="93"/>
      <c r="B3" s="93"/>
      <c r="C3" s="93"/>
      <c r="D3" s="93"/>
    </row>
    <row r="4" spans="1:7" s="95" customFormat="1" ht="30" customHeight="1" thickTop="1" thickBot="1" x14ac:dyDescent="0.3">
      <c r="A4" s="147"/>
      <c r="B4" s="148" t="s">
        <v>1</v>
      </c>
      <c r="C4" s="149" t="s">
        <v>179</v>
      </c>
      <c r="D4" s="150" t="s">
        <v>4</v>
      </c>
    </row>
    <row r="5" spans="1:7" ht="15.75" thickTop="1" x14ac:dyDescent="0.25">
      <c r="A5" s="151" t="s">
        <v>5</v>
      </c>
      <c r="B5" s="152" t="s">
        <v>180</v>
      </c>
      <c r="C5" s="153"/>
      <c r="D5" s="154"/>
    </row>
    <row r="6" spans="1:7" x14ac:dyDescent="0.25">
      <c r="A6" s="155">
        <v>1</v>
      </c>
      <c r="B6" s="156" t="s">
        <v>181</v>
      </c>
      <c r="C6" s="157">
        <f>PASH!C30</f>
        <v>1461558.6599999974</v>
      </c>
      <c r="D6" s="158">
        <v>353682</v>
      </c>
    </row>
    <row r="7" spans="1:7" x14ac:dyDescent="0.25">
      <c r="A7" s="155">
        <v>2</v>
      </c>
      <c r="B7" s="156" t="s">
        <v>182</v>
      </c>
      <c r="C7" s="157"/>
      <c r="D7" s="159"/>
    </row>
    <row r="8" spans="1:7" x14ac:dyDescent="0.25">
      <c r="A8" s="160">
        <v>2.1</v>
      </c>
      <c r="B8" s="156" t="s">
        <v>183</v>
      </c>
      <c r="C8" s="157">
        <f>PASH!C17</f>
        <v>3163905</v>
      </c>
      <c r="D8" s="159">
        <v>3158721</v>
      </c>
    </row>
    <row r="9" spans="1:7" x14ac:dyDescent="0.25">
      <c r="A9" s="160">
        <v>2.2000000000000002</v>
      </c>
      <c r="B9" s="156" t="s">
        <v>184</v>
      </c>
      <c r="C9" s="161"/>
      <c r="D9" s="158"/>
    </row>
    <row r="10" spans="1:7" x14ac:dyDescent="0.25">
      <c r="A10" s="160">
        <v>2.2999999999999998</v>
      </c>
      <c r="B10" s="156" t="s">
        <v>185</v>
      </c>
      <c r="C10" s="157"/>
      <c r="D10" s="158"/>
    </row>
    <row r="11" spans="1:7" x14ac:dyDescent="0.25">
      <c r="A11" s="160">
        <v>2.4</v>
      </c>
      <c r="B11" s="156" t="s">
        <v>186</v>
      </c>
      <c r="C11" s="157"/>
      <c r="D11" s="158"/>
    </row>
    <row r="12" spans="1:7" x14ac:dyDescent="0.25">
      <c r="A12" s="155">
        <v>3</v>
      </c>
      <c r="B12" s="156" t="s">
        <v>187</v>
      </c>
      <c r="C12" s="81">
        <f>'AK-PASIV'!E16-'AK-PASIV'!D16</f>
        <v>10276937.630000003</v>
      </c>
      <c r="D12" s="158">
        <v>-13376980.630000001</v>
      </c>
    </row>
    <row r="13" spans="1:7" x14ac:dyDescent="0.25">
      <c r="A13" s="155">
        <v>4</v>
      </c>
      <c r="B13" s="156" t="s">
        <v>188</v>
      </c>
      <c r="C13" s="81">
        <f>'AK-PASIV'!E23-'AK-PASIV'!D23</f>
        <v>-18633406.719999999</v>
      </c>
      <c r="D13" s="158">
        <v>-10581286.49</v>
      </c>
    </row>
    <row r="14" spans="1:7" x14ac:dyDescent="0.25">
      <c r="A14" s="155">
        <v>5</v>
      </c>
      <c r="B14" s="156" t="s">
        <v>189</v>
      </c>
      <c r="C14" s="81">
        <f>'AK-PASIV'!D78+'AK-PASIV'!D88-'AK-PASIV'!E78-'AK-PASIV'!E88</f>
        <v>-4161350.8799999952</v>
      </c>
      <c r="D14" s="158">
        <v>33845103.060000002</v>
      </c>
    </row>
    <row r="15" spans="1:7" x14ac:dyDescent="0.25">
      <c r="A15" s="155">
        <v>6</v>
      </c>
      <c r="B15" s="156" t="s">
        <v>190</v>
      </c>
      <c r="C15" s="157"/>
      <c r="D15" s="158"/>
    </row>
    <row r="16" spans="1:7" x14ac:dyDescent="0.25">
      <c r="A16" s="155">
        <v>7</v>
      </c>
      <c r="B16" s="156" t="s">
        <v>191</v>
      </c>
      <c r="C16" s="162"/>
      <c r="D16" s="158">
        <v>-2186476</v>
      </c>
      <c r="G16" s="163"/>
    </row>
    <row r="17" spans="1:7" x14ac:dyDescent="0.25">
      <c r="A17" s="155">
        <v>8</v>
      </c>
      <c r="B17" s="156" t="s">
        <v>192</v>
      </c>
      <c r="C17" s="81"/>
      <c r="D17" s="158">
        <v>-30000</v>
      </c>
      <c r="G17" s="163"/>
    </row>
    <row r="18" spans="1:7" s="42" customFormat="1" x14ac:dyDescent="0.25">
      <c r="A18" s="164"/>
      <c r="B18" s="165" t="s">
        <v>193</v>
      </c>
      <c r="C18" s="166">
        <f>SUM(C6:C17)</f>
        <v>-7892356.3099999949</v>
      </c>
      <c r="D18" s="167">
        <f>SUM(D6:D17)</f>
        <v>11182762.940000001</v>
      </c>
      <c r="G18" s="168"/>
    </row>
    <row r="19" spans="1:7" x14ac:dyDescent="0.25">
      <c r="A19" s="169" t="s">
        <v>194</v>
      </c>
      <c r="B19" s="156" t="s">
        <v>195</v>
      </c>
      <c r="C19" s="157"/>
      <c r="D19" s="159"/>
    </row>
    <row r="20" spans="1:7" x14ac:dyDescent="0.25">
      <c r="A20" s="155">
        <v>1</v>
      </c>
      <c r="B20" s="156" t="s">
        <v>196</v>
      </c>
      <c r="C20" s="157"/>
      <c r="D20" s="159"/>
    </row>
    <row r="21" spans="1:7" x14ac:dyDescent="0.25">
      <c r="A21" s="155">
        <v>2</v>
      </c>
      <c r="B21" s="156" t="s">
        <v>197</v>
      </c>
      <c r="C21" s="81">
        <f>'AK-PASIV'!E41-'AK-PASIV'!D41-PASH!C17</f>
        <v>7532230.370000001</v>
      </c>
      <c r="D21" s="158">
        <v>-4040842.62</v>
      </c>
    </row>
    <row r="22" spans="1:7" x14ac:dyDescent="0.25">
      <c r="A22" s="155">
        <v>3</v>
      </c>
      <c r="B22" s="156" t="s">
        <v>198</v>
      </c>
      <c r="C22" s="157"/>
      <c r="D22" s="158"/>
    </row>
    <row r="23" spans="1:7" x14ac:dyDescent="0.25">
      <c r="A23" s="155">
        <v>4</v>
      </c>
      <c r="B23" s="156" t="s">
        <v>199</v>
      </c>
      <c r="C23" s="157"/>
      <c r="D23" s="159"/>
    </row>
    <row r="24" spans="1:7" x14ac:dyDescent="0.25">
      <c r="A24" s="155">
        <v>5</v>
      </c>
      <c r="B24" s="156" t="s">
        <v>200</v>
      </c>
      <c r="C24" s="157"/>
      <c r="D24" s="159"/>
    </row>
    <row r="25" spans="1:7" s="42" customFormat="1" x14ac:dyDescent="0.25">
      <c r="A25" s="164"/>
      <c r="B25" s="165" t="s">
        <v>201</v>
      </c>
      <c r="C25" s="166">
        <f>SUM(C19:C24)</f>
        <v>7532230.370000001</v>
      </c>
      <c r="D25" s="167">
        <f>SUM(D21:D24)</f>
        <v>-4040842.62</v>
      </c>
    </row>
    <row r="26" spans="1:7" x14ac:dyDescent="0.25">
      <c r="A26" s="169" t="s">
        <v>77</v>
      </c>
      <c r="B26" s="156" t="s">
        <v>202</v>
      </c>
      <c r="C26" s="157"/>
      <c r="D26" s="159"/>
    </row>
    <row r="27" spans="1:7" x14ac:dyDescent="0.25">
      <c r="A27" s="155">
        <v>1</v>
      </c>
      <c r="B27" s="156" t="s">
        <v>203</v>
      </c>
      <c r="C27" s="157"/>
      <c r="D27" s="159"/>
    </row>
    <row r="28" spans="1:7" x14ac:dyDescent="0.25">
      <c r="A28" s="155">
        <v>2</v>
      </c>
      <c r="B28" s="156" t="s">
        <v>204</v>
      </c>
      <c r="C28" s="157"/>
      <c r="D28" s="159"/>
    </row>
    <row r="29" spans="1:7" x14ac:dyDescent="0.25">
      <c r="A29" s="155">
        <v>3</v>
      </c>
      <c r="B29" s="156" t="s">
        <v>205</v>
      </c>
      <c r="C29" s="170"/>
      <c r="D29" s="159">
        <v>-438335</v>
      </c>
    </row>
    <row r="30" spans="1:7" x14ac:dyDescent="0.25">
      <c r="A30" s="155">
        <v>4</v>
      </c>
      <c r="B30" s="156" t="s">
        <v>206</v>
      </c>
      <c r="C30" s="170"/>
      <c r="D30" s="159"/>
    </row>
    <row r="31" spans="1:7" x14ac:dyDescent="0.25">
      <c r="A31" s="164"/>
      <c r="B31" s="171" t="s">
        <v>207</v>
      </c>
      <c r="C31" s="172">
        <f>C18+C25+C29</f>
        <v>-360125.93999999389</v>
      </c>
      <c r="D31" s="173">
        <f>D18+D25+D29</f>
        <v>6703585.3200000012</v>
      </c>
    </row>
    <row r="32" spans="1:7" x14ac:dyDescent="0.25">
      <c r="A32" s="169" t="s">
        <v>208</v>
      </c>
      <c r="B32" s="174" t="s">
        <v>209</v>
      </c>
      <c r="C32" s="175">
        <f>D33</f>
        <v>8859967.3200000003</v>
      </c>
      <c r="D32" s="176">
        <v>2156382</v>
      </c>
    </row>
    <row r="33" spans="1:4" x14ac:dyDescent="0.25">
      <c r="A33" s="164"/>
      <c r="B33" s="165" t="s">
        <v>210</v>
      </c>
      <c r="C33" s="166">
        <f>SUM(C31:C32)</f>
        <v>8499841.3800000064</v>
      </c>
      <c r="D33" s="177">
        <f>D31+D32</f>
        <v>8859967.3200000003</v>
      </c>
    </row>
    <row r="34" spans="1:4" ht="15.75" thickBot="1" x14ac:dyDescent="0.3">
      <c r="A34" s="178"/>
      <c r="B34" s="179"/>
      <c r="C34" s="180"/>
      <c r="D34" s="181">
        <v>0</v>
      </c>
    </row>
    <row r="35" spans="1:4" ht="15.75" thickTop="1" x14ac:dyDescent="0.25">
      <c r="A35" s="42"/>
      <c r="B35" s="183" t="s">
        <v>211</v>
      </c>
      <c r="C35" s="41"/>
    </row>
    <row r="36" spans="1:4" x14ac:dyDescent="0.25">
      <c r="B36" s="182" t="s">
        <v>94</v>
      </c>
      <c r="C36" s="184"/>
    </row>
    <row r="37" spans="1:4" x14ac:dyDescent="0.25">
      <c r="B37" s="96"/>
      <c r="C37" s="184"/>
    </row>
    <row r="38" spans="1:4" x14ac:dyDescent="0.25">
      <c r="B38" s="3"/>
    </row>
  </sheetData>
  <pageMargins left="0.22" right="0.19" top="0.2" bottom="0.22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AK-PASIV</vt:lpstr>
      <vt:lpstr>PASH</vt:lpstr>
      <vt:lpstr>KAPIT</vt:lpstr>
      <vt:lpstr>FLUKS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ERMINDA GJONDEDA</dc:creator>
  <cp:lastModifiedBy> </cp:lastModifiedBy>
  <cp:lastPrinted>2013-03-22T14:07:08Z</cp:lastPrinted>
  <dcterms:created xsi:type="dcterms:W3CDTF">2011-03-22T15:29:33Z</dcterms:created>
  <dcterms:modified xsi:type="dcterms:W3CDTF">2013-07-15T06:47:24Z</dcterms:modified>
</cp:coreProperties>
</file>