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Permbledhje Tatimore 2013\KLAR SHPK\PAF 2013\"/>
    </mc:Choice>
  </mc:AlternateContent>
  <bookViews>
    <workbookView xWindow="360" yWindow="105" windowWidth="17400" windowHeight="12525" activeTab="1"/>
  </bookViews>
  <sheets>
    <sheet name="AK-PASIV" sheetId="1" r:id="rId1"/>
    <sheet name="PASH" sheetId="2" r:id="rId2"/>
    <sheet name="KAPIT" sheetId="3" r:id="rId3"/>
    <sheet name="FLUKS" sheetId="4" r:id="rId4"/>
  </sheets>
  <calcPr calcId="152511"/>
</workbook>
</file>

<file path=xl/calcChain.xml><?xml version="1.0" encoding="utf-8"?>
<calcChain xmlns="http://schemas.openxmlformats.org/spreadsheetml/2006/main">
  <c r="D49" i="2" l="1"/>
  <c r="D46" i="2" l="1"/>
  <c r="D18" i="2"/>
  <c r="D99" i="1"/>
  <c r="E87" i="1"/>
  <c r="G104" i="1"/>
  <c r="D27" i="2" l="1"/>
  <c r="C8" i="4"/>
  <c r="E83" i="1"/>
  <c r="E24" i="1"/>
  <c r="D25" i="4"/>
  <c r="D18" i="4"/>
  <c r="I27" i="3"/>
  <c r="F27" i="3"/>
  <c r="N13" i="3"/>
  <c r="E88" i="1" l="1"/>
  <c r="D31" i="4"/>
  <c r="D33" i="4" s="1"/>
  <c r="C32" i="4" s="1"/>
  <c r="E27" i="2"/>
  <c r="E13" i="2"/>
  <c r="E18" i="2" s="1"/>
  <c r="E19" i="2" s="1"/>
  <c r="D13" i="2"/>
  <c r="E28" i="2" l="1"/>
  <c r="E30" i="2"/>
  <c r="D19" i="2"/>
  <c r="D28" i="2" s="1"/>
  <c r="D45" i="2" s="1"/>
  <c r="D47" i="2" s="1"/>
  <c r="D30" i="2" l="1"/>
  <c r="D83" i="1"/>
  <c r="D10" i="1"/>
  <c r="E61" i="1"/>
  <c r="E28" i="1"/>
  <c r="D24" i="1"/>
  <c r="D42" i="1"/>
  <c r="D61" i="1"/>
  <c r="E101" i="1"/>
  <c r="D87" i="1"/>
  <c r="D74" i="1"/>
  <c r="E74" i="1"/>
  <c r="E48" i="1"/>
  <c r="E42" i="1"/>
  <c r="D16" i="1"/>
  <c r="E16" i="1"/>
  <c r="E10" i="1"/>
  <c r="G42" i="1" l="1"/>
  <c r="C21" i="4"/>
  <c r="C25" i="4" s="1"/>
  <c r="C6" i="4"/>
  <c r="D100" i="1"/>
  <c r="D101" i="1" s="1"/>
  <c r="E78" i="1"/>
  <c r="E29" i="1"/>
  <c r="C13" i="4"/>
  <c r="G24" i="1"/>
  <c r="K17" i="3"/>
  <c r="D28" i="1"/>
  <c r="D29" i="1" s="1"/>
  <c r="C12" i="4"/>
  <c r="G16" i="1"/>
  <c r="D52" i="1"/>
  <c r="D88" i="1"/>
  <c r="D78" i="1"/>
  <c r="E52" i="1"/>
  <c r="D89" i="1" l="1"/>
  <c r="E89" i="1"/>
  <c r="E102" i="1"/>
  <c r="D102" i="1"/>
  <c r="C14" i="4"/>
  <c r="C18" i="4" s="1"/>
  <c r="C31" i="4" s="1"/>
  <c r="C33" i="4" s="1"/>
  <c r="G78" i="1"/>
  <c r="G90" i="1"/>
  <c r="G88" i="1"/>
  <c r="D53" i="1"/>
  <c r="N17" i="3"/>
  <c r="K27" i="3"/>
  <c r="N27" i="3" s="1"/>
  <c r="E53" i="1"/>
  <c r="D106" i="1" l="1"/>
</calcChain>
</file>

<file path=xl/sharedStrings.xml><?xml version="1.0" encoding="utf-8"?>
<sst xmlns="http://schemas.openxmlformats.org/spreadsheetml/2006/main" count="262" uniqueCount="233">
  <si>
    <t>Nr.</t>
  </si>
  <si>
    <t>Pershkrimi i elemeteve</t>
  </si>
  <si>
    <t>Ref.</t>
  </si>
  <si>
    <t>Viti Ushtrimor</t>
  </si>
  <si>
    <t>Viti Paraardhes</t>
  </si>
  <si>
    <t>I</t>
  </si>
  <si>
    <t>Aktivet Afatshkurtra</t>
  </si>
  <si>
    <t>Derivativet</t>
  </si>
  <si>
    <t>Aktivet e mbajtura per tregetim</t>
  </si>
  <si>
    <t>Totali</t>
  </si>
  <si>
    <t>Llogari / kerkesa te arketueshme</t>
  </si>
  <si>
    <t>Llogari / kerkesa te tjera te arketueshme</t>
  </si>
  <si>
    <t>Instrumente te tjera borxhi</t>
  </si>
  <si>
    <t>Investime te tjera financiare</t>
  </si>
  <si>
    <t>Lendet e para</t>
  </si>
  <si>
    <t>Prodhim ne proces</t>
  </si>
  <si>
    <t>Produkte te gatshme</t>
  </si>
  <si>
    <t>Mallra per rishitje</t>
  </si>
  <si>
    <t>AKTIVET  TOTALE  AFATSHKURTRA  (I)</t>
  </si>
  <si>
    <t>Aksione dhe pjesemarje te tjera ne njesi te kont.</t>
  </si>
  <si>
    <t>Aksione dhe investime te tjera ne pjesemarrje</t>
  </si>
  <si>
    <t>Aksione dhe letra me vlere</t>
  </si>
  <si>
    <t>Llogari/Kerkesa te arketueshme afatgjata</t>
  </si>
  <si>
    <t>Toka</t>
  </si>
  <si>
    <t>Ndertesa</t>
  </si>
  <si>
    <t>Makineri dhe pajisje</t>
  </si>
  <si>
    <t>Aktive te tjera afatgjata materiale (me vlere kon)</t>
  </si>
  <si>
    <t>Emri i mire</t>
  </si>
  <si>
    <t>Shpenzimet e zhvillimit</t>
  </si>
  <si>
    <t>Aktive te tjera afatgjata jomaterjale</t>
  </si>
  <si>
    <t>AKTIVEVET  TOTALE  AFATGJATA  (II)</t>
  </si>
  <si>
    <t>D E T Y R I M E T    D H E    K A P I T A L I</t>
  </si>
  <si>
    <t>Huate dhe obligacionet afatshkurtra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</si>
  <si>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</si>
  <si>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</si>
  <si>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</si>
  <si>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</si>
  <si>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</si>
  <si>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</si>
  <si>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Parapagimet e arketuara</t>
  </si>
  <si>
    <t>4  Grantet dhe te ardhurat e shtyra</t>
  </si>
  <si>
    <t>5  Provizionet afatshkurtra</t>
  </si>
  <si>
    <t>TOTALI  I  DETYRIMEVE  AFATSHKURTRA (I)</t>
  </si>
  <si>
    <t>Hua, bono dhe detyrime nga qeraja financiare</t>
  </si>
  <si>
    <t>Bonot e konvertueshme</t>
  </si>
  <si>
    <t>2  Huamarrje te tjera afatgjata</t>
  </si>
  <si>
    <t>3  Provizionet afatgjata</t>
  </si>
  <si>
    <t>TOTALI  I  DETYRIMEVE AFATGJATA  (II)</t>
  </si>
  <si>
    <t>TOTALI I KAPITALIT (III)</t>
  </si>
  <si>
    <t xml:space="preserve">Aktivet </t>
  </si>
  <si>
    <t xml:space="preserve">Mjete Monetare </t>
  </si>
  <si>
    <t>1</t>
  </si>
  <si>
    <t>Derivative dhe Aktive Financiare te Mbajtura</t>
  </si>
  <si>
    <t>Aktive te tjera financiare afatshkurtra</t>
  </si>
  <si>
    <t xml:space="preserve">Inventari </t>
  </si>
  <si>
    <t xml:space="preserve">4      </t>
  </si>
  <si>
    <t xml:space="preserve">Aktive Afatgjate </t>
  </si>
  <si>
    <t xml:space="preserve">II    </t>
  </si>
  <si>
    <t>Investimet financiare afatgjata</t>
  </si>
  <si>
    <t xml:space="preserve"> Aktive afatgjata materiale</t>
  </si>
  <si>
    <t>Aktive biologjike afatgjata</t>
  </si>
  <si>
    <t>Aktive afatgjata jomateriale</t>
  </si>
  <si>
    <t>Kapital aksionar i papaguar</t>
  </si>
  <si>
    <t>Aktive te tjera afatgjata (ne proces)</t>
  </si>
  <si>
    <t>Derivatet</t>
  </si>
  <si>
    <t xml:space="preserve">Huamarjet </t>
  </si>
  <si>
    <t xml:space="preserve"> Huate dhe parapagimet</t>
  </si>
  <si>
    <t xml:space="preserve">Detyrime Afatshkurtera </t>
  </si>
  <si>
    <t xml:space="preserve">Derivatet </t>
  </si>
  <si>
    <t>Huate dhe Obligacionet  Afatshkurtera</t>
  </si>
  <si>
    <t xml:space="preserve">Kthimet ripagesat e huave afatgjate </t>
  </si>
  <si>
    <t xml:space="preserve">Bono Te Konvertueshme </t>
  </si>
  <si>
    <t xml:space="preserve">Totali </t>
  </si>
  <si>
    <t xml:space="preserve">Detyrimet afatgjata </t>
  </si>
  <si>
    <t xml:space="preserve">Huate afatgjate </t>
  </si>
  <si>
    <t>Kapitali</t>
  </si>
  <si>
    <t>III</t>
  </si>
  <si>
    <t xml:space="preserve">Aksionet  e pakices </t>
  </si>
  <si>
    <t>Kapitali i aksionereve te shoqerise meme</t>
  </si>
  <si>
    <t xml:space="preserve">Kapitali Aksionar </t>
  </si>
  <si>
    <t>3</t>
  </si>
  <si>
    <t>4</t>
  </si>
  <si>
    <t xml:space="preserve">Primi I Aksionit </t>
  </si>
  <si>
    <t>Aksionet e thesarit (Negative)</t>
  </si>
  <si>
    <t xml:space="preserve">Rezerva Statusore </t>
  </si>
  <si>
    <t>6</t>
  </si>
  <si>
    <t xml:space="preserve">Rezerva Ligjore </t>
  </si>
  <si>
    <t>7</t>
  </si>
  <si>
    <t xml:space="preserve">Rezerva te tjera </t>
  </si>
  <si>
    <t xml:space="preserve">Fitimet e pashperndara </t>
  </si>
  <si>
    <t>8</t>
  </si>
  <si>
    <t>Fitimi (Humbja)  e vitit financiar</t>
  </si>
  <si>
    <t>Administratori</t>
  </si>
  <si>
    <t>5121+5311</t>
  </si>
  <si>
    <t>213+215</t>
  </si>
  <si>
    <t>Totali Aktiveve</t>
  </si>
  <si>
    <t xml:space="preserve"> Aktive biologjike afatshkurtra</t>
  </si>
  <si>
    <t xml:space="preserve"> Aktive afatshkurtra te mbajtura per shitje</t>
  </si>
  <si>
    <t>Parapagimet dhe shpenzimet e shtyra</t>
  </si>
  <si>
    <t>4454-6</t>
  </si>
  <si>
    <t>4602-4661</t>
  </si>
  <si>
    <t>442+431+444</t>
  </si>
  <si>
    <t>I  Detyrimet afatshkurtra</t>
  </si>
  <si>
    <t xml:space="preserve">KLAR shpk </t>
  </si>
  <si>
    <t>Shitjet neto</t>
  </si>
  <si>
    <t>Te ardhura te tjera nga veprimtarite e shfrytezimi</t>
  </si>
  <si>
    <t>Ndryshime ne inventarin e produkteve te gateshme dhe punes ne proces</t>
  </si>
  <si>
    <t>Puna e kryer nga njesite ekonomike raportuese per qellimet e veta dhe e kapitalizuar</t>
  </si>
  <si>
    <t>Mallra, lendet e para dhe sherbimet</t>
  </si>
  <si>
    <t>Shpenzime te tjera nga veprimtarite e shfrytezimit</t>
  </si>
  <si>
    <t>Shpenzime te personelit</t>
  </si>
  <si>
    <t>Pagat</t>
  </si>
  <si>
    <t>Shpenzimet e sigurimeve shoqerore</t>
  </si>
  <si>
    <t>Shpenzimet per pensionet</t>
  </si>
  <si>
    <t>Renia ne vlere (Zhvleresimi) dhe amortizimi</t>
  </si>
  <si>
    <t>Totali i shpenzimeve (5-8)</t>
  </si>
  <si>
    <t>Fitim (humbja) nga veprimtarite e shfrytezimit (1+ 2 +/- 3+/- 4 -9)</t>
  </si>
  <si>
    <t>Te ardhurat dhe shpenzimet financiare nga njesite e kontrolluara</t>
  </si>
  <si>
    <t>Te ardhurat dhe shpenzimet financiare nga pjesemarrjet</t>
  </si>
  <si>
    <t>Te ardhurat dhe shpenzimet financiare</t>
  </si>
  <si>
    <t>Te ardhurat dhe shpenzimet financiare nga investime te tjera financiare afatgjata</t>
  </si>
  <si>
    <t>Te ardhurat dhe shpenzimet nga interesat</t>
  </si>
  <si>
    <t>Fitimet (Humbjet) nga kursi i kembimit</t>
  </si>
  <si>
    <t>Te ardhurat dhe shpenzimet e tjera financiare</t>
  </si>
  <si>
    <t>Totali i te ardhurave dhe shpenzimeve financiare (13.1 +/- 13.2 +/- 13.3 +/- 13.4)</t>
  </si>
  <si>
    <t>Fitimi (humbja) para tatimit (9 +/-14)</t>
  </si>
  <si>
    <t>Shpenzimet e tatimit mbi fitimin</t>
  </si>
  <si>
    <t>Fitim (humbja) neto e vitit financiar  (15-16)</t>
  </si>
  <si>
    <t>Pjese e fitimit neto per aksioneret e shoqerise meme</t>
  </si>
  <si>
    <t>Pjese e fitimit neto per aksioneret e pakices</t>
  </si>
  <si>
    <t xml:space="preserve">Administratori </t>
  </si>
  <si>
    <t xml:space="preserve">Perllogaritje e rezultatit tatimore </t>
  </si>
  <si>
    <t xml:space="preserve">Te ardhura ne total </t>
  </si>
  <si>
    <t xml:space="preserve">Shpenzime ne total </t>
  </si>
  <si>
    <t xml:space="preserve">Rezultati Financiare </t>
  </si>
  <si>
    <t xml:space="preserve">Shpenzime te panjohura </t>
  </si>
  <si>
    <t xml:space="preserve">Rezultati Tatimore </t>
  </si>
  <si>
    <t xml:space="preserve">Humbje e mbartur </t>
  </si>
  <si>
    <t xml:space="preserve">Kapitali aksionar qe i perket aksionareve te shoqerise meme </t>
  </si>
  <si>
    <t xml:space="preserve">Primi I </t>
  </si>
  <si>
    <t xml:space="preserve">Aksione te </t>
  </si>
  <si>
    <t xml:space="preserve">Rezerva </t>
  </si>
  <si>
    <t>Rezerv</t>
  </si>
  <si>
    <t>Fitim I pa</t>
  </si>
  <si>
    <t xml:space="preserve">Shuma te </t>
  </si>
  <si>
    <t>aksionar</t>
  </si>
  <si>
    <t xml:space="preserve">aksionit </t>
  </si>
  <si>
    <t xml:space="preserve">thesarit </t>
  </si>
  <si>
    <t xml:space="preserve">statuore </t>
  </si>
  <si>
    <t>Konvert te</t>
  </si>
  <si>
    <t>shperndare</t>
  </si>
  <si>
    <t xml:space="preserve">te tjera </t>
  </si>
  <si>
    <t>parashikuar</t>
  </si>
  <si>
    <t xml:space="preserve">dhe ligjore </t>
  </si>
  <si>
    <t>monedhe</t>
  </si>
  <si>
    <t xml:space="preserve">per reziqe </t>
  </si>
  <si>
    <t>te huaj</t>
  </si>
  <si>
    <t>Efekti I Ndryshimit ne politikat kontabel</t>
  </si>
  <si>
    <t xml:space="preserve">Pozicioni I rregulluar </t>
  </si>
  <si>
    <t>Shperndarje fitimi</t>
  </si>
  <si>
    <t>Fitim Neto I periudhes kontabel</t>
  </si>
  <si>
    <t xml:space="preserve">Divident et e paguar /deklaruar </t>
  </si>
  <si>
    <t xml:space="preserve">Transferime ne rezerven e detyrushme Ligjore </t>
  </si>
  <si>
    <t xml:space="preserve">Transferime ne rezerven e detyrushme statutore  </t>
  </si>
  <si>
    <t xml:space="preserve">Transferime ne rezerva te tjera </t>
  </si>
  <si>
    <t xml:space="preserve">Emetim I kapitalit aksionar </t>
  </si>
  <si>
    <t xml:space="preserve">Rezerve rivleresimi I AAGJ </t>
  </si>
  <si>
    <t xml:space="preserve">Transferim ne detyrimet </t>
  </si>
  <si>
    <t xml:space="preserve">Blerje aksione thesari </t>
  </si>
  <si>
    <t xml:space="preserve">Shtese kapitali </t>
  </si>
  <si>
    <t>ADMINISTRATORI</t>
  </si>
  <si>
    <t xml:space="preserve">Klar shpk </t>
  </si>
  <si>
    <t>Viti Ushtrimore</t>
  </si>
  <si>
    <t>Fluksi i parave nga veprimtarite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</si>
  <si>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</si>
  <si>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</si>
  <si>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</si>
  <si>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</si>
  <si>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</si>
  <si>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</si>
  <si>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>(Rritje)/renie ne tepricen e kerkve te arket nga aktiviteti, si dhe kerk te arketueshm</t>
  </si>
  <si>
    <t>(Rritje)/renie ne tepricen e inventarit</t>
  </si>
  <si>
    <t>Rritje/(renie) ne tepricen e detyrimeve per t`u paguar nga aktiviteti</t>
  </si>
  <si>
    <t>Parate e perftuara nga aktivitetet</t>
  </si>
  <si>
    <t>Interesi i paguar</t>
  </si>
  <si>
    <t>Tatimfitimi i paguar</t>
  </si>
  <si>
    <t>Paraja neto nga aktivitetet e shfrytezimit</t>
  </si>
  <si>
    <t>II</t>
  </si>
  <si>
    <t>Fluksi i parave nga veprimtarite investuese</t>
  </si>
  <si>
    <t>Blerjet e kompanise se kontrolluar minus parate e arketuara</t>
  </si>
  <si>
    <t>Blerjet e aktiveve afatgjata materiale</t>
  </si>
  <si>
    <t>Te ardhurat nga shitja e pajisjeve</t>
  </si>
  <si>
    <t>Interesi i arketuar</t>
  </si>
  <si>
    <t>Dividentet e arketuar</t>
  </si>
  <si>
    <t>Paraja neto e perdorur ne aktivitetet investuese</t>
  </si>
  <si>
    <t>Fluksi i parave nga aktivitetet financiare</t>
  </si>
  <si>
    <t>Te ardhura nga emetimi i kapitalit aksionar</t>
  </si>
  <si>
    <t>Te ardhura nga huamarrje afatgjata</t>
  </si>
  <si>
    <t>Pagesat e detyrimeve te qerase financiare</t>
  </si>
  <si>
    <t>Dividente te paguar</t>
  </si>
  <si>
    <t>Ritje /Renie e mjeteve monetare ne fund te periudhes kontabel</t>
  </si>
  <si>
    <t>V</t>
  </si>
  <si>
    <t>Mjete monetare ne fillim te periudhes kontabel</t>
  </si>
  <si>
    <t>Mjete monetare ne fund te periudhes kontabel</t>
  </si>
  <si>
    <t xml:space="preserve">ADMINISTRATORI </t>
  </si>
  <si>
    <t>Pozicioni me 31.12.2012</t>
  </si>
  <si>
    <t xml:space="preserve">Objekt inventari -ekonomik </t>
  </si>
  <si>
    <t xml:space="preserve">Tatim Fitim </t>
  </si>
  <si>
    <t>Shpenziem te taitm fitimit</t>
  </si>
  <si>
    <t xml:space="preserve">Pasqyre e Levizjes se Flukseve Monetare </t>
  </si>
  <si>
    <t>Objekte Inventari</t>
  </si>
  <si>
    <t>321-327</t>
  </si>
  <si>
    <t>Totali I Detyrimeve (I+II)</t>
  </si>
  <si>
    <t xml:space="preserve">(Bazuar ne klasifikimin e shpenzimeve sipas natyres ) </t>
  </si>
  <si>
    <t xml:space="preserve">Shenime </t>
  </si>
  <si>
    <t>705</t>
  </si>
  <si>
    <t>722</t>
  </si>
  <si>
    <t>713</t>
  </si>
  <si>
    <t>600-607</t>
  </si>
  <si>
    <t>641</t>
  </si>
  <si>
    <t>644</t>
  </si>
  <si>
    <t>681</t>
  </si>
  <si>
    <t>669-769</t>
  </si>
  <si>
    <t>767-667</t>
  </si>
  <si>
    <t xml:space="preserve">PASQYRE E NDRYSHIMVE NE KAPITAL </t>
  </si>
  <si>
    <t xml:space="preserve">Ne nje pasqyre te pakonsoliduar </t>
  </si>
  <si>
    <t>Pozicioni me 31.12.2013</t>
  </si>
  <si>
    <t xml:space="preserve">PASQYRAT FINANCIARE TE USHTRIMIT KONTABEL 2013 </t>
  </si>
  <si>
    <t xml:space="preserve">KLAR SHPK </t>
  </si>
  <si>
    <t xml:space="preserve">SHOQERIA TREGETARE KLAR SHPK </t>
  </si>
  <si>
    <t xml:space="preserve">Gentjan SALI </t>
  </si>
  <si>
    <t xml:space="preserve">GENTJAN SALI </t>
  </si>
  <si>
    <t>PASQYRA E TE ARDHURAVE DHE SHPENZIMEVE  Ushtrimi Kontabel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</si>
</sst>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* #,##0.000_-;\-* #,##0.000_-;_-* &quot;-&quot;??_-;_-@_-"/>
    <numFmt numFmtId="167" formatCode="#,##0.0_);\(#,##0.0\)"/>
    <numFmt numFmtId="168" formatCode="#,##0.000_);\(#,##0.000\)"/>
    <numFmt numFmtId="169" formatCode="_(* #,##0_);_(* \(#,##0\);_(* &quot;-&quot;??_);_(@_)"/>
    <numFmt numFmtId="170" formatCode="#,##0.00_);\(#,##0.00\)"/>
    <numFmt numFmtId="171" formatCode="_(* #,##0.00_);_(* \(#,##0.00\);_(* &quot;-&quot;??_);_(@_)"/>
    <numFmt numFmtId="172" formatCode="#,##0.0"/>
    <numFmt numFmtId="173" formatCode="#,##0.000000000_ ;\-#,##0.00000000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Bold"/>
    </font>
    <font>
      <b/>
      <sz val="10"/>
      <color theme="3"/>
      <name val="Arial Bold"/>
    </font>
    <font>
      <b/>
      <sz val="10"/>
      <color theme="3"/>
      <name val="Calibri"/>
      <family val="2"/>
      <scheme val="minor"/>
    </font>
    <font>
      <b/>
      <sz val="10"/>
      <color rgb="FF000000"/>
      <name val="Arial Bold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3"/>
      <name val="Calibri"/>
      <family val="2"/>
      <scheme val="minor"/>
    </font>
    <font>
      <sz val="10"/>
      <color theme="3"/>
      <name val="Arial Bold"/>
    </font>
    <font>
      <sz val="8"/>
      <color theme="3"/>
      <name val="Arial Bold"/>
    </font>
    <font>
      <sz val="11"/>
      <color theme="3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12"/>
      <color theme="3"/>
      <name val="Calibri"/>
      <family val="2"/>
      <scheme val="minor"/>
    </font>
    <font>
      <sz val="12"/>
      <color theme="3"/>
      <name val="Arial Bold"/>
    </font>
    <font>
      <sz val="11"/>
      <color theme="3"/>
      <name val="Arial Bold"/>
    </font>
    <font>
      <sz val="11"/>
      <color rgb="FF000000"/>
      <name val="Arial Bold"/>
    </font>
    <font>
      <b/>
      <sz val="8"/>
      <color theme="3"/>
      <name val="Arial"/>
      <family val="2"/>
    </font>
    <font>
      <b/>
      <u/>
      <sz val="12"/>
      <color theme="3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8"/>
      <color rgb="FFFF0000"/>
      <name val="Book Antiqua"/>
      <family val="1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/>
    <xf numFmtId="43" fontId="3" fillId="0" borderId="2" xfId="1" applyNumberFormat="1" applyFont="1" applyBorder="1"/>
    <xf numFmtId="39" fontId="4" fillId="0" borderId="2" xfId="0" applyNumberFormat="1" applyFont="1" applyBorder="1"/>
    <xf numFmtId="0" fontId="3" fillId="0" borderId="2" xfId="0" applyFont="1" applyBorder="1"/>
    <xf numFmtId="4" fontId="4" fillId="0" borderId="2" xfId="0" applyNumberFormat="1" applyFont="1" applyBorder="1"/>
    <xf numFmtId="39" fontId="5" fillId="0" borderId="2" xfId="0" applyNumberFormat="1" applyFont="1" applyBorder="1"/>
    <xf numFmtId="43" fontId="3" fillId="0" borderId="2" xfId="1" applyFont="1" applyBorder="1"/>
    <xf numFmtId="4" fontId="5" fillId="0" borderId="2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/>
    <xf numFmtId="49" fontId="6" fillId="0" borderId="4" xfId="0" applyNumberFormat="1" applyFont="1" applyBorder="1"/>
    <xf numFmtId="0" fontId="7" fillId="0" borderId="4" xfId="0" applyFont="1" applyBorder="1" applyAlignment="1"/>
    <xf numFmtId="0" fontId="7" fillId="0" borderId="4" xfId="0" applyFont="1" applyBorder="1"/>
    <xf numFmtId="49" fontId="5" fillId="0" borderId="2" xfId="0" applyNumberFormat="1" applyFont="1" applyBorder="1"/>
    <xf numFmtId="49" fontId="5" fillId="0" borderId="2" xfId="0" applyNumberFormat="1" applyFont="1" applyBorder="1" applyAlignment="1"/>
    <xf numFmtId="0" fontId="3" fillId="0" borderId="2" xfId="0" applyFont="1" applyBorder="1" applyAlignment="1"/>
    <xf numFmtId="49" fontId="4" fillId="0" borderId="2" xfId="0" applyNumberFormat="1" applyFont="1" applyBorder="1" applyAlignment="1"/>
    <xf numFmtId="49" fontId="8" fillId="0" borderId="2" xfId="0" applyNumberFormat="1" applyFont="1" applyBorder="1" applyAlignment="1"/>
    <xf numFmtId="0" fontId="7" fillId="0" borderId="4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164" fontId="7" fillId="0" borderId="4" xfId="1" applyNumberFormat="1" applyFont="1" applyBorder="1"/>
    <xf numFmtId="164" fontId="3" fillId="0" borderId="2" xfId="1" applyNumberFormat="1" applyFont="1" applyBorder="1"/>
    <xf numFmtId="164" fontId="5" fillId="0" borderId="2" xfId="1" applyNumberFormat="1" applyFont="1" applyBorder="1"/>
    <xf numFmtId="164" fontId="9" fillId="0" borderId="2" xfId="1" applyNumberFormat="1" applyFont="1" applyBorder="1"/>
    <xf numFmtId="4" fontId="3" fillId="0" borderId="2" xfId="0" applyNumberFormat="1" applyFont="1" applyBorder="1"/>
    <xf numFmtId="4" fontId="10" fillId="0" borderId="2" xfId="0" applyNumberFormat="1" applyFont="1" applyBorder="1"/>
    <xf numFmtId="43" fontId="9" fillId="0" borderId="2" xfId="1" applyFont="1" applyBorder="1"/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0" xfId="1" applyNumberFormat="1" applyFont="1"/>
    <xf numFmtId="0" fontId="11" fillId="0" borderId="2" xfId="0" applyFont="1" applyBorder="1"/>
    <xf numFmtId="49" fontId="12" fillId="0" borderId="2" xfId="0" applyNumberFormat="1" applyFont="1" applyBorder="1" applyAlignment="1"/>
    <xf numFmtId="0" fontId="11" fillId="0" borderId="2" xfId="0" applyFont="1" applyBorder="1" applyAlignment="1">
      <alignment horizontal="center"/>
    </xf>
    <xf numFmtId="2" fontId="13" fillId="0" borderId="0" xfId="0" applyNumberFormat="1" applyFont="1"/>
    <xf numFmtId="0" fontId="14" fillId="0" borderId="0" xfId="0" applyFont="1"/>
    <xf numFmtId="165" fontId="3" fillId="0" borderId="2" xfId="1" applyNumberFormat="1" applyFont="1" applyBorder="1"/>
    <xf numFmtId="43" fontId="4" fillId="0" borderId="2" xfId="1" applyFont="1" applyBorder="1"/>
    <xf numFmtId="43" fontId="5" fillId="0" borderId="2" xfId="1" applyNumberFormat="1" applyFont="1" applyBorder="1"/>
    <xf numFmtId="43" fontId="4" fillId="0" borderId="2" xfId="1" applyNumberFormat="1" applyFont="1" applyBorder="1"/>
    <xf numFmtId="166" fontId="9" fillId="0" borderId="2" xfId="1" applyNumberFormat="1" applyFont="1" applyBorder="1"/>
    <xf numFmtId="166" fontId="5" fillId="0" borderId="2" xfId="1" applyNumberFormat="1" applyFont="1" applyBorder="1"/>
    <xf numFmtId="166" fontId="3" fillId="0" borderId="2" xfId="1" applyNumberFormat="1" applyFont="1" applyBorder="1"/>
    <xf numFmtId="166" fontId="4" fillId="0" borderId="2" xfId="1" applyNumberFormat="1" applyFont="1" applyBorder="1"/>
    <xf numFmtId="166" fontId="12" fillId="0" borderId="2" xfId="0" applyNumberFormat="1" applyFont="1" applyBorder="1"/>
    <xf numFmtId="167" fontId="3" fillId="0" borderId="2" xfId="1" applyNumberFormat="1" applyFont="1" applyBorder="1"/>
    <xf numFmtId="43" fontId="0" fillId="0" borderId="0" xfId="1" applyFont="1"/>
    <xf numFmtId="4" fontId="15" fillId="0" borderId="2" xfId="0" applyNumberFormat="1" applyFont="1" applyBorder="1"/>
    <xf numFmtId="43" fontId="16" fillId="0" borderId="2" xfId="1" applyFont="1" applyBorder="1"/>
    <xf numFmtId="168" fontId="4" fillId="0" borderId="2" xfId="1" applyNumberFormat="1" applyFont="1" applyBorder="1"/>
    <xf numFmtId="0" fontId="18" fillId="0" borderId="0" xfId="0" applyFont="1"/>
    <xf numFmtId="0" fontId="19" fillId="0" borderId="0" xfId="0" applyFont="1" applyAlignment="1"/>
    <xf numFmtId="0" fontId="20" fillId="0" borderId="0" xfId="0" applyFont="1"/>
    <xf numFmtId="0" fontId="18" fillId="0" borderId="0" xfId="0" applyFont="1" applyAlignment="1"/>
    <xf numFmtId="49" fontId="19" fillId="0" borderId="1" xfId="0" applyNumberFormat="1" applyFont="1" applyBorder="1"/>
    <xf numFmtId="49" fontId="19" fillId="0" borderId="5" xfId="0" applyNumberFormat="1" applyFont="1" applyBorder="1" applyAlignment="1"/>
    <xf numFmtId="49" fontId="19" fillId="0" borderId="1" xfId="0" applyNumberFormat="1" applyFont="1" applyBorder="1" applyAlignment="1">
      <alignment horizontal="center"/>
    </xf>
    <xf numFmtId="1" fontId="21" fillId="0" borderId="4" xfId="0" applyNumberFormat="1" applyFont="1" applyBorder="1"/>
    <xf numFmtId="49" fontId="21" fillId="0" borderId="6" xfId="0" applyNumberFormat="1" applyFont="1" applyBorder="1" applyAlignment="1"/>
    <xf numFmtId="164" fontId="20" fillId="0" borderId="4" xfId="1" applyNumberFormat="1" applyFont="1" applyBorder="1"/>
    <xf numFmtId="1" fontId="21" fillId="0" borderId="2" xfId="0" applyNumberFormat="1" applyFont="1" applyBorder="1"/>
    <xf numFmtId="49" fontId="21" fillId="0" borderId="2" xfId="0" applyNumberFormat="1" applyFont="1" applyBorder="1" applyAlignment="1"/>
    <xf numFmtId="164" fontId="20" fillId="0" borderId="2" xfId="1" applyNumberFormat="1" applyFont="1" applyBorder="1"/>
    <xf numFmtId="164" fontId="22" fillId="0" borderId="2" xfId="1" applyNumberFormat="1" applyFont="1" applyBorder="1"/>
    <xf numFmtId="0" fontId="21" fillId="0" borderId="2" xfId="0" applyFont="1" applyBorder="1"/>
    <xf numFmtId="0" fontId="20" fillId="0" borderId="2" xfId="0" applyFont="1" applyBorder="1"/>
    <xf numFmtId="165" fontId="20" fillId="0" borderId="2" xfId="1" applyNumberFormat="1" applyFont="1" applyBorder="1"/>
    <xf numFmtId="43" fontId="20" fillId="0" borderId="2" xfId="1" applyFont="1" applyBorder="1"/>
    <xf numFmtId="43" fontId="22" fillId="0" borderId="2" xfId="1" applyFont="1" applyBorder="1"/>
    <xf numFmtId="39" fontId="21" fillId="0" borderId="2" xfId="1" applyNumberFormat="1" applyFont="1" applyBorder="1"/>
    <xf numFmtId="0" fontId="22" fillId="0" borderId="0" xfId="0" applyFont="1"/>
    <xf numFmtId="165" fontId="17" fillId="0" borderId="0" xfId="1" applyNumberFormat="1" applyFont="1"/>
    <xf numFmtId="0" fontId="17" fillId="0" borderId="0" xfId="0" applyFont="1"/>
    <xf numFmtId="0" fontId="20" fillId="0" borderId="3" xfId="0" applyFont="1" applyBorder="1"/>
    <xf numFmtId="0" fontId="20" fillId="0" borderId="3" xfId="0" applyFont="1" applyBorder="1" applyAlignment="1"/>
    <xf numFmtId="43" fontId="21" fillId="0" borderId="3" xfId="1" applyFont="1" applyBorder="1"/>
    <xf numFmtId="0" fontId="19" fillId="0" borderId="0" xfId="0" applyFont="1"/>
    <xf numFmtId="4" fontId="21" fillId="0" borderId="0" xfId="0" applyNumberFormat="1" applyFont="1"/>
    <xf numFmtId="2" fontId="21" fillId="0" borderId="0" xfId="0" applyNumberFormat="1" applyFont="1"/>
    <xf numFmtId="0" fontId="20" fillId="0" borderId="0" xfId="0" applyFont="1" applyAlignment="1"/>
    <xf numFmtId="0" fontId="24" fillId="0" borderId="0" xfId="0" applyFont="1"/>
    <xf numFmtId="0" fontId="25" fillId="0" borderId="0" xfId="0" applyFont="1" applyAlignment="1"/>
    <xf numFmtId="0" fontId="0" fillId="0" borderId="0" xfId="0" applyFont="1"/>
    <xf numFmtId="0" fontId="17" fillId="0" borderId="0" xfId="0" applyFont="1" applyAlignment="1"/>
    <xf numFmtId="167" fontId="0" fillId="0" borderId="0" xfId="0" applyNumberFormat="1"/>
    <xf numFmtId="0" fontId="0" fillId="0" borderId="0" xfId="0" applyFont="1" applyAlignment="1"/>
    <xf numFmtId="0" fontId="2" fillId="0" borderId="0" xfId="0" applyFont="1"/>
    <xf numFmtId="0" fontId="2" fillId="0" borderId="7" xfId="0" applyFont="1" applyBorder="1"/>
    <xf numFmtId="0" fontId="2" fillId="0" borderId="8" xfId="0" applyFont="1" applyBorder="1"/>
    <xf numFmtId="0" fontId="14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/>
    <xf numFmtId="0" fontId="14" fillId="0" borderId="20" xfId="0" applyFont="1" applyBorder="1"/>
    <xf numFmtId="0" fontId="2" fillId="0" borderId="18" xfId="0" applyFont="1" applyBorder="1"/>
    <xf numFmtId="169" fontId="0" fillId="0" borderId="0" xfId="1" applyNumberFormat="1" applyFont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14" fillId="0" borderId="26" xfId="0" applyFont="1" applyBorder="1"/>
    <xf numFmtId="0" fontId="2" fillId="0" borderId="5" xfId="0" applyFont="1" applyBorder="1"/>
    <xf numFmtId="3" fontId="2" fillId="0" borderId="27" xfId="1" applyNumberFormat="1" applyFont="1" applyBorder="1"/>
    <xf numFmtId="0" fontId="26" fillId="0" borderId="29" xfId="0" applyFont="1" applyBorder="1"/>
    <xf numFmtId="0" fontId="26" fillId="0" borderId="30" xfId="0" applyFont="1" applyBorder="1"/>
    <xf numFmtId="0" fontId="26" fillId="0" borderId="31" xfId="0" applyFont="1" applyBorder="1"/>
    <xf numFmtId="169" fontId="26" fillId="0" borderId="32" xfId="1" applyNumberFormat="1" applyFont="1" applyBorder="1"/>
    <xf numFmtId="0" fontId="26" fillId="0" borderId="16" xfId="0" applyFont="1" applyBorder="1"/>
    <xf numFmtId="0" fontId="26" fillId="0" borderId="0" xfId="0" applyFont="1" applyBorder="1"/>
    <xf numFmtId="0" fontId="26" fillId="0" borderId="34" xfId="0" applyFont="1" applyBorder="1"/>
    <xf numFmtId="169" fontId="26" fillId="0" borderId="35" xfId="1" applyNumberFormat="1" applyFont="1" applyBorder="1"/>
    <xf numFmtId="0" fontId="26" fillId="0" borderId="37" xfId="0" applyFont="1" applyBorder="1"/>
    <xf numFmtId="0" fontId="26" fillId="0" borderId="38" xfId="0" applyFont="1" applyBorder="1"/>
    <xf numFmtId="0" fontId="26" fillId="0" borderId="39" xfId="0" applyFont="1" applyBorder="1"/>
    <xf numFmtId="0" fontId="28" fillId="0" borderId="37" xfId="0" applyFont="1" applyBorder="1"/>
    <xf numFmtId="0" fontId="28" fillId="0" borderId="38" xfId="0" applyFont="1" applyBorder="1"/>
    <xf numFmtId="0" fontId="28" fillId="0" borderId="39" xfId="0" applyFont="1" applyBorder="1"/>
    <xf numFmtId="169" fontId="28" fillId="0" borderId="35" xfId="1" applyNumberFormat="1" applyFont="1" applyBorder="1"/>
    <xf numFmtId="0" fontId="29" fillId="0" borderId="21" xfId="0" applyFont="1" applyBorder="1"/>
    <xf numFmtId="0" fontId="29" fillId="0" borderId="22" xfId="0" applyFont="1" applyBorder="1"/>
    <xf numFmtId="0" fontId="29" fillId="0" borderId="40" xfId="0" applyFont="1" applyBorder="1"/>
    <xf numFmtId="3" fontId="29" fillId="0" borderId="41" xfId="1" applyNumberFormat="1" applyFont="1" applyBorder="1"/>
    <xf numFmtId="3" fontId="29" fillId="0" borderId="42" xfId="1" applyNumberFormat="1" applyFont="1" applyBorder="1"/>
    <xf numFmtId="0" fontId="30" fillId="0" borderId="0" xfId="0" applyFont="1"/>
    <xf numFmtId="0" fontId="30" fillId="0" borderId="1" xfId="0" applyFont="1" applyBorder="1"/>
    <xf numFmtId="49" fontId="31" fillId="0" borderId="8" xfId="0" applyNumberFormat="1" applyFont="1" applyBorder="1" applyAlignment="1"/>
    <xf numFmtId="0" fontId="25" fillId="0" borderId="1" xfId="0" applyFont="1" applyBorder="1" applyAlignment="1">
      <alignment horizontal="center"/>
    </xf>
    <xf numFmtId="49" fontId="31" fillId="0" borderId="9" xfId="0" applyNumberFormat="1" applyFont="1" applyBorder="1" applyAlignment="1">
      <alignment horizontal="center"/>
    </xf>
    <xf numFmtId="49" fontId="32" fillId="0" borderId="4" xfId="0" applyNumberFormat="1" applyFont="1" applyBorder="1"/>
    <xf numFmtId="49" fontId="21" fillId="0" borderId="30" xfId="0" applyNumberFormat="1" applyFont="1" applyBorder="1" applyAlignment="1"/>
    <xf numFmtId="0" fontId="0" fillId="0" borderId="4" xfId="0" applyFont="1" applyBorder="1"/>
    <xf numFmtId="165" fontId="0" fillId="0" borderId="43" xfId="1" applyNumberFormat="1" applyFont="1" applyBorder="1"/>
    <xf numFmtId="1" fontId="32" fillId="0" borderId="2" xfId="0" applyNumberFormat="1" applyFont="1" applyBorder="1"/>
    <xf numFmtId="49" fontId="21" fillId="0" borderId="38" xfId="0" applyNumberFormat="1" applyFont="1" applyBorder="1" applyAlignment="1"/>
    <xf numFmtId="43" fontId="0" fillId="0" borderId="2" xfId="1" applyFont="1" applyBorder="1"/>
    <xf numFmtId="167" fontId="0" fillId="0" borderId="44" xfId="1" applyNumberFormat="1" applyFont="1" applyBorder="1"/>
    <xf numFmtId="164" fontId="0" fillId="0" borderId="44" xfId="1" applyNumberFormat="1" applyFont="1" applyBorder="1"/>
    <xf numFmtId="0" fontId="32" fillId="0" borderId="2" xfId="0" applyFont="1" applyBorder="1"/>
    <xf numFmtId="43" fontId="21" fillId="0" borderId="2" xfId="1" applyFont="1" applyBorder="1"/>
    <xf numFmtId="39" fontId="0" fillId="0" borderId="2" xfId="1" applyNumberFormat="1" applyFont="1" applyBorder="1"/>
    <xf numFmtId="43" fontId="0" fillId="0" borderId="0" xfId="0" applyNumberFormat="1"/>
    <xf numFmtId="0" fontId="14" fillId="0" borderId="2" xfId="0" applyFont="1" applyBorder="1"/>
    <xf numFmtId="49" fontId="32" fillId="0" borderId="38" xfId="0" applyNumberFormat="1" applyFont="1" applyBorder="1" applyAlignment="1"/>
    <xf numFmtId="39" fontId="32" fillId="0" borderId="2" xfId="1" applyNumberFormat="1" applyFont="1" applyBorder="1"/>
    <xf numFmtId="167" fontId="2" fillId="0" borderId="44" xfId="1" applyNumberFormat="1" applyFont="1" applyBorder="1"/>
    <xf numFmtId="43" fontId="14" fillId="0" borderId="0" xfId="0" applyNumberFormat="1" applyFont="1"/>
    <xf numFmtId="49" fontId="32" fillId="0" borderId="2" xfId="0" applyNumberFormat="1" applyFont="1" applyBorder="1"/>
    <xf numFmtId="167" fontId="0" fillId="0" borderId="2" xfId="1" applyNumberFormat="1" applyFont="1" applyBorder="1"/>
    <xf numFmtId="0" fontId="0" fillId="0" borderId="38" xfId="0" applyFont="1" applyBorder="1" applyAlignment="1"/>
    <xf numFmtId="167" fontId="33" fillId="0" borderId="2" xfId="1" applyNumberFormat="1" applyFont="1" applyBorder="1"/>
    <xf numFmtId="164" fontId="33" fillId="0" borderId="44" xfId="1" applyNumberFormat="1" applyFont="1" applyBorder="1"/>
    <xf numFmtId="49" fontId="18" fillId="0" borderId="38" xfId="0" applyNumberFormat="1" applyFont="1" applyBorder="1" applyAlignment="1"/>
    <xf numFmtId="39" fontId="18" fillId="0" borderId="2" xfId="1" applyNumberFormat="1" applyFont="1" applyBorder="1"/>
    <xf numFmtId="164" fontId="14" fillId="0" borderId="44" xfId="1" applyNumberFormat="1" applyFont="1" applyBorder="1"/>
    <xf numFmtId="164" fontId="2" fillId="0" borderId="44" xfId="1" applyNumberFormat="1" applyFont="1" applyBorder="1"/>
    <xf numFmtId="0" fontId="14" fillId="0" borderId="3" xfId="0" applyFont="1" applyBorder="1"/>
    <xf numFmtId="0" fontId="14" fillId="0" borderId="45" xfId="0" applyFont="1" applyBorder="1" applyAlignment="1"/>
    <xf numFmtId="43" fontId="32" fillId="0" borderId="3" xfId="1" applyFont="1" applyBorder="1"/>
    <xf numFmtId="164" fontId="32" fillId="0" borderId="46" xfId="1" applyNumberFormat="1" applyFont="1" applyBorder="1"/>
    <xf numFmtId="0" fontId="2" fillId="0" borderId="0" xfId="0" applyFont="1" applyAlignment="1"/>
    <xf numFmtId="49" fontId="34" fillId="0" borderId="0" xfId="0" applyNumberFormat="1" applyFont="1" applyAlignment="1"/>
    <xf numFmtId="4" fontId="0" fillId="0" borderId="0" xfId="0" applyNumberFormat="1"/>
    <xf numFmtId="0" fontId="25" fillId="0" borderId="0" xfId="0" applyFont="1"/>
    <xf numFmtId="166" fontId="0" fillId="0" borderId="0" xfId="0" applyNumberFormat="1" applyFont="1"/>
    <xf numFmtId="164" fontId="2" fillId="0" borderId="28" xfId="1" applyNumberFormat="1" applyFont="1" applyBorder="1"/>
    <xf numFmtId="164" fontId="26" fillId="0" borderId="33" xfId="1" applyNumberFormat="1" applyFont="1" applyBorder="1"/>
    <xf numFmtId="164" fontId="26" fillId="0" borderId="36" xfId="1" applyNumberFormat="1" applyFont="1" applyBorder="1"/>
    <xf numFmtId="164" fontId="28" fillId="0" borderId="36" xfId="1" applyNumberFormat="1" applyFont="1" applyBorder="1"/>
    <xf numFmtId="165" fontId="27" fillId="0" borderId="36" xfId="1" applyNumberFormat="1" applyFont="1" applyBorder="1"/>
    <xf numFmtId="0" fontId="35" fillId="0" borderId="0" xfId="0" applyFont="1" applyAlignment="1"/>
    <xf numFmtId="165" fontId="0" fillId="0" borderId="0" xfId="0" applyNumberFormat="1"/>
    <xf numFmtId="43" fontId="0" fillId="0" borderId="0" xfId="0" applyNumberFormat="1" applyFont="1"/>
    <xf numFmtId="43" fontId="26" fillId="0" borderId="32" xfId="1" applyFont="1" applyBorder="1"/>
    <xf numFmtId="43" fontId="26" fillId="0" borderId="35" xfId="1" applyFont="1" applyBorder="1"/>
    <xf numFmtId="43" fontId="27" fillId="0" borderId="35" xfId="1" applyFont="1" applyBorder="1"/>
    <xf numFmtId="0" fontId="36" fillId="0" borderId="0" xfId="0" applyFont="1"/>
    <xf numFmtId="0" fontId="36" fillId="0" borderId="0" xfId="0" applyFont="1" applyAlignment="1"/>
    <xf numFmtId="0" fontId="37" fillId="0" borderId="0" xfId="0" applyFont="1" applyAlignment="1"/>
    <xf numFmtId="167" fontId="36" fillId="0" borderId="0" xfId="0" applyNumberFormat="1" applyFont="1"/>
    <xf numFmtId="167" fontId="37" fillId="0" borderId="0" xfId="0" applyNumberFormat="1" applyFont="1"/>
    <xf numFmtId="165" fontId="36" fillId="0" borderId="0" xfId="1" applyNumberFormat="1" applyFont="1"/>
    <xf numFmtId="0" fontId="36" fillId="0" borderId="0" xfId="0" applyFont="1" applyFill="1" applyBorder="1" applyAlignment="1"/>
    <xf numFmtId="0" fontId="37" fillId="0" borderId="0" xfId="0" applyFont="1" applyFill="1" applyBorder="1" applyAlignment="1"/>
    <xf numFmtId="43" fontId="37" fillId="0" borderId="0" xfId="0" applyNumberFormat="1" applyFont="1"/>
    <xf numFmtId="43" fontId="20" fillId="0" borderId="0" xfId="0" applyNumberFormat="1" applyFont="1"/>
    <xf numFmtId="165" fontId="39" fillId="0" borderId="0" xfId="1" applyNumberFormat="1" applyFont="1"/>
    <xf numFmtId="43" fontId="5" fillId="0" borderId="2" xfId="1" applyFont="1" applyBorder="1"/>
    <xf numFmtId="164" fontId="0" fillId="0" borderId="0" xfId="0" applyNumberFormat="1"/>
    <xf numFmtId="43" fontId="9" fillId="0" borderId="2" xfId="1" applyNumberFormat="1" applyFont="1" applyBorder="1"/>
    <xf numFmtId="167" fontId="4" fillId="0" borderId="2" xfId="1" applyNumberFormat="1" applyFont="1" applyBorder="1"/>
    <xf numFmtId="170" fontId="5" fillId="0" borderId="2" xfId="1" applyNumberFormat="1" applyFont="1" applyBorder="1"/>
    <xf numFmtId="170" fontId="9" fillId="0" borderId="2" xfId="1" applyNumberFormat="1" applyFont="1" applyBorder="1"/>
    <xf numFmtId="164" fontId="40" fillId="0" borderId="2" xfId="1" applyNumberFormat="1" applyFont="1" applyBorder="1"/>
    <xf numFmtId="166" fontId="7" fillId="0" borderId="2" xfId="1" applyNumberFormat="1" applyFont="1" applyBorder="1"/>
    <xf numFmtId="43" fontId="21" fillId="0" borderId="2" xfId="1" applyNumberFormat="1" applyFont="1" applyBorder="1"/>
    <xf numFmtId="43" fontId="20" fillId="0" borderId="2" xfId="1" applyNumberFormat="1" applyFont="1" applyBorder="1"/>
    <xf numFmtId="43" fontId="22" fillId="0" borderId="2" xfId="1" applyNumberFormat="1" applyFont="1" applyBorder="1"/>
    <xf numFmtId="43" fontId="21" fillId="0" borderId="4" xfId="1" applyNumberFormat="1" applyFont="1" applyBorder="1"/>
    <xf numFmtId="43" fontId="23" fillId="0" borderId="2" xfId="1" applyNumberFormat="1" applyFont="1" applyBorder="1"/>
    <xf numFmtId="43" fontId="21" fillId="0" borderId="3" xfId="1" applyNumberFormat="1" applyFont="1" applyBorder="1"/>
    <xf numFmtId="49" fontId="19" fillId="0" borderId="8" xfId="0" applyNumberFormat="1" applyFont="1" applyBorder="1" applyAlignment="1"/>
    <xf numFmtId="49" fontId="41" fillId="0" borderId="4" xfId="0" applyNumberFormat="1" applyFont="1" applyBorder="1" applyAlignment="1"/>
    <xf numFmtId="49" fontId="41" fillId="0" borderId="2" xfId="0" applyNumberFormat="1" applyFont="1" applyBorder="1" applyAlignment="1"/>
    <xf numFmtId="0" fontId="26" fillId="0" borderId="3" xfId="0" applyFont="1" applyBorder="1" applyAlignment="1"/>
    <xf numFmtId="49" fontId="23" fillId="0" borderId="2" xfId="0" applyNumberFormat="1" applyFont="1" applyBorder="1" applyAlignment="1"/>
    <xf numFmtId="49" fontId="42" fillId="0" borderId="2" xfId="0" applyNumberFormat="1" applyFont="1" applyBorder="1" applyAlignment="1"/>
    <xf numFmtId="167" fontId="23" fillId="0" borderId="2" xfId="1" applyNumberFormat="1" applyFont="1" applyBorder="1"/>
    <xf numFmtId="169" fontId="21" fillId="0" borderId="2" xfId="1" applyNumberFormat="1" applyFont="1" applyBorder="1"/>
    <xf numFmtId="169" fontId="23" fillId="0" borderId="2" xfId="1" applyNumberFormat="1" applyFont="1" applyBorder="1"/>
    <xf numFmtId="169" fontId="20" fillId="0" borderId="2" xfId="1" applyNumberFormat="1" applyFont="1" applyBorder="1"/>
    <xf numFmtId="169" fontId="22" fillId="0" borderId="2" xfId="1" applyNumberFormat="1" applyFont="1" applyBorder="1"/>
    <xf numFmtId="171" fontId="21" fillId="0" borderId="2" xfId="1" applyNumberFormat="1" applyFont="1" applyBorder="1"/>
    <xf numFmtId="0" fontId="2" fillId="0" borderId="1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72" fontId="2" fillId="0" borderId="27" xfId="1" applyNumberFormat="1" applyFont="1" applyBorder="1"/>
    <xf numFmtId="173" fontId="0" fillId="0" borderId="0" xfId="0" applyNumberFormat="1"/>
    <xf numFmtId="0" fontId="43" fillId="0" borderId="0" xfId="0" applyFont="1"/>
    <xf numFmtId="0" fontId="36" fillId="0" borderId="0" xfId="0" applyFont="1" applyBorder="1" applyAlignment="1"/>
    <xf numFmtId="43" fontId="38" fillId="0" borderId="0" xfId="0" applyNumberFormat="1" applyFont="1" applyFill="1" applyBorder="1"/>
    <xf numFmtId="0" fontId="0" fillId="0" borderId="0" xfId="0" applyBorder="1"/>
    <xf numFmtId="165" fontId="36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C108" sqref="C108"/>
    </sheetView>
  </sheetViews>
  <sheetFormatPr defaultRowHeight="15" x14ac:dyDescent="0.25"/>
  <cols>
    <col min="1" max="1" width="6.140625" customWidth="1"/>
    <col min="2" max="2" width="40.85546875" style="1" customWidth="1"/>
    <col min="3" max="3" width="14.5703125" customWidth="1"/>
    <col min="4" max="4" width="19.85546875" customWidth="1"/>
    <col min="5" max="5" width="17.28515625" customWidth="1"/>
    <col min="6" max="6" width="18.28515625" customWidth="1"/>
    <col min="7" max="7" width="15.28515625" bestFit="1" customWidth="1"/>
    <col min="8" max="8" width="11.5703125" bestFit="1" customWidth="1"/>
    <col min="9" max="9" width="14.28515625" bestFit="1" customWidth="1"/>
  </cols>
  <sheetData>
    <row r="1" spans="1:7" ht="15.75" x14ac:dyDescent="0.25">
      <c r="A1" s="173" t="s">
        <v>228</v>
      </c>
      <c r="B1" s="83"/>
      <c r="C1" s="37"/>
      <c r="D1" s="84"/>
      <c r="E1" s="84"/>
    </row>
    <row r="2" spans="1:7" ht="16.5" thickBot="1" x14ac:dyDescent="0.3">
      <c r="A2" s="173"/>
      <c r="B2" s="83" t="s">
        <v>227</v>
      </c>
      <c r="C2" s="37"/>
      <c r="D2" s="84"/>
      <c r="E2" s="84"/>
    </row>
    <row r="3" spans="1:7" ht="16.5" thickTop="1" thickBot="1" x14ac:dyDescent="0.3">
      <c r="A3" s="9" t="s">
        <v>0</v>
      </c>
      <c r="B3" s="10" t="s">
        <v>1</v>
      </c>
      <c r="C3" s="30" t="s">
        <v>2</v>
      </c>
      <c r="D3" s="30" t="s">
        <v>3</v>
      </c>
      <c r="E3" s="30" t="s">
        <v>4</v>
      </c>
    </row>
    <row r="4" spans="1:7" ht="15.75" thickTop="1" x14ac:dyDescent="0.25">
      <c r="A4" s="11"/>
      <c r="B4" s="12" t="s">
        <v>49</v>
      </c>
      <c r="C4" s="19"/>
      <c r="D4" s="13"/>
      <c r="E4" s="23"/>
    </row>
    <row r="5" spans="1:7" x14ac:dyDescent="0.25">
      <c r="A5" s="14" t="s">
        <v>5</v>
      </c>
      <c r="B5" s="15" t="s">
        <v>6</v>
      </c>
      <c r="C5" s="20"/>
      <c r="D5" s="4"/>
      <c r="E5" s="24"/>
    </row>
    <row r="6" spans="1:7" x14ac:dyDescent="0.25">
      <c r="A6" s="14" t="s">
        <v>51</v>
      </c>
      <c r="B6" s="16" t="s">
        <v>50</v>
      </c>
      <c r="C6" s="20" t="s">
        <v>93</v>
      </c>
      <c r="D6" s="28">
        <v>15249771.300000001</v>
      </c>
      <c r="E6" s="7">
        <v>8499841.4199999999</v>
      </c>
      <c r="F6" s="151"/>
    </row>
    <row r="7" spans="1:7" x14ac:dyDescent="0.25">
      <c r="A7" s="4"/>
      <c r="B7" s="15" t="s">
        <v>52</v>
      </c>
      <c r="C7" s="20"/>
      <c r="D7" s="4"/>
      <c r="E7" s="24"/>
      <c r="F7" s="151"/>
    </row>
    <row r="8" spans="1:7" x14ac:dyDescent="0.25">
      <c r="A8" s="14"/>
      <c r="B8" s="17" t="s">
        <v>7</v>
      </c>
      <c r="C8" s="20"/>
      <c r="D8" s="4"/>
      <c r="E8" s="24"/>
      <c r="F8" s="151"/>
    </row>
    <row r="9" spans="1:7" x14ac:dyDescent="0.25">
      <c r="A9" s="14"/>
      <c r="B9" s="17" t="s">
        <v>8</v>
      </c>
      <c r="C9" s="20"/>
      <c r="D9" s="4"/>
      <c r="E9" s="24"/>
      <c r="F9" s="151"/>
    </row>
    <row r="10" spans="1:7" x14ac:dyDescent="0.25">
      <c r="A10" s="4"/>
      <c r="B10" s="15" t="s">
        <v>9</v>
      </c>
      <c r="C10" s="21"/>
      <c r="D10" s="8">
        <f>SUM(D6:D9)</f>
        <v>15249771.300000001</v>
      </c>
      <c r="E10" s="26">
        <f>SUM(E5:E9)</f>
        <v>8499841.4199999999</v>
      </c>
      <c r="F10" s="151"/>
    </row>
    <row r="11" spans="1:7" x14ac:dyDescent="0.25">
      <c r="A11" s="4"/>
      <c r="B11" s="15" t="s">
        <v>53</v>
      </c>
      <c r="C11" s="20"/>
      <c r="D11" s="7"/>
      <c r="E11" s="7"/>
      <c r="F11" s="151"/>
    </row>
    <row r="12" spans="1:7" x14ac:dyDescent="0.25">
      <c r="A12" s="14"/>
      <c r="B12" s="17" t="s">
        <v>10</v>
      </c>
      <c r="C12" s="20">
        <v>411</v>
      </c>
      <c r="D12" s="39">
        <v>31445461.16</v>
      </c>
      <c r="E12" s="7">
        <v>1794694.99</v>
      </c>
      <c r="F12" s="151"/>
    </row>
    <row r="13" spans="1:7" x14ac:dyDescent="0.25">
      <c r="A13" s="14"/>
      <c r="B13" s="17" t="s">
        <v>11</v>
      </c>
      <c r="C13" s="20" t="s">
        <v>99</v>
      </c>
      <c r="D13" s="7">
        <v>1923581.6</v>
      </c>
      <c r="E13" s="7">
        <v>12740978.92</v>
      </c>
      <c r="F13" s="151"/>
    </row>
    <row r="14" spans="1:7" x14ac:dyDescent="0.25">
      <c r="A14" s="14"/>
      <c r="B14" s="17" t="s">
        <v>12</v>
      </c>
      <c r="C14" s="20" t="s">
        <v>100</v>
      </c>
      <c r="D14" s="7"/>
      <c r="E14" s="7">
        <v>8614380.0899999999</v>
      </c>
      <c r="F14" s="151"/>
    </row>
    <row r="15" spans="1:7" x14ac:dyDescent="0.25">
      <c r="A15" s="14"/>
      <c r="B15" s="17" t="s">
        <v>13</v>
      </c>
      <c r="C15" s="20"/>
      <c r="D15" s="7"/>
      <c r="E15" s="7"/>
      <c r="F15" s="151"/>
    </row>
    <row r="16" spans="1:7" x14ac:dyDescent="0.25">
      <c r="A16" s="4"/>
      <c r="B16" s="15" t="s">
        <v>9</v>
      </c>
      <c r="C16" s="21"/>
      <c r="D16" s="197">
        <f>SUM(D12:D15)</f>
        <v>33369042.760000002</v>
      </c>
      <c r="E16" s="26">
        <f>SUM(E12:E15)</f>
        <v>23150054</v>
      </c>
      <c r="F16" s="151"/>
      <c r="G16" s="172">
        <f>E16-D16</f>
        <v>-10218988.760000002</v>
      </c>
    </row>
    <row r="17" spans="1:9" x14ac:dyDescent="0.25">
      <c r="A17" s="14" t="s">
        <v>55</v>
      </c>
      <c r="B17" s="17" t="s">
        <v>54</v>
      </c>
      <c r="C17" s="20"/>
      <c r="D17" s="27"/>
      <c r="E17" s="24"/>
      <c r="F17" s="151"/>
    </row>
    <row r="18" spans="1:9" x14ac:dyDescent="0.25">
      <c r="A18" s="14"/>
      <c r="B18" s="17" t="s">
        <v>14</v>
      </c>
      <c r="C18" s="20"/>
      <c r="D18" s="5">
        <v>744127.57</v>
      </c>
      <c r="E18" s="24">
        <v>861975.81</v>
      </c>
      <c r="F18" s="151"/>
    </row>
    <row r="19" spans="1:9" x14ac:dyDescent="0.25">
      <c r="A19" s="14"/>
      <c r="B19" s="17" t="s">
        <v>210</v>
      </c>
      <c r="C19" s="20" t="s">
        <v>211</v>
      </c>
      <c r="D19" s="5">
        <v>13125588.300000001</v>
      </c>
      <c r="E19" s="24">
        <v>7250097</v>
      </c>
      <c r="F19" s="151"/>
    </row>
    <row r="20" spans="1:9" x14ac:dyDescent="0.25">
      <c r="A20" s="14"/>
      <c r="B20" s="17" t="s">
        <v>15</v>
      </c>
      <c r="C20" s="20"/>
      <c r="D20" s="4"/>
      <c r="E20" s="24"/>
      <c r="F20" s="151"/>
    </row>
    <row r="21" spans="1:9" x14ac:dyDescent="0.25">
      <c r="A21" s="14"/>
      <c r="B21" s="17" t="s">
        <v>16</v>
      </c>
      <c r="C21" s="20"/>
      <c r="D21" s="4"/>
      <c r="E21" s="24"/>
      <c r="F21" s="151"/>
    </row>
    <row r="22" spans="1:9" x14ac:dyDescent="0.25">
      <c r="A22" s="14"/>
      <c r="B22" s="17" t="s">
        <v>17</v>
      </c>
      <c r="C22" s="20">
        <v>351</v>
      </c>
      <c r="D22" s="5">
        <v>17517376.52</v>
      </c>
      <c r="E22" s="7">
        <v>58228465.210000001</v>
      </c>
      <c r="F22" s="151"/>
    </row>
    <row r="23" spans="1:9" x14ac:dyDescent="0.25">
      <c r="A23" s="14"/>
      <c r="B23" s="17" t="s">
        <v>206</v>
      </c>
      <c r="C23" s="20">
        <v>321</v>
      </c>
      <c r="D23" s="203"/>
      <c r="E23" s="24"/>
      <c r="F23" s="151"/>
    </row>
    <row r="24" spans="1:9" x14ac:dyDescent="0.25">
      <c r="A24" s="4"/>
      <c r="B24" s="15" t="s">
        <v>9</v>
      </c>
      <c r="C24" s="21"/>
      <c r="D24" s="8">
        <f>SUM(D17:D23)</f>
        <v>31387092.390000001</v>
      </c>
      <c r="E24" s="199">
        <f>SUM(E18:E23)</f>
        <v>66340538.020000003</v>
      </c>
      <c r="F24" s="151"/>
      <c r="G24" s="172">
        <f>E24-D24</f>
        <v>34953445.630000003</v>
      </c>
      <c r="I24" s="151"/>
    </row>
    <row r="25" spans="1:9" x14ac:dyDescent="0.25">
      <c r="A25" s="4"/>
      <c r="B25" s="15" t="s">
        <v>96</v>
      </c>
      <c r="C25" s="20"/>
      <c r="D25" s="27"/>
      <c r="E25" s="24"/>
      <c r="F25" s="151"/>
    </row>
    <row r="26" spans="1:9" x14ac:dyDescent="0.25">
      <c r="A26" s="4"/>
      <c r="B26" s="15" t="s">
        <v>97</v>
      </c>
      <c r="C26" s="20"/>
      <c r="D26" s="27"/>
      <c r="E26" s="24"/>
      <c r="F26" s="151"/>
    </row>
    <row r="27" spans="1:9" x14ac:dyDescent="0.25">
      <c r="A27" s="4"/>
      <c r="B27" s="15" t="s">
        <v>98</v>
      </c>
      <c r="C27" s="20">
        <v>486</v>
      </c>
      <c r="D27" s="49">
        <v>2779693.67</v>
      </c>
      <c r="E27" s="50">
        <v>2779693.67</v>
      </c>
      <c r="F27" s="151"/>
    </row>
    <row r="28" spans="1:9" x14ac:dyDescent="0.25">
      <c r="A28" s="4"/>
      <c r="B28" s="15" t="s">
        <v>9</v>
      </c>
      <c r="C28" s="21"/>
      <c r="D28" s="8">
        <f t="shared" ref="D28" si="0">SUM(D27,D20)</f>
        <v>2779693.67</v>
      </c>
      <c r="E28" s="29">
        <f>SUM(E27)</f>
        <v>2779693.67</v>
      </c>
      <c r="F28" s="151"/>
    </row>
    <row r="29" spans="1:9" x14ac:dyDescent="0.25">
      <c r="A29" s="4"/>
      <c r="B29" s="15" t="s">
        <v>18</v>
      </c>
      <c r="C29" s="21"/>
      <c r="D29" s="8">
        <f>D10+D16+D24+D28</f>
        <v>82785600.120000005</v>
      </c>
      <c r="E29" s="40">
        <f>E10+E16+E24+E28</f>
        <v>100770127.11</v>
      </c>
      <c r="F29" s="151"/>
    </row>
    <row r="30" spans="1:9" x14ac:dyDescent="0.25">
      <c r="A30" s="14" t="s">
        <v>57</v>
      </c>
      <c r="B30" s="15" t="s">
        <v>56</v>
      </c>
      <c r="C30" s="20"/>
      <c r="D30" s="4"/>
      <c r="E30" s="24"/>
      <c r="F30" s="151"/>
    </row>
    <row r="31" spans="1:9" x14ac:dyDescent="0.25">
      <c r="A31" s="4"/>
      <c r="B31" s="15" t="s">
        <v>58</v>
      </c>
      <c r="C31" s="20"/>
      <c r="D31" s="4"/>
      <c r="E31" s="24"/>
      <c r="F31" s="151"/>
    </row>
    <row r="32" spans="1:9" x14ac:dyDescent="0.25">
      <c r="A32" s="14"/>
      <c r="B32" s="17" t="s">
        <v>19</v>
      </c>
      <c r="C32" s="20"/>
      <c r="D32" s="4"/>
      <c r="E32" s="24"/>
      <c r="F32" s="151"/>
    </row>
    <row r="33" spans="1:11" x14ac:dyDescent="0.25">
      <c r="A33" s="14"/>
      <c r="B33" s="17" t="s">
        <v>20</v>
      </c>
      <c r="C33" s="20"/>
      <c r="D33" s="4"/>
      <c r="E33" s="24"/>
      <c r="F33" s="151"/>
    </row>
    <row r="34" spans="1:11" x14ac:dyDescent="0.25">
      <c r="A34" s="14"/>
      <c r="B34" s="17" t="s">
        <v>21</v>
      </c>
      <c r="C34" s="20"/>
      <c r="D34" s="4"/>
      <c r="E34" s="24"/>
      <c r="F34" s="151"/>
      <c r="G34" s="32"/>
      <c r="H34" s="32"/>
      <c r="I34" s="32"/>
    </row>
    <row r="35" spans="1:11" x14ac:dyDescent="0.25">
      <c r="A35" s="14"/>
      <c r="B35" s="17" t="s">
        <v>22</v>
      </c>
      <c r="C35" s="20"/>
      <c r="D35" s="4"/>
      <c r="E35" s="24"/>
      <c r="F35" s="151"/>
      <c r="G35" s="32"/>
      <c r="H35" s="32"/>
      <c r="I35" s="32"/>
    </row>
    <row r="36" spans="1:11" x14ac:dyDescent="0.25">
      <c r="A36" s="4"/>
      <c r="B36" s="15" t="s">
        <v>9</v>
      </c>
      <c r="C36" s="21"/>
      <c r="D36" s="4"/>
      <c r="E36" s="24"/>
      <c r="F36" s="151"/>
      <c r="G36" s="32"/>
      <c r="H36" s="32"/>
      <c r="I36" s="32"/>
    </row>
    <row r="37" spans="1:11" x14ac:dyDescent="0.25">
      <c r="A37" s="4"/>
      <c r="B37" s="15" t="s">
        <v>59</v>
      </c>
      <c r="C37" s="20"/>
      <c r="D37" s="4"/>
      <c r="E37" s="24"/>
      <c r="F37" s="151"/>
      <c r="G37" s="32"/>
      <c r="H37" s="32"/>
      <c r="I37" s="32"/>
    </row>
    <row r="38" spans="1:11" x14ac:dyDescent="0.25">
      <c r="A38" s="14"/>
      <c r="B38" s="17" t="s">
        <v>23</v>
      </c>
      <c r="C38" s="20"/>
      <c r="D38" s="4"/>
      <c r="E38" s="24"/>
      <c r="F38" s="151"/>
      <c r="G38" s="32"/>
      <c r="H38" s="32"/>
      <c r="I38" s="32"/>
      <c r="J38" s="32"/>
      <c r="K38" s="32"/>
    </row>
    <row r="39" spans="1:11" x14ac:dyDescent="0.25">
      <c r="A39" s="14"/>
      <c r="B39" s="17" t="s">
        <v>24</v>
      </c>
      <c r="C39" s="20"/>
      <c r="D39" s="4"/>
      <c r="E39" s="24"/>
      <c r="F39" s="151"/>
      <c r="G39" s="32"/>
      <c r="H39" s="32"/>
      <c r="I39" s="32"/>
      <c r="J39" s="32"/>
      <c r="K39" s="32"/>
    </row>
    <row r="40" spans="1:11" x14ac:dyDescent="0.25">
      <c r="A40" s="14"/>
      <c r="B40" s="17" t="s">
        <v>25</v>
      </c>
      <c r="C40" s="20" t="s">
        <v>94</v>
      </c>
      <c r="D40" s="5">
        <v>31198804.809999999</v>
      </c>
      <c r="E40" s="7">
        <v>31741919</v>
      </c>
      <c r="F40" s="151"/>
      <c r="G40" s="32"/>
      <c r="H40" s="32"/>
      <c r="I40" s="32"/>
      <c r="J40" s="32"/>
      <c r="K40" s="32"/>
    </row>
    <row r="41" spans="1:11" x14ac:dyDescent="0.25">
      <c r="A41" s="14"/>
      <c r="B41" s="17" t="s">
        <v>26</v>
      </c>
      <c r="C41" s="20">
        <v>218</v>
      </c>
      <c r="D41" s="5">
        <v>304834.96999999997</v>
      </c>
      <c r="E41" s="7">
        <v>347524.6</v>
      </c>
      <c r="F41" s="151"/>
      <c r="G41" s="32"/>
      <c r="H41" s="32"/>
      <c r="I41" s="32"/>
      <c r="J41" s="32"/>
      <c r="K41" s="32"/>
    </row>
    <row r="42" spans="1:11" x14ac:dyDescent="0.25">
      <c r="A42" s="4"/>
      <c r="B42" s="15" t="s">
        <v>9</v>
      </c>
      <c r="C42" s="21"/>
      <c r="D42" s="8">
        <f>SUM(D38:D41)</f>
        <v>31503639.779999997</v>
      </c>
      <c r="E42" s="29">
        <f>SUM(E40:E41)</f>
        <v>32089443.600000001</v>
      </c>
      <c r="F42" s="151"/>
      <c r="G42" s="196">
        <f>E42-D42-PASH!D17</f>
        <v>-1452731.179999996</v>
      </c>
      <c r="H42" s="32"/>
      <c r="I42" s="32"/>
      <c r="J42" s="32"/>
      <c r="K42" s="32"/>
    </row>
    <row r="43" spans="1:11" x14ac:dyDescent="0.25">
      <c r="A43" s="4"/>
      <c r="B43" s="15" t="s">
        <v>60</v>
      </c>
      <c r="C43" s="20"/>
      <c r="D43" s="4"/>
      <c r="E43" s="24"/>
      <c r="F43" s="151"/>
      <c r="G43" s="32"/>
      <c r="H43" s="32"/>
      <c r="I43" s="32"/>
      <c r="J43" s="32"/>
      <c r="K43" s="32"/>
    </row>
    <row r="44" spans="1:11" x14ac:dyDescent="0.25">
      <c r="A44" s="4"/>
      <c r="B44" s="15" t="s">
        <v>61</v>
      </c>
      <c r="C44" s="20"/>
      <c r="D44" s="4"/>
      <c r="E44" s="24"/>
      <c r="F44" s="151"/>
      <c r="G44" s="32"/>
      <c r="H44" s="32"/>
      <c r="I44" s="32"/>
      <c r="J44" s="32"/>
      <c r="K44" s="32"/>
    </row>
    <row r="45" spans="1:11" x14ac:dyDescent="0.25">
      <c r="A45" s="14"/>
      <c r="B45" s="17" t="s">
        <v>27</v>
      </c>
      <c r="C45" s="20"/>
      <c r="D45" s="4"/>
      <c r="E45" s="24"/>
      <c r="F45" s="151"/>
      <c r="G45" s="32"/>
      <c r="H45" s="32"/>
      <c r="I45" s="32"/>
      <c r="J45" s="32"/>
      <c r="K45" s="32"/>
    </row>
    <row r="46" spans="1:11" x14ac:dyDescent="0.25">
      <c r="A46" s="14"/>
      <c r="B46" s="17" t="s">
        <v>28</v>
      </c>
      <c r="C46" s="20"/>
      <c r="D46" s="4"/>
      <c r="E46" s="24"/>
      <c r="F46" s="151"/>
      <c r="G46" s="32"/>
      <c r="I46" s="32"/>
    </row>
    <row r="47" spans="1:11" x14ac:dyDescent="0.25">
      <c r="A47" s="14"/>
      <c r="B47" s="17" t="s">
        <v>29</v>
      </c>
      <c r="C47" s="20"/>
      <c r="D47" s="5"/>
      <c r="E47" s="7"/>
      <c r="F47" s="151"/>
      <c r="I47" s="181"/>
    </row>
    <row r="48" spans="1:11" x14ac:dyDescent="0.25">
      <c r="A48" s="4"/>
      <c r="B48" s="15" t="s">
        <v>9</v>
      </c>
      <c r="C48" s="21"/>
      <c r="D48" s="8"/>
      <c r="E48" s="29">
        <f>SUM(E45:E47)</f>
        <v>0</v>
      </c>
      <c r="F48" s="151"/>
    </row>
    <row r="49" spans="1:6" x14ac:dyDescent="0.25">
      <c r="A49" s="4"/>
      <c r="B49" s="15" t="s">
        <v>62</v>
      </c>
      <c r="C49" s="20"/>
      <c r="D49" s="4"/>
      <c r="E49" s="24"/>
      <c r="F49" s="151"/>
    </row>
    <row r="50" spans="1:6" x14ac:dyDescent="0.25">
      <c r="A50" s="4"/>
      <c r="B50" s="15" t="s">
        <v>63</v>
      </c>
      <c r="C50" s="20"/>
      <c r="D50" s="4"/>
      <c r="E50" s="24"/>
      <c r="F50" s="151"/>
    </row>
    <row r="51" spans="1:6" x14ac:dyDescent="0.25">
      <c r="A51" s="4"/>
      <c r="B51" s="15" t="s">
        <v>9</v>
      </c>
      <c r="C51" s="21"/>
      <c r="D51" s="4"/>
      <c r="E51" s="24"/>
      <c r="F51" s="151"/>
    </row>
    <row r="52" spans="1:6" x14ac:dyDescent="0.25">
      <c r="A52" s="4"/>
      <c r="B52" s="15" t="s">
        <v>30</v>
      </c>
      <c r="C52" s="21"/>
      <c r="D52" s="8">
        <f>D48+D42</f>
        <v>31503639.779999997</v>
      </c>
      <c r="E52" s="25">
        <f>E42+E48</f>
        <v>32089443.600000001</v>
      </c>
      <c r="F52" s="151"/>
    </row>
    <row r="53" spans="1:6" x14ac:dyDescent="0.25">
      <c r="A53" s="4"/>
      <c r="B53" s="15" t="s">
        <v>95</v>
      </c>
      <c r="C53" s="21"/>
      <c r="D53" s="8">
        <f>D52+D29</f>
        <v>114289239.90000001</v>
      </c>
      <c r="E53" s="40">
        <f>E29+E52</f>
        <v>132859570.71000001</v>
      </c>
      <c r="F53" s="151"/>
    </row>
    <row r="54" spans="1:6" x14ac:dyDescent="0.25">
      <c r="A54" s="4"/>
      <c r="B54" s="15" t="s">
        <v>31</v>
      </c>
      <c r="C54" s="21"/>
      <c r="D54" s="4"/>
      <c r="E54" s="24"/>
      <c r="F54" s="151"/>
    </row>
    <row r="55" spans="1:6" x14ac:dyDescent="0.25">
      <c r="A55" s="4"/>
      <c r="B55" s="15" t="s">
        <v>102</v>
      </c>
      <c r="C55" s="20"/>
      <c r="D55" s="4"/>
      <c r="E55" s="24"/>
      <c r="F55" s="151"/>
    </row>
    <row r="56" spans="1:6" x14ac:dyDescent="0.25">
      <c r="A56" s="14"/>
      <c r="B56" s="15" t="s">
        <v>64</v>
      </c>
      <c r="C56" s="20"/>
      <c r="D56" s="4"/>
      <c r="E56" s="24"/>
      <c r="F56" s="151"/>
    </row>
    <row r="57" spans="1:6" x14ac:dyDescent="0.25">
      <c r="A57" s="14"/>
      <c r="B57" s="15" t="s">
        <v>65</v>
      </c>
      <c r="C57" s="20"/>
      <c r="D57" s="4"/>
      <c r="E57" s="24"/>
      <c r="F57" s="151"/>
    </row>
    <row r="58" spans="1:6" x14ac:dyDescent="0.25">
      <c r="A58" s="14"/>
      <c r="B58" s="17" t="s">
        <v>32</v>
      </c>
      <c r="C58" s="20">
        <v>461</v>
      </c>
      <c r="D58" s="3"/>
      <c r="E58" s="24"/>
      <c r="F58" s="151"/>
    </row>
    <row r="59" spans="1:6" x14ac:dyDescent="0.25">
      <c r="A59" s="14"/>
      <c r="B59" s="17" t="s">
        <v>33</v>
      </c>
      <c r="C59" s="20"/>
      <c r="D59" s="4"/>
      <c r="E59" s="24">
        <v>0</v>
      </c>
      <c r="F59" s="151"/>
    </row>
    <row r="60" spans="1:6" x14ac:dyDescent="0.25">
      <c r="A60" s="14"/>
      <c r="B60" s="17" t="s">
        <v>34</v>
      </c>
      <c r="C60" s="20"/>
      <c r="D60" s="4"/>
      <c r="E60" s="24"/>
      <c r="F60" s="151"/>
    </row>
    <row r="61" spans="1:6" x14ac:dyDescent="0.25">
      <c r="A61" s="4"/>
      <c r="B61" s="15" t="s">
        <v>9</v>
      </c>
      <c r="C61" s="21"/>
      <c r="D61" s="6">
        <f>SUM(D57:D60)</f>
        <v>0</v>
      </c>
      <c r="E61" s="26">
        <f>E58+E60</f>
        <v>0</v>
      </c>
      <c r="F61" s="151"/>
    </row>
    <row r="62" spans="1:6" x14ac:dyDescent="0.25">
      <c r="A62" s="14" t="s">
        <v>51</v>
      </c>
      <c r="B62" s="15" t="s">
        <v>67</v>
      </c>
      <c r="C62" s="22"/>
      <c r="D62" s="4"/>
      <c r="E62" s="25"/>
      <c r="F62" s="151"/>
    </row>
    <row r="63" spans="1:6" x14ac:dyDescent="0.25">
      <c r="A63" s="14"/>
      <c r="B63" s="15" t="s">
        <v>68</v>
      </c>
      <c r="C63" s="22"/>
      <c r="D63" s="4"/>
      <c r="E63" s="40"/>
      <c r="F63" s="151"/>
    </row>
    <row r="64" spans="1:6" x14ac:dyDescent="0.25">
      <c r="A64" s="14"/>
      <c r="B64" s="15" t="s">
        <v>69</v>
      </c>
      <c r="C64" s="22"/>
      <c r="D64" s="4"/>
      <c r="E64" s="40"/>
      <c r="F64" s="151"/>
    </row>
    <row r="65" spans="1:8" x14ac:dyDescent="0.25">
      <c r="A65" s="14"/>
      <c r="B65" s="15" t="s">
        <v>70</v>
      </c>
      <c r="C65" s="22"/>
      <c r="D65" s="7"/>
      <c r="E65" s="40"/>
      <c r="F65" s="151"/>
    </row>
    <row r="66" spans="1:8" x14ac:dyDescent="0.25">
      <c r="A66" s="14"/>
      <c r="B66" s="15" t="s">
        <v>71</v>
      </c>
      <c r="C66" s="22"/>
      <c r="D66" s="7"/>
      <c r="E66" s="40"/>
      <c r="F66" s="151"/>
    </row>
    <row r="67" spans="1:8" x14ac:dyDescent="0.25">
      <c r="A67" s="14"/>
      <c r="B67" s="15" t="s">
        <v>72</v>
      </c>
      <c r="C67" s="22"/>
      <c r="D67" s="24"/>
      <c r="E67" s="40"/>
      <c r="F67" s="151"/>
    </row>
    <row r="68" spans="1:8" x14ac:dyDescent="0.25">
      <c r="A68" s="4"/>
      <c r="B68" s="18" t="s">
        <v>66</v>
      </c>
      <c r="C68" s="20"/>
      <c r="D68" s="24"/>
      <c r="E68" s="2"/>
      <c r="F68" s="151"/>
    </row>
    <row r="69" spans="1:8" x14ac:dyDescent="0.25">
      <c r="A69" s="14"/>
      <c r="B69" s="17" t="s">
        <v>35</v>
      </c>
      <c r="C69" s="20">
        <v>401</v>
      </c>
      <c r="D69" s="24">
        <v>18414963.739999998</v>
      </c>
      <c r="E69" s="41">
        <v>9510046</v>
      </c>
      <c r="F69" s="151"/>
    </row>
    <row r="70" spans="1:8" x14ac:dyDescent="0.25">
      <c r="A70" s="14"/>
      <c r="B70" s="17" t="s">
        <v>36</v>
      </c>
      <c r="C70" s="20"/>
      <c r="D70" s="24">
        <v>378208</v>
      </c>
      <c r="E70" s="2">
        <v>0</v>
      </c>
      <c r="F70" s="151"/>
    </row>
    <row r="71" spans="1:8" x14ac:dyDescent="0.25">
      <c r="A71" s="14"/>
      <c r="B71" s="17" t="s">
        <v>37</v>
      </c>
      <c r="C71" s="20" t="s">
        <v>101</v>
      </c>
      <c r="D71" s="24">
        <v>106369</v>
      </c>
      <c r="E71" s="41">
        <v>76104</v>
      </c>
      <c r="F71" s="151"/>
    </row>
    <row r="72" spans="1:8" x14ac:dyDescent="0.25">
      <c r="A72" s="14"/>
      <c r="B72" s="17" t="s">
        <v>38</v>
      </c>
      <c r="C72" s="20">
        <v>461</v>
      </c>
      <c r="D72" s="2">
        <v>50141641.759999998</v>
      </c>
      <c r="E72" s="41">
        <v>89769611.670000002</v>
      </c>
      <c r="F72" s="151"/>
    </row>
    <row r="73" spans="1:8" x14ac:dyDescent="0.25">
      <c r="A73" s="14"/>
      <c r="B73" s="17" t="s">
        <v>39</v>
      </c>
      <c r="C73" s="20"/>
      <c r="D73" s="24"/>
      <c r="E73" s="2"/>
      <c r="F73" s="151"/>
      <c r="H73" s="151"/>
    </row>
    <row r="74" spans="1:8" x14ac:dyDescent="0.25">
      <c r="A74" s="4"/>
      <c r="B74" s="15" t="s">
        <v>9</v>
      </c>
      <c r="C74" s="21"/>
      <c r="D74" s="26">
        <f>SUM(D69:D73)</f>
        <v>69041182.5</v>
      </c>
      <c r="E74" s="40">
        <f>SUM(E69:E73)</f>
        <v>99355761.670000002</v>
      </c>
      <c r="F74" s="151"/>
    </row>
    <row r="75" spans="1:8" x14ac:dyDescent="0.25">
      <c r="A75" s="4"/>
      <c r="B75" s="15" t="s">
        <v>40</v>
      </c>
      <c r="C75" s="20"/>
      <c r="D75" s="24"/>
      <c r="E75" s="2"/>
      <c r="F75" s="151"/>
      <c r="G75" s="151"/>
    </row>
    <row r="76" spans="1:8" x14ac:dyDescent="0.25">
      <c r="A76" s="4"/>
      <c r="B76" s="15" t="s">
        <v>41</v>
      </c>
      <c r="C76" s="20"/>
      <c r="D76" s="24"/>
      <c r="E76" s="2"/>
      <c r="F76" s="151"/>
    </row>
    <row r="77" spans="1:8" x14ac:dyDescent="0.25">
      <c r="A77" s="4"/>
      <c r="B77" s="15" t="s">
        <v>9</v>
      </c>
      <c r="C77" s="21"/>
      <c r="D77" s="24"/>
      <c r="E77" s="24"/>
      <c r="F77" s="151"/>
    </row>
    <row r="78" spans="1:8" x14ac:dyDescent="0.25">
      <c r="A78" s="4"/>
      <c r="B78" s="15" t="s">
        <v>42</v>
      </c>
      <c r="C78" s="21"/>
      <c r="D78" s="26">
        <f>D74+D61</f>
        <v>69041182.5</v>
      </c>
      <c r="E78" s="43">
        <f>E74+E61</f>
        <v>99355761.670000002</v>
      </c>
      <c r="F78" s="151"/>
      <c r="G78" s="198">
        <f>D78-E78</f>
        <v>-30314579.170000002</v>
      </c>
    </row>
    <row r="79" spans="1:8" x14ac:dyDescent="0.25">
      <c r="A79" s="14"/>
      <c r="B79" s="15" t="s">
        <v>73</v>
      </c>
      <c r="C79" s="20"/>
      <c r="D79" s="44"/>
      <c r="E79" s="44"/>
      <c r="F79" s="151"/>
      <c r="G79" s="151"/>
    </row>
    <row r="80" spans="1:8" x14ac:dyDescent="0.25">
      <c r="A80" s="14"/>
      <c r="B80" s="15" t="s">
        <v>74</v>
      </c>
      <c r="C80" s="20"/>
      <c r="D80" s="24"/>
      <c r="E80" s="44"/>
      <c r="F80" s="151"/>
      <c r="G80" s="48"/>
    </row>
    <row r="81" spans="1:7" x14ac:dyDescent="0.25">
      <c r="A81" s="14"/>
      <c r="B81" s="17" t="s">
        <v>43</v>
      </c>
      <c r="C81" s="20"/>
      <c r="D81" s="24">
        <v>1965515.8</v>
      </c>
      <c r="E81" s="24">
        <v>1110562.4550000001</v>
      </c>
      <c r="F81" s="151"/>
      <c r="G81" s="48"/>
    </row>
    <row r="82" spans="1:7" x14ac:dyDescent="0.25">
      <c r="A82" s="14"/>
      <c r="B82" s="17" t="s">
        <v>44</v>
      </c>
      <c r="C82" s="20"/>
      <c r="D82" s="24"/>
      <c r="E82" s="44"/>
      <c r="F82" s="151"/>
      <c r="G82" s="48"/>
    </row>
    <row r="83" spans="1:7" x14ac:dyDescent="0.25">
      <c r="A83" s="4"/>
      <c r="B83" s="15" t="s">
        <v>9</v>
      </c>
      <c r="C83" s="21"/>
      <c r="D83" s="26">
        <f>SUM(D81:D82)</f>
        <v>1965515.8</v>
      </c>
      <c r="E83" s="42">
        <f>SUM(E81:E82)</f>
        <v>1110562.4550000001</v>
      </c>
      <c r="F83" s="151"/>
      <c r="G83" s="48"/>
    </row>
    <row r="84" spans="1:7" x14ac:dyDescent="0.25">
      <c r="A84" s="4"/>
      <c r="B84" s="15" t="s">
        <v>45</v>
      </c>
      <c r="C84" s="20"/>
      <c r="D84" s="44">
        <v>52685599</v>
      </c>
      <c r="E84" s="44">
        <v>34823574.520000003</v>
      </c>
      <c r="F84" s="151"/>
      <c r="G84" s="48"/>
    </row>
    <row r="85" spans="1:7" x14ac:dyDescent="0.25">
      <c r="A85" s="4"/>
      <c r="B85" s="15" t="s">
        <v>46</v>
      </c>
      <c r="C85" s="20"/>
      <c r="D85" s="24"/>
      <c r="E85" s="44"/>
      <c r="F85" s="151"/>
      <c r="G85" s="48"/>
    </row>
    <row r="86" spans="1:7" x14ac:dyDescent="0.25">
      <c r="A86" s="4"/>
      <c r="B86" s="15" t="s">
        <v>40</v>
      </c>
      <c r="C86" s="20"/>
      <c r="D86" s="24"/>
      <c r="E86" s="44"/>
      <c r="F86" s="151"/>
      <c r="G86" s="48"/>
    </row>
    <row r="87" spans="1:7" x14ac:dyDescent="0.25">
      <c r="A87" s="4"/>
      <c r="B87" s="15" t="s">
        <v>9</v>
      </c>
      <c r="C87" s="21"/>
      <c r="D87" s="199">
        <f>SUM(D84:D86)</f>
        <v>52685599</v>
      </c>
      <c r="E87" s="199">
        <f>E84</f>
        <v>34823574.520000003</v>
      </c>
      <c r="F87" s="151"/>
      <c r="G87" s="48"/>
    </row>
    <row r="88" spans="1:7" x14ac:dyDescent="0.25">
      <c r="A88" s="4"/>
      <c r="B88" s="15" t="s">
        <v>47</v>
      </c>
      <c r="C88" s="21"/>
      <c r="D88" s="42">
        <f>D87+D83</f>
        <v>54651114.799999997</v>
      </c>
      <c r="E88" s="40">
        <f>E83+E87</f>
        <v>35934136.975000001</v>
      </c>
      <c r="F88" s="151"/>
      <c r="G88" s="48">
        <f>E88-D88</f>
        <v>-18716977.824999996</v>
      </c>
    </row>
    <row r="89" spans="1:7" x14ac:dyDescent="0.25">
      <c r="A89" s="4"/>
      <c r="B89" s="15" t="s">
        <v>212</v>
      </c>
      <c r="C89" s="21"/>
      <c r="D89" s="42">
        <f>D78+D88</f>
        <v>123692297.3</v>
      </c>
      <c r="E89" s="40">
        <f>E78+E88</f>
        <v>135289898.64500001</v>
      </c>
      <c r="F89" s="151"/>
      <c r="G89" s="48"/>
    </row>
    <row r="90" spans="1:7" x14ac:dyDescent="0.25">
      <c r="A90" s="14" t="s">
        <v>76</v>
      </c>
      <c r="B90" s="15" t="s">
        <v>75</v>
      </c>
      <c r="C90" s="20"/>
      <c r="D90" s="44"/>
      <c r="E90" s="44"/>
      <c r="F90" s="151"/>
      <c r="G90" s="48">
        <f>D88+D78-E78-E88</f>
        <v>-11597601.345000006</v>
      </c>
    </row>
    <row r="91" spans="1:7" x14ac:dyDescent="0.25">
      <c r="A91" s="14" t="s">
        <v>51</v>
      </c>
      <c r="B91" s="15" t="s">
        <v>77</v>
      </c>
      <c r="C91" s="20"/>
      <c r="D91" s="44"/>
      <c r="E91" s="44"/>
      <c r="F91" s="151"/>
      <c r="G91" s="48"/>
    </row>
    <row r="92" spans="1:7" x14ac:dyDescent="0.25">
      <c r="A92" s="4">
        <v>2</v>
      </c>
      <c r="B92" s="15" t="s">
        <v>78</v>
      </c>
      <c r="C92" s="20"/>
      <c r="D92" s="44"/>
      <c r="E92" s="44"/>
      <c r="F92" s="151"/>
      <c r="G92" s="48"/>
    </row>
    <row r="93" spans="1:7" x14ac:dyDescent="0.25">
      <c r="A93" s="14" t="s">
        <v>80</v>
      </c>
      <c r="B93" s="15" t="s">
        <v>79</v>
      </c>
      <c r="C93" s="20"/>
      <c r="D93" s="44">
        <v>100000</v>
      </c>
      <c r="E93" s="45">
        <v>100000</v>
      </c>
      <c r="F93" s="151"/>
    </row>
    <row r="94" spans="1:7" x14ac:dyDescent="0.25">
      <c r="A94" s="14" t="s">
        <v>81</v>
      </c>
      <c r="B94" s="15" t="s">
        <v>82</v>
      </c>
      <c r="C94" s="20"/>
      <c r="D94" s="38"/>
      <c r="E94" s="44"/>
      <c r="F94" s="151"/>
    </row>
    <row r="95" spans="1:7" x14ac:dyDescent="0.25">
      <c r="A95" s="4"/>
      <c r="B95" s="15" t="s">
        <v>83</v>
      </c>
      <c r="C95" s="20"/>
      <c r="D95" s="38"/>
      <c r="E95" s="44"/>
      <c r="F95" s="151"/>
    </row>
    <row r="96" spans="1:7" x14ac:dyDescent="0.25">
      <c r="A96" s="14" t="s">
        <v>85</v>
      </c>
      <c r="B96" s="15" t="s">
        <v>84</v>
      </c>
      <c r="C96" s="20"/>
      <c r="D96" s="38"/>
      <c r="E96" s="44"/>
      <c r="F96" s="151"/>
    </row>
    <row r="97" spans="1:7" x14ac:dyDescent="0.25">
      <c r="A97" s="14" t="s">
        <v>87</v>
      </c>
      <c r="B97" s="15" t="s">
        <v>86</v>
      </c>
      <c r="C97" s="20"/>
      <c r="D97" s="38"/>
      <c r="E97" s="44"/>
      <c r="F97" s="151"/>
    </row>
    <row r="98" spans="1:7" x14ac:dyDescent="0.25">
      <c r="A98" s="14" t="s">
        <v>90</v>
      </c>
      <c r="B98" s="15" t="s">
        <v>88</v>
      </c>
      <c r="C98" s="20"/>
      <c r="D98" s="38"/>
      <c r="E98" s="44"/>
      <c r="F98" s="151"/>
    </row>
    <row r="99" spans="1:7" x14ac:dyDescent="0.25">
      <c r="A99" s="4">
        <v>9</v>
      </c>
      <c r="B99" s="15" t="s">
        <v>89</v>
      </c>
      <c r="C99" s="20"/>
      <c r="D99" s="47">
        <f>E99+E100</f>
        <v>-2530327.9400000004</v>
      </c>
      <c r="E99" s="200">
        <v>-3991886.7</v>
      </c>
      <c r="F99" s="151"/>
    </row>
    <row r="100" spans="1:7" x14ac:dyDescent="0.25">
      <c r="A100" s="4">
        <v>10</v>
      </c>
      <c r="B100" s="15" t="s">
        <v>91</v>
      </c>
      <c r="C100" s="20"/>
      <c r="D100" s="7">
        <f>PASH!D30</f>
        <v>-6972729.3800000008</v>
      </c>
      <c r="E100" s="51">
        <v>1461558.76</v>
      </c>
      <c r="F100" s="151"/>
    </row>
    <row r="101" spans="1:7" x14ac:dyDescent="0.25">
      <c r="A101" s="4"/>
      <c r="B101" s="15" t="s">
        <v>9</v>
      </c>
      <c r="C101" s="21"/>
      <c r="D101" s="202">
        <f>SUM(D93:D100)</f>
        <v>-9403057.3200000003</v>
      </c>
      <c r="E101" s="201">
        <f>E93+E99+E100</f>
        <v>-2430327.9400000004</v>
      </c>
      <c r="F101" s="151"/>
    </row>
    <row r="102" spans="1:7" s="37" customFormat="1" x14ac:dyDescent="0.25">
      <c r="A102" s="33"/>
      <c r="B102" s="34" t="s">
        <v>48</v>
      </c>
      <c r="C102" s="35"/>
      <c r="D102" s="204">
        <f>D78+D88+D101</f>
        <v>114289239.97999999</v>
      </c>
      <c r="E102" s="46">
        <f>E78+E88+E101</f>
        <v>132859570.70500001</v>
      </c>
      <c r="F102" s="151"/>
      <c r="G102"/>
    </row>
    <row r="103" spans="1:7" x14ac:dyDescent="0.25">
      <c r="A103" s="84"/>
      <c r="B103" s="31" t="s">
        <v>92</v>
      </c>
      <c r="C103" s="84"/>
      <c r="D103" s="174"/>
      <c r="E103" s="174"/>
      <c r="G103" s="32">
        <v>-5387900</v>
      </c>
    </row>
    <row r="104" spans="1:7" x14ac:dyDescent="0.25">
      <c r="A104" s="84"/>
      <c r="B104" s="31" t="s">
        <v>231</v>
      </c>
      <c r="C104" s="84"/>
      <c r="D104" s="174"/>
      <c r="E104" s="174"/>
      <c r="G104" s="48">
        <f>SUM(G103:G103)</f>
        <v>-5387900</v>
      </c>
    </row>
    <row r="105" spans="1:7" x14ac:dyDescent="0.25">
      <c r="A105" s="84"/>
      <c r="B105" s="87"/>
      <c r="C105" s="84"/>
      <c r="D105" s="84"/>
      <c r="E105" s="84"/>
    </row>
    <row r="106" spans="1:7" x14ac:dyDescent="0.25">
      <c r="A106" s="84"/>
      <c r="B106" s="87"/>
      <c r="C106" s="84"/>
      <c r="D106" s="182">
        <f>D102-D53</f>
        <v>7.9999983310699463E-2</v>
      </c>
      <c r="E106" s="84"/>
    </row>
  </sheetData>
  <pageMargins left="0.28000000000000003" right="0.28999999999999998" top="0.17" bottom="0.1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6"/>
  <sheetViews>
    <sheetView tabSelected="1" workbookViewId="0">
      <selection activeCell="O13" sqref="O13"/>
    </sheetView>
  </sheetViews>
  <sheetFormatPr defaultRowHeight="15" x14ac:dyDescent="0.25"/>
  <cols>
    <col min="1" max="1" width="6.42578125" customWidth="1"/>
    <col min="2" max="2" width="82" customWidth="1"/>
    <col min="3" max="3" width="10.42578125" customWidth="1"/>
    <col min="4" max="4" width="22.42578125" customWidth="1"/>
    <col min="5" max="5" width="21.7109375" customWidth="1"/>
    <col min="10" max="10" width="13.28515625" bestFit="1" customWidth="1"/>
  </cols>
  <sheetData>
    <row r="3" spans="1:10" x14ac:dyDescent="0.25">
      <c r="A3" s="52"/>
      <c r="B3" s="53" t="s">
        <v>103</v>
      </c>
      <c r="C3" s="53"/>
      <c r="D3" s="52"/>
      <c r="E3" s="52"/>
      <c r="F3" s="54"/>
    </row>
    <row r="4" spans="1:10" x14ac:dyDescent="0.25">
      <c r="A4" s="52"/>
      <c r="B4" s="53" t="s">
        <v>232</v>
      </c>
      <c r="C4" s="53"/>
      <c r="D4" s="52"/>
      <c r="E4" s="52"/>
      <c r="F4" s="54"/>
    </row>
    <row r="5" spans="1:10" ht="15.75" thickBot="1" x14ac:dyDescent="0.3">
      <c r="A5" s="52"/>
      <c r="B5" s="55" t="s">
        <v>213</v>
      </c>
      <c r="C5" s="55"/>
      <c r="D5" s="52"/>
      <c r="E5" s="52"/>
      <c r="F5" s="54"/>
    </row>
    <row r="6" spans="1:10" ht="24.75" customHeight="1" thickTop="1" thickBot="1" x14ac:dyDescent="0.3">
      <c r="A6" s="56" t="s">
        <v>0</v>
      </c>
      <c r="B6" s="57" t="s">
        <v>1</v>
      </c>
      <c r="C6" s="211" t="s">
        <v>214</v>
      </c>
      <c r="D6" s="58" t="s">
        <v>3</v>
      </c>
      <c r="E6" s="58" t="s">
        <v>4</v>
      </c>
      <c r="F6" s="54"/>
    </row>
    <row r="7" spans="1:10" ht="15.75" thickTop="1" x14ac:dyDescent="0.25">
      <c r="A7" s="59">
        <v>1</v>
      </c>
      <c r="B7" s="60" t="s">
        <v>104</v>
      </c>
      <c r="C7" s="212" t="s">
        <v>215</v>
      </c>
      <c r="D7" s="208">
        <v>144614636</v>
      </c>
      <c r="E7" s="61">
        <v>85763220</v>
      </c>
      <c r="F7" s="54"/>
    </row>
    <row r="8" spans="1:10" x14ac:dyDescent="0.25">
      <c r="A8" s="62">
        <v>2</v>
      </c>
      <c r="B8" s="63" t="s">
        <v>105</v>
      </c>
      <c r="C8" s="213" t="s">
        <v>216</v>
      </c>
      <c r="D8" s="205"/>
      <c r="E8" s="64"/>
      <c r="F8" s="54"/>
    </row>
    <row r="9" spans="1:10" x14ac:dyDescent="0.25">
      <c r="A9" s="62">
        <v>3</v>
      </c>
      <c r="B9" s="63" t="s">
        <v>106</v>
      </c>
      <c r="C9" s="213" t="s">
        <v>217</v>
      </c>
      <c r="D9" s="206"/>
      <c r="E9" s="64"/>
      <c r="F9" s="54"/>
    </row>
    <row r="10" spans="1:10" x14ac:dyDescent="0.25">
      <c r="A10" s="62">
        <v>4</v>
      </c>
      <c r="B10" s="63" t="s">
        <v>107</v>
      </c>
      <c r="C10" s="213"/>
      <c r="D10" s="205"/>
      <c r="E10" s="64"/>
      <c r="F10" s="54"/>
    </row>
    <row r="11" spans="1:10" x14ac:dyDescent="0.25">
      <c r="A11" s="62">
        <v>5</v>
      </c>
      <c r="B11" s="63" t="s">
        <v>108</v>
      </c>
      <c r="C11" s="213" t="s">
        <v>218</v>
      </c>
      <c r="D11" s="205">
        <v>109197365.91</v>
      </c>
      <c r="E11" s="64">
        <v>65578693.899999999</v>
      </c>
      <c r="F11" s="54"/>
    </row>
    <row r="12" spans="1:10" x14ac:dyDescent="0.25">
      <c r="A12" s="62">
        <v>6</v>
      </c>
      <c r="B12" s="63" t="s">
        <v>109</v>
      </c>
      <c r="C12" s="213"/>
      <c r="D12" s="205">
        <v>38754270.369999997</v>
      </c>
      <c r="E12" s="64">
        <v>10869931.060000001</v>
      </c>
      <c r="F12" s="54"/>
    </row>
    <row r="13" spans="1:10" x14ac:dyDescent="0.25">
      <c r="A13" s="62">
        <v>7</v>
      </c>
      <c r="B13" s="63" t="s">
        <v>110</v>
      </c>
      <c r="C13" s="213"/>
      <c r="D13" s="207">
        <f>D14+D15</f>
        <v>3872523</v>
      </c>
      <c r="E13" s="65">
        <f>E14+E15</f>
        <v>2674443</v>
      </c>
      <c r="F13" s="54"/>
      <c r="J13" s="48"/>
    </row>
    <row r="14" spans="1:10" x14ac:dyDescent="0.25">
      <c r="A14" s="66">
        <v>7.1</v>
      </c>
      <c r="B14" s="63" t="s">
        <v>111</v>
      </c>
      <c r="C14" s="213" t="s">
        <v>219</v>
      </c>
      <c r="D14" s="205">
        <v>3373252.5</v>
      </c>
      <c r="E14" s="64">
        <v>2368659</v>
      </c>
      <c r="F14" s="54"/>
      <c r="J14" s="48"/>
    </row>
    <row r="15" spans="1:10" x14ac:dyDescent="0.25">
      <c r="A15" s="66">
        <v>7.2</v>
      </c>
      <c r="B15" s="63" t="s">
        <v>112</v>
      </c>
      <c r="C15" s="213" t="s">
        <v>220</v>
      </c>
      <c r="D15" s="205">
        <v>499270.5</v>
      </c>
      <c r="E15" s="64">
        <v>305784</v>
      </c>
      <c r="F15" s="54"/>
      <c r="J15" s="48"/>
    </row>
    <row r="16" spans="1:10" x14ac:dyDescent="0.25">
      <c r="A16" s="66">
        <v>7.3</v>
      </c>
      <c r="B16" s="63" t="s">
        <v>113</v>
      </c>
      <c r="C16" s="213"/>
      <c r="D16" s="206"/>
      <c r="E16" s="64"/>
      <c r="F16" s="54"/>
      <c r="J16" s="48"/>
    </row>
    <row r="17" spans="1:10" x14ac:dyDescent="0.25">
      <c r="A17" s="62">
        <v>8</v>
      </c>
      <c r="B17" s="63" t="s">
        <v>114</v>
      </c>
      <c r="C17" s="213" t="s">
        <v>221</v>
      </c>
      <c r="D17" s="206">
        <v>2038535</v>
      </c>
      <c r="E17" s="64">
        <v>3163905</v>
      </c>
      <c r="F17" s="54"/>
      <c r="J17" s="48"/>
    </row>
    <row r="18" spans="1:10" x14ac:dyDescent="0.25">
      <c r="A18" s="67"/>
      <c r="B18" s="63" t="s">
        <v>115</v>
      </c>
      <c r="C18" s="213"/>
      <c r="D18" s="209">
        <f>D11+D12+D13+D17</f>
        <v>153862694.28</v>
      </c>
      <c r="E18" s="65">
        <f>E11+E12+E13+E17</f>
        <v>82286972.959999993</v>
      </c>
      <c r="F18" s="54"/>
      <c r="G18" s="32"/>
      <c r="J18" s="48"/>
    </row>
    <row r="19" spans="1:10" x14ac:dyDescent="0.25">
      <c r="A19" s="67"/>
      <c r="B19" s="215" t="s">
        <v>116</v>
      </c>
      <c r="C19" s="216"/>
      <c r="D19" s="219">
        <f>D7+D8+D10-D18</f>
        <v>-9248058.2800000012</v>
      </c>
      <c r="E19" s="217">
        <f>(E7+E8)-E18</f>
        <v>3476247.0400000066</v>
      </c>
      <c r="F19" s="54"/>
      <c r="G19" s="32"/>
      <c r="J19" s="48"/>
    </row>
    <row r="20" spans="1:10" x14ac:dyDescent="0.25">
      <c r="A20" s="62">
        <v>11</v>
      </c>
      <c r="B20" s="63" t="s">
        <v>117</v>
      </c>
      <c r="C20" s="213"/>
      <c r="D20" s="206"/>
      <c r="E20" s="64"/>
      <c r="F20" s="54"/>
      <c r="G20" s="32"/>
      <c r="J20" s="48"/>
    </row>
    <row r="21" spans="1:10" x14ac:dyDescent="0.25">
      <c r="A21" s="62">
        <v>12</v>
      </c>
      <c r="B21" s="63" t="s">
        <v>118</v>
      </c>
      <c r="C21" s="213"/>
      <c r="D21" s="206"/>
      <c r="E21" s="68"/>
      <c r="F21" s="54"/>
      <c r="G21" s="32"/>
      <c r="J21" s="48"/>
    </row>
    <row r="22" spans="1:10" x14ac:dyDescent="0.25">
      <c r="A22" s="62">
        <v>13</v>
      </c>
      <c r="B22" s="63" t="s">
        <v>119</v>
      </c>
      <c r="C22" s="213"/>
      <c r="D22" s="206"/>
      <c r="E22" s="69">
        <v>4037182.85</v>
      </c>
      <c r="F22" s="54"/>
      <c r="G22" s="32"/>
      <c r="J22" s="48"/>
    </row>
    <row r="23" spans="1:10" x14ac:dyDescent="0.25">
      <c r="A23" s="66">
        <v>13.1</v>
      </c>
      <c r="B23" s="63" t="s">
        <v>120</v>
      </c>
      <c r="C23" s="213"/>
      <c r="D23" s="206"/>
      <c r="E23" s="69"/>
      <c r="F23" s="54"/>
      <c r="G23" s="32"/>
      <c r="J23" s="48"/>
    </row>
    <row r="24" spans="1:10" x14ac:dyDescent="0.25">
      <c r="A24" s="66">
        <v>13.2</v>
      </c>
      <c r="B24" s="63" t="s">
        <v>121</v>
      </c>
      <c r="C24" s="213" t="s">
        <v>223</v>
      </c>
      <c r="D24" s="206">
        <v>30.48</v>
      </c>
      <c r="E24" s="69">
        <v>-2904723.48</v>
      </c>
      <c r="F24" s="54"/>
      <c r="G24" s="32"/>
      <c r="J24" s="48"/>
    </row>
    <row r="25" spans="1:10" x14ac:dyDescent="0.25">
      <c r="A25" s="66">
        <v>13.3</v>
      </c>
      <c r="B25" s="63" t="s">
        <v>122</v>
      </c>
      <c r="C25" s="213" t="s">
        <v>222</v>
      </c>
      <c r="D25" s="218">
        <v>-371378.93</v>
      </c>
      <c r="E25" s="69">
        <v>-828173.94</v>
      </c>
      <c r="F25" s="54"/>
      <c r="G25" s="32"/>
      <c r="J25" s="48"/>
    </row>
    <row r="26" spans="1:10" x14ac:dyDescent="0.25">
      <c r="A26" s="66">
        <v>13.4</v>
      </c>
      <c r="B26" s="63" t="s">
        <v>123</v>
      </c>
      <c r="C26" s="213"/>
      <c r="D26" s="206">
        <v>2704658.95</v>
      </c>
      <c r="E26" s="69">
        <v>-2273918.71</v>
      </c>
      <c r="F26" s="54"/>
      <c r="G26" s="32"/>
      <c r="J26" s="48"/>
    </row>
    <row r="27" spans="1:10" x14ac:dyDescent="0.25">
      <c r="A27" s="67"/>
      <c r="B27" s="63" t="s">
        <v>124</v>
      </c>
      <c r="C27" s="213"/>
      <c r="D27" s="219">
        <f>SUM(D20:D26)</f>
        <v>2333310.5</v>
      </c>
      <c r="E27" s="70">
        <f>SUM(E20:E26)</f>
        <v>-1969633.2799999998</v>
      </c>
      <c r="F27" s="54"/>
      <c r="G27" s="32"/>
      <c r="J27" s="48"/>
    </row>
    <row r="28" spans="1:10" x14ac:dyDescent="0.25">
      <c r="A28" s="67"/>
      <c r="B28" s="63" t="s">
        <v>125</v>
      </c>
      <c r="C28" s="213"/>
      <c r="D28" s="222">
        <f>D19+D27</f>
        <v>-6914747.7800000012</v>
      </c>
      <c r="E28" s="71">
        <f>E19+E27</f>
        <v>1506613.7600000068</v>
      </c>
      <c r="F28" s="72"/>
      <c r="G28" s="73"/>
      <c r="H28" s="74"/>
      <c r="I28" s="74"/>
      <c r="J28" s="48"/>
    </row>
    <row r="29" spans="1:10" x14ac:dyDescent="0.25">
      <c r="A29" s="62">
        <v>16</v>
      </c>
      <c r="B29" s="63" t="s">
        <v>126</v>
      </c>
      <c r="C29" s="213"/>
      <c r="D29" s="220">
        <v>57981.599999999999</v>
      </c>
      <c r="E29" s="69">
        <v>45055</v>
      </c>
      <c r="F29" s="54"/>
      <c r="G29" s="32"/>
      <c r="J29" s="48"/>
    </row>
    <row r="30" spans="1:10" x14ac:dyDescent="0.25">
      <c r="A30" s="67"/>
      <c r="B30" s="63" t="s">
        <v>127</v>
      </c>
      <c r="C30" s="213"/>
      <c r="D30" s="221">
        <f>D28-D29</f>
        <v>-6972729.3800000008</v>
      </c>
      <c r="E30" s="70">
        <f>E28-E29</f>
        <v>1461558.7600000068</v>
      </c>
      <c r="F30" s="54"/>
      <c r="G30" s="32"/>
    </row>
    <row r="31" spans="1:10" x14ac:dyDescent="0.25">
      <c r="A31" s="62">
        <v>18</v>
      </c>
      <c r="B31" s="63" t="s">
        <v>128</v>
      </c>
      <c r="C31" s="213"/>
      <c r="D31" s="206"/>
      <c r="E31" s="69"/>
      <c r="F31" s="54"/>
      <c r="G31" s="32"/>
    </row>
    <row r="32" spans="1:10" x14ac:dyDescent="0.25">
      <c r="A32" s="62">
        <v>19</v>
      </c>
      <c r="B32" s="63" t="s">
        <v>129</v>
      </c>
      <c r="C32" s="213"/>
      <c r="D32" s="206"/>
      <c r="E32" s="69"/>
      <c r="F32" s="54"/>
      <c r="G32" s="32"/>
    </row>
    <row r="33" spans="1:7" ht="15.75" thickBot="1" x14ac:dyDescent="0.3">
      <c r="A33" s="75"/>
      <c r="B33" s="76"/>
      <c r="C33" s="214"/>
      <c r="D33" s="210"/>
      <c r="E33" s="77"/>
      <c r="F33" s="54"/>
      <c r="G33" s="32"/>
    </row>
    <row r="34" spans="1:7" ht="15.75" thickTop="1" x14ac:dyDescent="0.25">
      <c r="A34" s="78"/>
      <c r="B34" s="53"/>
      <c r="C34" s="53"/>
      <c r="D34" s="79"/>
      <c r="E34" s="80"/>
      <c r="F34" s="54"/>
    </row>
    <row r="35" spans="1:7" x14ac:dyDescent="0.25">
      <c r="A35" s="54"/>
      <c r="B35" s="81"/>
      <c r="C35" s="81"/>
      <c r="D35" s="54"/>
      <c r="E35" s="54"/>
      <c r="F35" s="54"/>
    </row>
    <row r="36" spans="1:7" x14ac:dyDescent="0.25">
      <c r="A36" s="54"/>
      <c r="B36" s="53" t="s">
        <v>130</v>
      </c>
      <c r="C36" s="53"/>
      <c r="D36" s="54"/>
      <c r="E36" s="54"/>
      <c r="F36" s="54"/>
    </row>
    <row r="37" spans="1:7" x14ac:dyDescent="0.25">
      <c r="A37" s="54"/>
      <c r="B37" s="53" t="s">
        <v>231</v>
      </c>
      <c r="C37" s="53"/>
      <c r="D37" s="195"/>
      <c r="E37" s="54"/>
      <c r="F37" s="54"/>
    </row>
    <row r="38" spans="1:7" x14ac:dyDescent="0.25">
      <c r="A38" s="54"/>
      <c r="B38" s="53"/>
      <c r="C38" s="53"/>
      <c r="D38" s="54"/>
      <c r="E38" s="54"/>
      <c r="F38" s="54"/>
    </row>
    <row r="39" spans="1:7" ht="15.75" x14ac:dyDescent="0.25">
      <c r="A39" s="82"/>
      <c r="B39" s="83"/>
      <c r="C39" s="83"/>
      <c r="D39" s="84"/>
      <c r="E39" s="84"/>
    </row>
    <row r="40" spans="1:7" ht="16.5" x14ac:dyDescent="0.3">
      <c r="A40" s="186"/>
      <c r="B40" s="187"/>
      <c r="C40" s="187"/>
      <c r="D40" s="186"/>
    </row>
    <row r="41" spans="1:7" ht="16.5" x14ac:dyDescent="0.3">
      <c r="A41" s="186"/>
      <c r="B41" s="188" t="s">
        <v>131</v>
      </c>
      <c r="C41" s="188"/>
      <c r="D41" s="186"/>
    </row>
    <row r="42" spans="1:7" ht="16.5" x14ac:dyDescent="0.3">
      <c r="A42" s="186"/>
      <c r="B42" s="187"/>
      <c r="C42" s="187"/>
      <c r="D42" s="186"/>
    </row>
    <row r="43" spans="1:7" ht="16.5" x14ac:dyDescent="0.3">
      <c r="A43" s="186"/>
      <c r="B43" s="187" t="s">
        <v>132</v>
      </c>
      <c r="C43" s="187"/>
      <c r="D43" s="189">
        <v>89805024</v>
      </c>
      <c r="G43" s="86"/>
    </row>
    <row r="44" spans="1:7" ht="16.5" x14ac:dyDescent="0.3">
      <c r="A44" s="186"/>
      <c r="B44" s="187" t="s">
        <v>133</v>
      </c>
      <c r="C44" s="187"/>
      <c r="D44" s="190">
        <v>88278884.340000004</v>
      </c>
    </row>
    <row r="45" spans="1:7" ht="16.5" x14ac:dyDescent="0.3">
      <c r="A45" s="186"/>
      <c r="B45" s="187" t="s">
        <v>134</v>
      </c>
      <c r="C45" s="187"/>
      <c r="D45" s="189">
        <f>D28</f>
        <v>-6914747.7800000012</v>
      </c>
    </row>
    <row r="46" spans="1:7" ht="16.5" x14ac:dyDescent="0.3">
      <c r="A46" s="186"/>
      <c r="B46" s="187" t="s">
        <v>135</v>
      </c>
      <c r="C46" s="187"/>
      <c r="D46" s="191">
        <f>I43</f>
        <v>0</v>
      </c>
    </row>
    <row r="47" spans="1:7" ht="16.5" x14ac:dyDescent="0.3">
      <c r="A47" s="186"/>
      <c r="B47" s="187" t="s">
        <v>136</v>
      </c>
      <c r="C47" s="187"/>
      <c r="D47" s="191">
        <f>D45+D46</f>
        <v>-6914747.7800000012</v>
      </c>
    </row>
    <row r="48" spans="1:7" ht="16.5" x14ac:dyDescent="0.3">
      <c r="A48" s="186"/>
      <c r="B48" s="187" t="s">
        <v>137</v>
      </c>
      <c r="C48" s="228"/>
      <c r="D48" s="229">
        <v>-2302849</v>
      </c>
      <c r="E48" s="230">
        <v>2302349</v>
      </c>
      <c r="F48" s="230"/>
    </row>
    <row r="49" spans="1:6" ht="16.5" x14ac:dyDescent="0.3">
      <c r="A49" s="186"/>
      <c r="B49" s="192" t="s">
        <v>208</v>
      </c>
      <c r="C49" s="192"/>
      <c r="D49" s="231">
        <f>D47+D48</f>
        <v>-9217596.7800000012</v>
      </c>
      <c r="E49" s="230"/>
      <c r="F49" s="230"/>
    </row>
    <row r="50" spans="1:6" ht="16.5" x14ac:dyDescent="0.3">
      <c r="A50" s="186"/>
      <c r="B50" s="193" t="s">
        <v>207</v>
      </c>
      <c r="C50" s="193"/>
      <c r="D50" s="194"/>
    </row>
    <row r="51" spans="1:6" ht="16.5" x14ac:dyDescent="0.3">
      <c r="A51" s="186"/>
      <c r="B51" s="186"/>
      <c r="C51" s="186"/>
      <c r="D51" s="186"/>
    </row>
    <row r="52" spans="1:6" ht="16.5" x14ac:dyDescent="0.3">
      <c r="A52" s="186"/>
      <c r="B52" s="186"/>
      <c r="C52" s="186"/>
      <c r="D52" s="186"/>
    </row>
    <row r="53" spans="1:6" ht="16.5" x14ac:dyDescent="0.3">
      <c r="A53" s="186"/>
      <c r="B53" s="186"/>
      <c r="C53" s="186"/>
      <c r="D53" s="186"/>
    </row>
    <row r="54" spans="1:6" ht="16.5" x14ac:dyDescent="0.3">
      <c r="A54" s="186"/>
      <c r="B54" s="186"/>
      <c r="C54" s="186"/>
      <c r="D54" s="186"/>
    </row>
    <row r="55" spans="1:6" ht="16.5" x14ac:dyDescent="0.3">
      <c r="A55" s="186"/>
      <c r="B55" s="186"/>
      <c r="C55" s="186"/>
      <c r="D55" s="186"/>
    </row>
    <row r="56" spans="1:6" ht="16.5" x14ac:dyDescent="0.3">
      <c r="A56" s="186"/>
      <c r="B56" s="186"/>
      <c r="C56" s="186"/>
      <c r="D56" s="186"/>
    </row>
  </sheetData>
  <pageMargins left="3.937007874015748E-2" right="0" top="0.23622047244094491" bottom="0.19685039370078741" header="0.19685039370078741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opLeftCell="A4" workbookViewId="0">
      <selection activeCell="B32" sqref="B32"/>
    </sheetView>
  </sheetViews>
  <sheetFormatPr defaultRowHeight="15" x14ac:dyDescent="0.25"/>
  <cols>
    <col min="11" max="11" width="15.140625" customWidth="1"/>
    <col min="12" max="12" width="11.42578125" customWidth="1"/>
    <col min="13" max="14" width="12.42578125" customWidth="1"/>
    <col min="17" max="17" width="10.5703125" bestFit="1" customWidth="1"/>
  </cols>
  <sheetData>
    <row r="3" spans="1:18" x14ac:dyDescent="0.25">
      <c r="A3" s="227" t="s">
        <v>229</v>
      </c>
      <c r="B3" s="227"/>
      <c r="C3" s="88"/>
      <c r="D3" s="88"/>
      <c r="E3" s="37"/>
      <c r="F3" s="88"/>
      <c r="G3" s="88"/>
      <c r="H3" s="88"/>
      <c r="I3" s="88"/>
      <c r="J3" s="88"/>
      <c r="K3" s="88"/>
      <c r="L3" s="88"/>
      <c r="M3" s="88"/>
      <c r="N3" s="37"/>
    </row>
    <row r="4" spans="1:18" x14ac:dyDescent="0.25">
      <c r="A4" s="88" t="s">
        <v>224</v>
      </c>
      <c r="B4" s="88"/>
      <c r="C4" s="88"/>
      <c r="D4" s="88"/>
      <c r="E4" s="88"/>
      <c r="F4" s="88"/>
      <c r="G4" s="37"/>
      <c r="H4" s="37"/>
      <c r="I4" s="88"/>
      <c r="J4" s="88"/>
      <c r="K4" s="88"/>
      <c r="L4" s="88"/>
      <c r="M4" s="88"/>
      <c r="N4" s="37"/>
    </row>
    <row r="5" spans="1:18" x14ac:dyDescent="0.25">
      <c r="A5" s="88" t="s">
        <v>225</v>
      </c>
      <c r="B5" s="88"/>
      <c r="C5" s="88"/>
      <c r="D5" s="88"/>
      <c r="E5" s="88"/>
      <c r="F5" s="88"/>
      <c r="G5" s="37"/>
      <c r="H5" s="37"/>
      <c r="I5" s="88"/>
      <c r="J5" s="88"/>
      <c r="K5" s="88"/>
      <c r="L5" s="88"/>
      <c r="M5" s="88"/>
      <c r="N5" s="37"/>
    </row>
    <row r="6" spans="1:18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37"/>
    </row>
    <row r="7" spans="1:18" ht="15.75" thickBo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37"/>
    </row>
    <row r="8" spans="1:18" ht="16.5" thickTop="1" thickBot="1" x14ac:dyDescent="0.3">
      <c r="A8" s="89"/>
      <c r="B8" s="90"/>
      <c r="C8" s="90"/>
      <c r="D8" s="90"/>
      <c r="E8" s="90"/>
      <c r="F8" s="90" t="s">
        <v>138</v>
      </c>
      <c r="G8" s="90"/>
      <c r="H8" s="90"/>
      <c r="I8" s="90"/>
      <c r="J8" s="90"/>
      <c r="K8" s="90"/>
      <c r="L8" s="90"/>
      <c r="M8" s="90"/>
      <c r="N8" s="91"/>
    </row>
    <row r="9" spans="1:18" ht="15.75" thickTop="1" x14ac:dyDescent="0.25">
      <c r="A9" s="92"/>
      <c r="B9" s="93"/>
      <c r="C9" s="93"/>
      <c r="D9" s="93"/>
      <c r="E9" s="94"/>
      <c r="F9" s="95" t="s">
        <v>75</v>
      </c>
      <c r="G9" s="96" t="s">
        <v>139</v>
      </c>
      <c r="H9" s="96" t="s">
        <v>140</v>
      </c>
      <c r="I9" s="96" t="s">
        <v>141</v>
      </c>
      <c r="J9" s="96" t="s">
        <v>142</v>
      </c>
      <c r="K9" s="223" t="s">
        <v>143</v>
      </c>
      <c r="L9" s="96" t="s">
        <v>141</v>
      </c>
      <c r="M9" s="96" t="s">
        <v>144</v>
      </c>
      <c r="N9" s="97" t="s">
        <v>72</v>
      </c>
    </row>
    <row r="10" spans="1:18" x14ac:dyDescent="0.25">
      <c r="A10" s="98"/>
      <c r="B10" s="99"/>
      <c r="C10" s="99"/>
      <c r="D10" s="99"/>
      <c r="E10" s="100"/>
      <c r="F10" s="101" t="s">
        <v>145</v>
      </c>
      <c r="G10" s="102" t="s">
        <v>146</v>
      </c>
      <c r="H10" s="102" t="s">
        <v>147</v>
      </c>
      <c r="I10" s="102" t="s">
        <v>148</v>
      </c>
      <c r="J10" s="102" t="s">
        <v>149</v>
      </c>
      <c r="K10" s="224" t="s">
        <v>150</v>
      </c>
      <c r="L10" s="102" t="s">
        <v>151</v>
      </c>
      <c r="M10" s="102" t="s">
        <v>152</v>
      </c>
      <c r="N10" s="103"/>
    </row>
    <row r="11" spans="1:18" x14ac:dyDescent="0.25">
      <c r="A11" s="98"/>
      <c r="B11" s="99"/>
      <c r="C11" s="99"/>
      <c r="D11" s="99"/>
      <c r="E11" s="100"/>
      <c r="F11" s="104"/>
      <c r="G11" s="102"/>
      <c r="H11" s="102"/>
      <c r="I11" s="102" t="s">
        <v>153</v>
      </c>
      <c r="J11" s="102" t="s">
        <v>154</v>
      </c>
      <c r="K11" s="102"/>
      <c r="L11" s="102"/>
      <c r="M11" s="102" t="s">
        <v>155</v>
      </c>
      <c r="N11" s="103"/>
      <c r="P11" s="105"/>
      <c r="Q11" s="105"/>
      <c r="R11" s="105"/>
    </row>
    <row r="12" spans="1:18" ht="15.75" thickBot="1" x14ac:dyDescent="0.3">
      <c r="A12" s="106"/>
      <c r="B12" s="107"/>
      <c r="C12" s="107"/>
      <c r="D12" s="107"/>
      <c r="E12" s="108"/>
      <c r="F12" s="109"/>
      <c r="G12" s="110"/>
      <c r="H12" s="110"/>
      <c r="I12" s="110"/>
      <c r="J12" s="110" t="s">
        <v>156</v>
      </c>
      <c r="K12" s="110"/>
      <c r="L12" s="110"/>
      <c r="M12" s="110"/>
      <c r="N12" s="111"/>
      <c r="P12" s="105"/>
      <c r="Q12" s="105"/>
      <c r="R12" s="105"/>
    </row>
    <row r="13" spans="1:18" ht="16.5" thickTop="1" thickBot="1" x14ac:dyDescent="0.3">
      <c r="A13" s="89" t="s">
        <v>205</v>
      </c>
      <c r="B13" s="90"/>
      <c r="C13" s="90"/>
      <c r="D13" s="90"/>
      <c r="E13" s="112"/>
      <c r="F13" s="113">
        <v>100000</v>
      </c>
      <c r="G13" s="113"/>
      <c r="H13" s="113"/>
      <c r="I13" s="113"/>
      <c r="J13" s="113"/>
      <c r="K13" s="225">
        <v>-2530328</v>
      </c>
      <c r="L13" s="113"/>
      <c r="M13" s="113"/>
      <c r="N13" s="175">
        <f>F13+I13+K13</f>
        <v>-2430328</v>
      </c>
      <c r="P13" s="105"/>
      <c r="Q13" s="105"/>
      <c r="R13" s="105"/>
    </row>
    <row r="14" spans="1:18" ht="15.75" thickTop="1" x14ac:dyDescent="0.25">
      <c r="A14" s="114" t="s">
        <v>157</v>
      </c>
      <c r="B14" s="115"/>
      <c r="C14" s="115"/>
      <c r="D14" s="115"/>
      <c r="E14" s="116"/>
      <c r="F14" s="117"/>
      <c r="G14" s="117"/>
      <c r="H14" s="117"/>
      <c r="I14" s="117"/>
      <c r="J14" s="117"/>
      <c r="K14" s="183"/>
      <c r="L14" s="117"/>
      <c r="M14" s="117"/>
      <c r="N14" s="176"/>
      <c r="P14" s="105"/>
      <c r="Q14" s="105"/>
      <c r="R14" s="105"/>
    </row>
    <row r="15" spans="1:18" x14ac:dyDescent="0.25">
      <c r="A15" s="118" t="s">
        <v>158</v>
      </c>
      <c r="B15" s="119"/>
      <c r="C15" s="119"/>
      <c r="D15" s="119"/>
      <c r="E15" s="120"/>
      <c r="F15" s="121"/>
      <c r="G15" s="121"/>
      <c r="H15" s="121"/>
      <c r="I15" s="121"/>
      <c r="J15" s="121"/>
      <c r="K15" s="184"/>
      <c r="L15" s="121"/>
      <c r="M15" s="121"/>
      <c r="N15" s="177"/>
      <c r="P15" s="105"/>
      <c r="Q15" s="105"/>
      <c r="R15" s="105"/>
    </row>
    <row r="16" spans="1:18" x14ac:dyDescent="0.25">
      <c r="A16" s="122" t="s">
        <v>159</v>
      </c>
      <c r="B16" s="123"/>
      <c r="C16" s="123"/>
      <c r="D16" s="123"/>
      <c r="E16" s="124"/>
      <c r="F16" s="121"/>
      <c r="G16" s="121"/>
      <c r="H16" s="121"/>
      <c r="I16" s="121"/>
      <c r="J16" s="121"/>
      <c r="K16" s="184"/>
      <c r="L16" s="121"/>
      <c r="M16" s="121"/>
      <c r="N16" s="177"/>
      <c r="P16" s="105"/>
      <c r="Q16" s="105"/>
      <c r="R16" s="105"/>
    </row>
    <row r="17" spans="1:18" x14ac:dyDescent="0.25">
      <c r="A17" s="118" t="s">
        <v>160</v>
      </c>
      <c r="B17" s="119"/>
      <c r="C17" s="119"/>
      <c r="D17" s="119"/>
      <c r="E17" s="120"/>
      <c r="F17" s="121"/>
      <c r="G17" s="121"/>
      <c r="H17" s="121"/>
      <c r="I17" s="121"/>
      <c r="J17" s="121"/>
      <c r="K17" s="185">
        <f>PASH!D30</f>
        <v>-6972729.3800000008</v>
      </c>
      <c r="L17" s="121"/>
      <c r="M17" s="121"/>
      <c r="N17" s="179">
        <f>F17+G17+H17+I17+J17+K17+L17+M17</f>
        <v>-6972729.3800000008</v>
      </c>
      <c r="P17" s="105"/>
      <c r="Q17" s="105"/>
      <c r="R17" s="105"/>
    </row>
    <row r="18" spans="1:18" x14ac:dyDescent="0.25">
      <c r="A18" s="122" t="s">
        <v>161</v>
      </c>
      <c r="B18" s="123"/>
      <c r="C18" s="123"/>
      <c r="D18" s="123"/>
      <c r="E18" s="124"/>
      <c r="F18" s="121"/>
      <c r="G18" s="121"/>
      <c r="H18" s="121"/>
      <c r="I18" s="121"/>
      <c r="J18" s="121"/>
      <c r="K18" s="184"/>
      <c r="L18" s="121"/>
      <c r="M18" s="121"/>
      <c r="N18" s="177"/>
      <c r="P18" s="105"/>
      <c r="Q18" s="105"/>
      <c r="R18" s="105"/>
    </row>
    <row r="19" spans="1:18" x14ac:dyDescent="0.25">
      <c r="A19" s="118" t="s">
        <v>162</v>
      </c>
      <c r="B19" s="119"/>
      <c r="C19" s="119"/>
      <c r="D19" s="119"/>
      <c r="E19" s="120"/>
      <c r="F19" s="121"/>
      <c r="G19" s="121"/>
      <c r="H19" s="121"/>
      <c r="I19" s="121"/>
      <c r="J19" s="121"/>
      <c r="K19" s="184"/>
      <c r="L19" s="121"/>
      <c r="M19" s="121"/>
      <c r="N19" s="177"/>
      <c r="P19" s="105"/>
      <c r="Q19" s="105"/>
      <c r="R19" s="105"/>
    </row>
    <row r="20" spans="1:18" x14ac:dyDescent="0.25">
      <c r="A20" s="122" t="s">
        <v>163</v>
      </c>
      <c r="B20" s="123"/>
      <c r="C20" s="123"/>
      <c r="D20" s="123"/>
      <c r="E20" s="124"/>
      <c r="F20" s="121"/>
      <c r="G20" s="121"/>
      <c r="H20" s="121"/>
      <c r="I20" s="121"/>
      <c r="J20" s="121"/>
      <c r="K20" s="184"/>
      <c r="L20" s="121"/>
      <c r="M20" s="121"/>
      <c r="N20" s="177"/>
      <c r="P20" s="105"/>
      <c r="Q20" s="105"/>
      <c r="R20" s="105"/>
    </row>
    <row r="21" spans="1:18" x14ac:dyDescent="0.25">
      <c r="A21" s="122" t="s">
        <v>164</v>
      </c>
      <c r="B21" s="123"/>
      <c r="C21" s="123"/>
      <c r="D21" s="123"/>
      <c r="E21" s="124"/>
      <c r="F21" s="121"/>
      <c r="G21" s="121"/>
      <c r="H21" s="121"/>
      <c r="I21" s="121"/>
      <c r="J21" s="121"/>
      <c r="K21" s="184"/>
      <c r="L21" s="121"/>
      <c r="M21" s="121"/>
      <c r="N21" s="177"/>
      <c r="P21" s="105"/>
      <c r="Q21" s="105"/>
      <c r="R21" s="105"/>
    </row>
    <row r="22" spans="1:18" x14ac:dyDescent="0.25">
      <c r="A22" s="118" t="s">
        <v>165</v>
      </c>
      <c r="B22" s="119"/>
      <c r="C22" s="119"/>
      <c r="D22" s="119"/>
      <c r="E22" s="120"/>
      <c r="F22" s="121"/>
      <c r="G22" s="121"/>
      <c r="H22" s="121"/>
      <c r="I22" s="121"/>
      <c r="J22" s="121"/>
      <c r="K22" s="184"/>
      <c r="L22" s="121"/>
      <c r="M22" s="121"/>
      <c r="N22" s="177"/>
      <c r="P22" s="105"/>
      <c r="Q22" s="105"/>
      <c r="R22" s="105"/>
    </row>
    <row r="23" spans="1:18" x14ac:dyDescent="0.25">
      <c r="A23" s="122" t="s">
        <v>166</v>
      </c>
      <c r="B23" s="123"/>
      <c r="C23" s="123"/>
      <c r="D23" s="123"/>
      <c r="E23" s="124"/>
      <c r="F23" s="121"/>
      <c r="G23" s="121"/>
      <c r="H23" s="121"/>
      <c r="I23" s="121"/>
      <c r="J23" s="121"/>
      <c r="K23" s="184"/>
      <c r="L23" s="121"/>
      <c r="M23" s="121"/>
      <c r="N23" s="177"/>
      <c r="P23" s="105"/>
      <c r="Q23" s="105"/>
      <c r="R23" s="105"/>
    </row>
    <row r="24" spans="1:18" x14ac:dyDescent="0.25">
      <c r="A24" s="118" t="s">
        <v>167</v>
      </c>
      <c r="B24" s="119"/>
      <c r="C24" s="119"/>
      <c r="D24" s="119"/>
      <c r="E24" s="120"/>
      <c r="F24" s="121"/>
      <c r="G24" s="121"/>
      <c r="H24" s="121"/>
      <c r="I24" s="121"/>
      <c r="J24" s="121"/>
      <c r="K24" s="184"/>
      <c r="L24" s="121"/>
      <c r="M24" s="121"/>
      <c r="N24" s="177"/>
      <c r="P24" s="105"/>
      <c r="Q24" s="105"/>
      <c r="R24" s="105"/>
    </row>
    <row r="25" spans="1:18" x14ac:dyDescent="0.25">
      <c r="A25" s="122" t="s">
        <v>168</v>
      </c>
      <c r="B25" s="123"/>
      <c r="C25" s="123"/>
      <c r="D25" s="123"/>
      <c r="E25" s="124"/>
      <c r="F25" s="121"/>
      <c r="G25" s="121"/>
      <c r="H25" s="121"/>
      <c r="I25" s="121"/>
      <c r="J25" s="121"/>
      <c r="K25" s="184"/>
      <c r="L25" s="121"/>
      <c r="M25" s="121"/>
      <c r="N25" s="177"/>
      <c r="P25" s="105"/>
      <c r="Q25" s="105"/>
      <c r="R25" s="105"/>
    </row>
    <row r="26" spans="1:18" x14ac:dyDescent="0.25">
      <c r="A26" s="118" t="s">
        <v>169</v>
      </c>
      <c r="B26" s="119"/>
      <c r="C26" s="119"/>
      <c r="D26" s="119"/>
      <c r="E26" s="120"/>
      <c r="F26" s="121"/>
      <c r="G26" s="121"/>
      <c r="H26" s="121"/>
      <c r="I26" s="121"/>
      <c r="J26" s="121"/>
      <c r="K26" s="184"/>
      <c r="L26" s="121"/>
      <c r="M26" s="121"/>
      <c r="N26" s="177"/>
      <c r="P26" s="105"/>
      <c r="Q26" s="105"/>
      <c r="R26" s="105"/>
    </row>
    <row r="27" spans="1:18" x14ac:dyDescent="0.25">
      <c r="A27" s="125" t="s">
        <v>226</v>
      </c>
      <c r="B27" s="126"/>
      <c r="C27" s="126"/>
      <c r="D27" s="126"/>
      <c r="E27" s="127"/>
      <c r="F27" s="128">
        <f>SUM(F13:F26)</f>
        <v>100000</v>
      </c>
      <c r="G27" s="128"/>
      <c r="H27" s="128"/>
      <c r="I27" s="128">
        <f>SUM(I13:I26)</f>
        <v>0</v>
      </c>
      <c r="J27" s="128"/>
      <c r="K27" s="128">
        <f>K13+K17</f>
        <v>-9503057.3800000008</v>
      </c>
      <c r="L27" s="128"/>
      <c r="M27" s="128"/>
      <c r="N27" s="178">
        <f>F27+I27+K27</f>
        <v>-9403057.3800000008</v>
      </c>
      <c r="P27" s="105"/>
      <c r="Q27" s="105"/>
      <c r="R27" s="105"/>
    </row>
    <row r="28" spans="1:18" ht="15.75" thickBot="1" x14ac:dyDescent="0.3">
      <c r="A28" s="129"/>
      <c r="B28" s="130"/>
      <c r="C28" s="130"/>
      <c r="D28" s="130"/>
      <c r="E28" s="131"/>
      <c r="F28" s="132"/>
      <c r="G28" s="132"/>
      <c r="H28" s="132"/>
      <c r="I28" s="132"/>
      <c r="J28" s="132"/>
      <c r="K28" s="132"/>
      <c r="L28" s="132"/>
      <c r="M28" s="132"/>
      <c r="N28" s="133"/>
      <c r="P28" s="105"/>
      <c r="Q28" s="105"/>
      <c r="R28" s="105"/>
    </row>
    <row r="29" spans="1:18" ht="15.75" thickTop="1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P29" s="105"/>
      <c r="Q29" s="105"/>
      <c r="R29" s="105"/>
    </row>
    <row r="30" spans="1:18" x14ac:dyDescent="0.25">
      <c r="A30" s="37"/>
      <c r="B30" s="88" t="s">
        <v>170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P30" s="105"/>
      <c r="Q30" s="105"/>
      <c r="R30" s="105"/>
    </row>
    <row r="31" spans="1:18" x14ac:dyDescent="0.25">
      <c r="A31" s="88"/>
      <c r="B31" s="88" t="s">
        <v>230</v>
      </c>
      <c r="C31" s="88"/>
      <c r="D31" s="88"/>
      <c r="E31" s="88"/>
      <c r="F31" s="88"/>
      <c r="G31" s="37"/>
      <c r="H31" s="37"/>
      <c r="I31" s="37"/>
      <c r="J31" s="37"/>
      <c r="K31" s="37"/>
      <c r="L31" s="37"/>
      <c r="M31" s="37"/>
      <c r="N31" s="37"/>
      <c r="P31" s="105"/>
      <c r="Q31" s="105"/>
      <c r="R31" s="105"/>
    </row>
  </sheetData>
  <pageMargins left="0" right="3.937007874015748E-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2" workbookViewId="0">
      <selection activeCell="B37" sqref="B37"/>
    </sheetView>
  </sheetViews>
  <sheetFormatPr defaultRowHeight="15" x14ac:dyDescent="0.25"/>
  <cols>
    <col min="2" max="2" width="76.42578125" customWidth="1"/>
    <col min="3" max="3" width="28.7109375" customWidth="1"/>
    <col min="4" max="4" width="25" customWidth="1"/>
    <col min="6" max="6" width="11.5703125" bestFit="1" customWidth="1"/>
  </cols>
  <sheetData>
    <row r="1" spans="1:7" s="84" customFormat="1" ht="15.75" x14ac:dyDescent="0.25">
      <c r="A1" s="134"/>
      <c r="B1" s="180" t="s">
        <v>171</v>
      </c>
      <c r="C1" s="82"/>
      <c r="D1" s="82"/>
    </row>
    <row r="2" spans="1:7" s="84" customFormat="1" ht="15.75" x14ac:dyDescent="0.25">
      <c r="A2" s="134"/>
      <c r="B2" s="180" t="s">
        <v>209</v>
      </c>
      <c r="C2" s="82"/>
      <c r="D2" s="82"/>
    </row>
    <row r="3" spans="1:7" s="84" customFormat="1" ht="16.5" thickBot="1" x14ac:dyDescent="0.3">
      <c r="A3" s="82"/>
      <c r="B3" s="82"/>
      <c r="C3" s="82"/>
      <c r="D3" s="82"/>
    </row>
    <row r="4" spans="1:7" s="84" customFormat="1" ht="30" customHeight="1" thickTop="1" thickBot="1" x14ac:dyDescent="0.3">
      <c r="A4" s="135"/>
      <c r="B4" s="136" t="s">
        <v>1</v>
      </c>
      <c r="C4" s="137" t="s">
        <v>172</v>
      </c>
      <c r="D4" s="138" t="s">
        <v>4</v>
      </c>
    </row>
    <row r="5" spans="1:7" ht="15.75" thickTop="1" x14ac:dyDescent="0.25">
      <c r="A5" s="139" t="s">
        <v>5</v>
      </c>
      <c r="B5" s="140" t="s">
        <v>173</v>
      </c>
      <c r="C5" s="141"/>
      <c r="D5" s="142"/>
    </row>
    <row r="6" spans="1:7" x14ac:dyDescent="0.25">
      <c r="A6" s="143">
        <v>1</v>
      </c>
      <c r="B6" s="144" t="s">
        <v>174</v>
      </c>
      <c r="C6" s="145">
        <f>PASH!D30</f>
        <v>-6972729.3800000008</v>
      </c>
      <c r="D6" s="146">
        <v>1461559</v>
      </c>
    </row>
    <row r="7" spans="1:7" x14ac:dyDescent="0.25">
      <c r="A7" s="143">
        <v>2</v>
      </c>
      <c r="B7" s="144" t="s">
        <v>175</v>
      </c>
      <c r="C7" s="145"/>
      <c r="D7" s="147"/>
    </row>
    <row r="8" spans="1:7" x14ac:dyDescent="0.25">
      <c r="A8" s="148">
        <v>2.1</v>
      </c>
      <c r="B8" s="144" t="s">
        <v>176</v>
      </c>
      <c r="C8" s="145">
        <f>PASH!D17</f>
        <v>2038535</v>
      </c>
      <c r="D8" s="147">
        <v>3163906</v>
      </c>
    </row>
    <row r="9" spans="1:7" x14ac:dyDescent="0.25">
      <c r="A9" s="148">
        <v>2.2000000000000002</v>
      </c>
      <c r="B9" s="144" t="s">
        <v>177</v>
      </c>
      <c r="C9" s="149"/>
      <c r="D9" s="146"/>
    </row>
    <row r="10" spans="1:7" x14ac:dyDescent="0.25">
      <c r="A10" s="148">
        <v>2.2999999999999998</v>
      </c>
      <c r="B10" s="144" t="s">
        <v>178</v>
      </c>
      <c r="C10" s="145"/>
      <c r="D10" s="146"/>
    </row>
    <row r="11" spans="1:7" x14ac:dyDescent="0.25">
      <c r="A11" s="148">
        <v>2.4</v>
      </c>
      <c r="B11" s="144" t="s">
        <v>179</v>
      </c>
      <c r="C11" s="145"/>
      <c r="D11" s="146"/>
    </row>
    <row r="12" spans="1:7" x14ac:dyDescent="0.25">
      <c r="A12" s="143">
        <v>3</v>
      </c>
      <c r="B12" s="144" t="s">
        <v>180</v>
      </c>
      <c r="C12" s="71">
        <f>'AK-PASIV'!E16-'AK-PASIV'!D16</f>
        <v>-10218988.760000002</v>
      </c>
      <c r="D12" s="146">
        <v>10276937</v>
      </c>
    </row>
    <row r="13" spans="1:7" x14ac:dyDescent="0.25">
      <c r="A13" s="143">
        <v>4</v>
      </c>
      <c r="B13" s="144" t="s">
        <v>181</v>
      </c>
      <c r="C13" s="71">
        <f>'AK-PASIV'!E24-'AK-PASIV'!D24</f>
        <v>34953445.630000003</v>
      </c>
      <c r="D13" s="146">
        <v>-18633407</v>
      </c>
    </row>
    <row r="14" spans="1:7" x14ac:dyDescent="0.25">
      <c r="A14" s="143">
        <v>5</v>
      </c>
      <c r="B14" s="144" t="s">
        <v>182</v>
      </c>
      <c r="C14" s="71">
        <f>'AK-PASIV'!D78+'AK-PASIV'!D88-'AK-PASIV'!E78-'AK-PASIV'!E88</f>
        <v>-11597601.345000006</v>
      </c>
      <c r="D14" s="146">
        <v>-4161351</v>
      </c>
    </row>
    <row r="15" spans="1:7" x14ac:dyDescent="0.25">
      <c r="A15" s="143">
        <v>6</v>
      </c>
      <c r="B15" s="144" t="s">
        <v>183</v>
      </c>
      <c r="C15" s="145"/>
      <c r="D15" s="146"/>
    </row>
    <row r="16" spans="1:7" x14ac:dyDescent="0.25">
      <c r="A16" s="143">
        <v>7</v>
      </c>
      <c r="B16" s="144" t="s">
        <v>184</v>
      </c>
      <c r="C16" s="150"/>
      <c r="D16" s="146"/>
      <c r="G16" s="151"/>
    </row>
    <row r="17" spans="1:7" x14ac:dyDescent="0.25">
      <c r="A17" s="143">
        <v>8</v>
      </c>
      <c r="B17" s="144" t="s">
        <v>185</v>
      </c>
      <c r="C17" s="71"/>
      <c r="D17" s="146"/>
      <c r="G17" s="151"/>
    </row>
    <row r="18" spans="1:7" s="37" customFormat="1" x14ac:dyDescent="0.25">
      <c r="A18" s="152"/>
      <c r="B18" s="153" t="s">
        <v>186</v>
      </c>
      <c r="C18" s="154">
        <f>SUM(C6:C17)</f>
        <v>8202661.1449999958</v>
      </c>
      <c r="D18" s="155">
        <f>SUM(D6:D17)</f>
        <v>-7892356</v>
      </c>
      <c r="G18" s="156"/>
    </row>
    <row r="19" spans="1:7" x14ac:dyDescent="0.25">
      <c r="A19" s="157" t="s">
        <v>187</v>
      </c>
      <c r="B19" s="144" t="s">
        <v>188</v>
      </c>
      <c r="C19" s="145"/>
      <c r="D19" s="147"/>
    </row>
    <row r="20" spans="1:7" x14ac:dyDescent="0.25">
      <c r="A20" s="143">
        <v>1</v>
      </c>
      <c r="B20" s="144" t="s">
        <v>189</v>
      </c>
      <c r="C20" s="145"/>
      <c r="D20" s="147"/>
    </row>
    <row r="21" spans="1:7" x14ac:dyDescent="0.25">
      <c r="A21" s="143">
        <v>2</v>
      </c>
      <c r="B21" s="144" t="s">
        <v>190</v>
      </c>
      <c r="C21" s="71">
        <f>'AK-PASIV'!E42-'AK-PASIV'!D42-PASH!D17</f>
        <v>-1452731.179999996</v>
      </c>
      <c r="D21" s="146">
        <v>7532230</v>
      </c>
    </row>
    <row r="22" spans="1:7" x14ac:dyDescent="0.25">
      <c r="A22" s="143">
        <v>3</v>
      </c>
      <c r="B22" s="144" t="s">
        <v>191</v>
      </c>
      <c r="C22" s="145"/>
      <c r="D22" s="146"/>
    </row>
    <row r="23" spans="1:7" x14ac:dyDescent="0.25">
      <c r="A23" s="143">
        <v>4</v>
      </c>
      <c r="B23" s="144" t="s">
        <v>192</v>
      </c>
      <c r="C23" s="145"/>
      <c r="D23" s="147"/>
    </row>
    <row r="24" spans="1:7" x14ac:dyDescent="0.25">
      <c r="A24" s="143">
        <v>5</v>
      </c>
      <c r="B24" s="144" t="s">
        <v>193</v>
      </c>
      <c r="C24" s="145"/>
      <c r="D24" s="147"/>
    </row>
    <row r="25" spans="1:7" s="37" customFormat="1" x14ac:dyDescent="0.25">
      <c r="A25" s="152"/>
      <c r="B25" s="153" t="s">
        <v>194</v>
      </c>
      <c r="C25" s="154">
        <f>SUM(C19:C24)</f>
        <v>-1452731.179999996</v>
      </c>
      <c r="D25" s="155">
        <f>SUM(D21:D24)</f>
        <v>7532230</v>
      </c>
    </row>
    <row r="26" spans="1:7" x14ac:dyDescent="0.25">
      <c r="A26" s="157" t="s">
        <v>76</v>
      </c>
      <c r="B26" s="144" t="s">
        <v>195</v>
      </c>
      <c r="C26" s="145"/>
      <c r="D26" s="147"/>
    </row>
    <row r="27" spans="1:7" x14ac:dyDescent="0.25">
      <c r="A27" s="143">
        <v>1</v>
      </c>
      <c r="B27" s="144" t="s">
        <v>196</v>
      </c>
      <c r="C27" s="145"/>
      <c r="D27" s="147"/>
    </row>
    <row r="28" spans="1:7" x14ac:dyDescent="0.25">
      <c r="A28" s="143">
        <v>2</v>
      </c>
      <c r="B28" s="144" t="s">
        <v>197</v>
      </c>
      <c r="C28" s="145"/>
      <c r="D28" s="147"/>
    </row>
    <row r="29" spans="1:7" x14ac:dyDescent="0.25">
      <c r="A29" s="143">
        <v>3</v>
      </c>
      <c r="B29" s="144" t="s">
        <v>198</v>
      </c>
      <c r="C29" s="158"/>
      <c r="D29" s="147"/>
    </row>
    <row r="30" spans="1:7" x14ac:dyDescent="0.25">
      <c r="A30" s="143">
        <v>4</v>
      </c>
      <c r="B30" s="144" t="s">
        <v>199</v>
      </c>
      <c r="C30" s="158"/>
      <c r="D30" s="147"/>
    </row>
    <row r="31" spans="1:7" x14ac:dyDescent="0.25">
      <c r="A31" s="152"/>
      <c r="B31" s="159" t="s">
        <v>200</v>
      </c>
      <c r="C31" s="160">
        <f>C18+C25+C29</f>
        <v>6749929.9649999999</v>
      </c>
      <c r="D31" s="161">
        <f>D18+D25+D29</f>
        <v>-360126</v>
      </c>
    </row>
    <row r="32" spans="1:7" x14ac:dyDescent="0.25">
      <c r="A32" s="157" t="s">
        <v>201</v>
      </c>
      <c r="B32" s="162" t="s">
        <v>202</v>
      </c>
      <c r="C32" s="163">
        <f>D33</f>
        <v>8499841.3200000003</v>
      </c>
      <c r="D32" s="164">
        <v>8859967.3200000003</v>
      </c>
      <c r="F32" s="151"/>
    </row>
    <row r="33" spans="1:4" x14ac:dyDescent="0.25">
      <c r="A33" s="152"/>
      <c r="B33" s="153" t="s">
        <v>203</v>
      </c>
      <c r="C33" s="154">
        <f>SUM(C31:C32)</f>
        <v>15249771.285</v>
      </c>
      <c r="D33" s="165">
        <f>D31+D32</f>
        <v>8499841.3200000003</v>
      </c>
    </row>
    <row r="34" spans="1:4" ht="15.75" thickBot="1" x14ac:dyDescent="0.3">
      <c r="A34" s="166"/>
      <c r="B34" s="167"/>
      <c r="C34" s="168"/>
      <c r="D34" s="169">
        <v>0</v>
      </c>
    </row>
    <row r="35" spans="1:4" ht="15.75" thickTop="1" x14ac:dyDescent="0.25">
      <c r="A35" s="37"/>
      <c r="B35" s="171" t="s">
        <v>204</v>
      </c>
      <c r="C35" s="36"/>
    </row>
    <row r="36" spans="1:4" x14ac:dyDescent="0.25">
      <c r="B36" s="170" t="s">
        <v>230</v>
      </c>
      <c r="C36" s="172"/>
    </row>
    <row r="37" spans="1:4" x14ac:dyDescent="0.25">
      <c r="B37" s="85"/>
      <c r="C37" s="172"/>
    </row>
    <row r="38" spans="1:4" x14ac:dyDescent="0.25">
      <c r="B38" s="1"/>
      <c r="C38" s="226"/>
    </row>
  </sheetData>
  <pageMargins left="0.22" right="0.19" top="0.2" bottom="0.22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AK-PASIV</vt:lpstr>
      <vt:lpstr>PASH</vt:lpstr>
      <vt:lpstr>KAPIT</vt:lpstr>
      <vt:lpstr>FLUKS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ERMINDA GJONDEDA</dc:creator>
  <cp:lastModifiedBy>erminda</cp:lastModifiedBy>
  <cp:lastPrinted>2014-03-27T16:27:41Z</cp:lastPrinted>
  <dcterms:created xsi:type="dcterms:W3CDTF">2011-03-22T15:29:33Z</dcterms:created>
  <dcterms:modified xsi:type="dcterms:W3CDTF">2014-06-06T12:05:25Z</dcterms:modified>
</cp:coreProperties>
</file>