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TECH2\Desktop\"/>
    </mc:Choice>
  </mc:AlternateContent>
  <xr:revisionPtr revIDLastSave="0" documentId="13_ncr:1_{C28D634B-60AD-40F8-89A7-824D5E296C10}" xr6:coauthVersionLast="45" xr6:coauthVersionMax="45" xr10:uidLastSave="{00000000-0000-0000-0000-000000000000}"/>
  <bookViews>
    <workbookView xWindow="-120" yWindow="-120" windowWidth="29040" windowHeight="15990" tabRatio="773" firstSheet="1" activeTab="4" xr2:uid="{00000000-000D-0000-FFFF-FFFF00000000}"/>
  </bookViews>
  <sheets>
    <sheet name="BLERJET PIVOT TABLE" sheetId="65" state="hidden" r:id="rId1"/>
    <sheet name="Pasqyra Pozicionit Financiar" sheetId="54" r:id="rId2"/>
    <sheet name="PASH" sheetId="51" r:id="rId3"/>
    <sheet name="Kapitali i pronarit" sheetId="71" r:id="rId4"/>
    <sheet name="CASH FLOW" sheetId="72" r:id="rId5"/>
    <sheet name="blerjet" sheetId="1" r:id="rId6"/>
    <sheet name="pivot lende e pare" sheetId="69" state="hidden" r:id="rId7"/>
    <sheet name="BL LENDE E PARE " sheetId="68" state="hidden" r:id="rId8"/>
    <sheet name="TOKA PIVOT TABLE" sheetId="67" state="hidden" r:id="rId9"/>
    <sheet name="TOKA FAT BLERJE" sheetId="66" state="hidden" r:id="rId10"/>
    <sheet name="shitjet pivot table" sheetId="64" state="hidden" r:id="rId11"/>
    <sheet name="shitjet 701" sheetId="18" r:id="rId12"/>
    <sheet name="AMORTIZIMI " sheetId="53" r:id="rId13"/>
    <sheet name="TVSH" sheetId="19" r:id="rId14"/>
    <sheet name="klientet " sheetId="31" state="hidden" r:id="rId15"/>
    <sheet name="klient" sheetId="29" state="hidden" r:id="rId16"/>
    <sheet name="furnitori" sheetId="32" state="hidden" r:id="rId17"/>
    <sheet name="furnitor" sheetId="30" state="hidden" r:id="rId18"/>
    <sheet name="4461 DOGANAT " sheetId="21" r:id="rId19"/>
    <sheet name="MG 2019- 2022" sheetId="70" r:id="rId20"/>
    <sheet name="Sheet12" sheetId="46" state="hidden" r:id="rId21"/>
    <sheet name="Sheet14" sheetId="48" state="hidden" r:id="rId22"/>
    <sheet name="Sheet13" sheetId="47" state="hidden" r:id="rId23"/>
    <sheet name="qera tatim burim" sheetId="34" r:id="rId24"/>
    <sheet name="2182" sheetId="23" r:id="rId25"/>
    <sheet name="618 grumbulluara" sheetId="63" state="hidden" r:id="rId26"/>
    <sheet name="618" sheetId="22" r:id="rId27"/>
    <sheet name="kredia" sheetId="25" r:id="rId28"/>
    <sheet name="sigurimet+paga" sheetId="28" r:id="rId29"/>
    <sheet name="BL FISK+TATIMOR" sheetId="15" state="hidden" r:id="rId30"/>
    <sheet name="DOGANAT" sheetId="16" state="hidden" r:id="rId31"/>
    <sheet name="SIST FISKAL BL" sheetId="14" state="hidden" r:id="rId32"/>
    <sheet name="shitjet tatime" sheetId="17" state="hidden" r:id="rId33"/>
    <sheet name="Sheet1" sheetId="20" state="hidden" r:id="rId34"/>
    <sheet name="BLERJE F5" sheetId="6" state="hidden" r:id="rId35"/>
    <sheet name="2181" sheetId="4" state="hidden" r:id="rId36"/>
    <sheet name="6721,605,608,618" sheetId="3" state="hidden" r:id="rId37"/>
  </sheets>
  <externalReferences>
    <externalReference r:id="rId38"/>
    <externalReference r:id="rId39"/>
    <externalReference r:id="rId40"/>
  </externalReferences>
  <definedNames>
    <definedName name="_xlnm._FilterDatabase" localSheetId="18" hidden="1">'4461 DOGANAT '!$A$2:$AC$26</definedName>
    <definedName name="_xlnm._FilterDatabase" localSheetId="26" hidden="1">'618'!$A$1:$AB$74</definedName>
    <definedName name="_xlnm._FilterDatabase" localSheetId="29" hidden="1">'BL FISK+TATIMOR'!$A$1:$D$1</definedName>
    <definedName name="_xlnm._FilterDatabase" localSheetId="5" hidden="1">blerjet!$A$6:$AH$568</definedName>
    <definedName name="_xlnm._FilterDatabase" localSheetId="30" hidden="1">DOGANAT!$A$1:$AD$1</definedName>
    <definedName name="_xlnm._FilterDatabase" localSheetId="15" hidden="1">klient!$A$1:$O$189</definedName>
    <definedName name="_xlnm._FilterDatabase" localSheetId="22" hidden="1">Sheet13!$A$1:$C$85</definedName>
    <definedName name="_xlnm._FilterDatabase" localSheetId="21" hidden="1">Sheet14!$A$1:$C$109</definedName>
    <definedName name="_xlnm._FilterDatabase" localSheetId="11" hidden="1">'shitjet 701'!$A$1:$U$186</definedName>
    <definedName name="_xlnm._FilterDatabase" localSheetId="32" hidden="1">'shitjet tatime'!$A$1:$M$179</definedName>
    <definedName name="_xlnm._FilterDatabase" localSheetId="31" hidden="1">'SIST FISKAL BL'!$A$1:$O$519</definedName>
  </definedNames>
  <calcPr calcId="181029"/>
  <pivotCaches>
    <pivotCache cacheId="0" r:id="rId41"/>
    <pivotCache cacheId="1" r:id="rId42"/>
    <pivotCache cacheId="2" r:id="rId43"/>
    <pivotCache cacheId="3" r:id="rId44"/>
    <pivotCache cacheId="4" r:id="rId45"/>
    <pivotCache cacheId="5" r:id="rId46"/>
    <pivotCache cacheId="6" r:id="rId47"/>
    <pivotCache cacheId="7" r:id="rId4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72" l="1"/>
  <c r="D42" i="72"/>
  <c r="B42" i="72"/>
  <c r="D29" i="72"/>
  <c r="B29" i="72"/>
  <c r="D18" i="72"/>
  <c r="D44" i="72" s="1"/>
  <c r="B18" i="72" l="1"/>
  <c r="B44" i="72" s="1"/>
  <c r="B47" i="72" s="1"/>
  <c r="B94" i="54" l="1"/>
  <c r="B57" i="54"/>
  <c r="H27" i="71" l="1"/>
  <c r="H30" i="71" s="1"/>
  <c r="I30" i="71" s="1"/>
  <c r="K30" i="71" s="1"/>
  <c r="H14" i="71"/>
  <c r="G10" i="71"/>
  <c r="J35" i="71"/>
  <c r="H35" i="71"/>
  <c r="G35" i="71"/>
  <c r="F35" i="71"/>
  <c r="I35" i="71" s="1"/>
  <c r="K35" i="71" s="1"/>
  <c r="E35" i="71"/>
  <c r="D35" i="71"/>
  <c r="C35" i="71"/>
  <c r="B35" i="71"/>
  <c r="I34" i="71"/>
  <c r="K34" i="71" s="1"/>
  <c r="I33" i="71"/>
  <c r="K33" i="71" s="1"/>
  <c r="I32" i="71"/>
  <c r="K32" i="71" s="1"/>
  <c r="K31" i="71"/>
  <c r="I31" i="71"/>
  <c r="J30" i="71"/>
  <c r="G30" i="71"/>
  <c r="F30" i="71"/>
  <c r="E30" i="71"/>
  <c r="D30" i="71"/>
  <c r="C30" i="71"/>
  <c r="B30" i="71"/>
  <c r="I29" i="71"/>
  <c r="K29" i="71" s="1"/>
  <c r="I28" i="71"/>
  <c r="K28" i="71" s="1"/>
  <c r="I26" i="71"/>
  <c r="K26" i="71" s="1"/>
  <c r="I25" i="71"/>
  <c r="K25" i="71" s="1"/>
  <c r="E24" i="71"/>
  <c r="E37" i="71" s="1"/>
  <c r="D24" i="71"/>
  <c r="D37" i="71" s="1"/>
  <c r="J22" i="71"/>
  <c r="H22" i="71"/>
  <c r="G22" i="71"/>
  <c r="F22" i="71"/>
  <c r="I22" i="71" s="1"/>
  <c r="K22" i="71" s="1"/>
  <c r="E22" i="71"/>
  <c r="D22" i="71"/>
  <c r="C22" i="71"/>
  <c r="B22" i="71"/>
  <c r="I21" i="71"/>
  <c r="K21" i="71" s="1"/>
  <c r="I20" i="71"/>
  <c r="K20" i="71" s="1"/>
  <c r="I19" i="71"/>
  <c r="K19" i="71" s="1"/>
  <c r="K18" i="71"/>
  <c r="I18" i="71"/>
  <c r="J17" i="71"/>
  <c r="H17" i="71"/>
  <c r="I17" i="71" s="1"/>
  <c r="K17" i="71" s="1"/>
  <c r="G17" i="71"/>
  <c r="F17" i="71"/>
  <c r="E17" i="71"/>
  <c r="D17" i="71"/>
  <c r="C17" i="71"/>
  <c r="B17" i="71"/>
  <c r="I16" i="71"/>
  <c r="K16" i="71" s="1"/>
  <c r="I15" i="71"/>
  <c r="K15" i="71" s="1"/>
  <c r="I14" i="71"/>
  <c r="K14" i="71" s="1"/>
  <c r="I13" i="71"/>
  <c r="K13" i="71" s="1"/>
  <c r="J12" i="71"/>
  <c r="J24" i="71" s="1"/>
  <c r="J37" i="71" s="1"/>
  <c r="H12" i="71"/>
  <c r="G12" i="71"/>
  <c r="F12" i="71"/>
  <c r="E12" i="71"/>
  <c r="D12" i="71"/>
  <c r="C12" i="71"/>
  <c r="C24" i="71" s="1"/>
  <c r="C37" i="71" s="1"/>
  <c r="B12" i="71"/>
  <c r="I11" i="71"/>
  <c r="K11" i="71" s="1"/>
  <c r="I10" i="71"/>
  <c r="K10" i="71" s="1"/>
  <c r="I27" i="71" l="1"/>
  <c r="K27" i="71" s="1"/>
  <c r="I12" i="71"/>
  <c r="K12" i="71" s="1"/>
  <c r="G24" i="71"/>
  <c r="G37" i="71" s="1"/>
  <c r="F24" i="71"/>
  <c r="F37" i="71" s="1"/>
  <c r="H24" i="71"/>
  <c r="H37" i="71" s="1"/>
  <c r="B24" i="71"/>
  <c r="I24" i="71" l="1"/>
  <c r="K24" i="71" s="1"/>
  <c r="B37" i="71"/>
  <c r="I37" i="71" s="1"/>
  <c r="K37" i="71" s="1"/>
  <c r="B44" i="54" l="1"/>
  <c r="K53" i="70" l="1"/>
  <c r="D71" i="54" l="1"/>
  <c r="G53" i="70" l="1"/>
  <c r="F53" i="70"/>
  <c r="I52" i="70"/>
  <c r="J52" i="70" s="1"/>
  <c r="I51" i="70"/>
  <c r="J51" i="70" s="1"/>
  <c r="I50" i="70"/>
  <c r="J50" i="70" s="1"/>
  <c r="I49" i="70"/>
  <c r="J49" i="70" s="1"/>
  <c r="I48" i="70"/>
  <c r="J48" i="70" s="1"/>
  <c r="I47" i="70"/>
  <c r="J47" i="70" s="1"/>
  <c r="I46" i="70"/>
  <c r="J46" i="70" s="1"/>
  <c r="I45" i="70"/>
  <c r="J45" i="70" s="1"/>
  <c r="I44" i="70"/>
  <c r="J44" i="70" s="1"/>
  <c r="I43" i="70"/>
  <c r="J43" i="70" s="1"/>
  <c r="I42" i="70"/>
  <c r="J42" i="70" s="1"/>
  <c r="I41" i="70"/>
  <c r="J41" i="70" s="1"/>
  <c r="I40" i="70"/>
  <c r="J40" i="70" s="1"/>
  <c r="I39" i="70"/>
  <c r="J39" i="70" s="1"/>
  <c r="I38" i="70"/>
  <c r="J38" i="70" s="1"/>
  <c r="I37" i="70"/>
  <c r="J37" i="70" s="1"/>
  <c r="J36" i="70"/>
  <c r="I36" i="70"/>
  <c r="D14" i="70"/>
  <c r="C14" i="70"/>
  <c r="J13" i="70"/>
  <c r="H13" i="70"/>
  <c r="G13" i="70"/>
  <c r="F13" i="70"/>
  <c r="E13" i="70"/>
  <c r="J12" i="70"/>
  <c r="I12" i="70"/>
  <c r="H12" i="70"/>
  <c r="G12" i="70"/>
  <c r="F12" i="70"/>
  <c r="E12" i="70"/>
  <c r="J11" i="70"/>
  <c r="I11" i="70"/>
  <c r="H11" i="70"/>
  <c r="G11" i="70"/>
  <c r="F11" i="70"/>
  <c r="E11" i="70"/>
  <c r="H10" i="70"/>
  <c r="G10" i="70"/>
  <c r="F10" i="70"/>
  <c r="E10" i="70"/>
  <c r="J7" i="70"/>
  <c r="I7" i="70"/>
  <c r="H7" i="70"/>
  <c r="G7" i="70"/>
  <c r="F7" i="70"/>
  <c r="E7" i="70"/>
  <c r="J6" i="70"/>
  <c r="I6" i="70"/>
  <c r="H6" i="70"/>
  <c r="G6" i="70"/>
  <c r="J5" i="70"/>
  <c r="I5" i="70"/>
  <c r="H5" i="70"/>
  <c r="G5" i="70"/>
  <c r="F5" i="70"/>
  <c r="E5" i="70"/>
  <c r="I2" i="70"/>
  <c r="H2" i="70"/>
  <c r="G2" i="70"/>
  <c r="F2" i="70"/>
  <c r="E2" i="70"/>
  <c r="B2" i="70"/>
  <c r="A2" i="70"/>
  <c r="E14" i="70" l="1"/>
  <c r="J14" i="70"/>
  <c r="H14" i="70"/>
  <c r="F14" i="70"/>
  <c r="G14" i="70"/>
  <c r="I14" i="70"/>
  <c r="J53" i="70"/>
  <c r="K36" i="70"/>
  <c r="L53" i="70" s="1"/>
  <c r="I53" i="70"/>
  <c r="B19" i="28" l="1"/>
  <c r="B18" i="28"/>
  <c r="R12" i="21" l="1"/>
  <c r="U12" i="21"/>
  <c r="U20" i="21"/>
  <c r="H563" i="1"/>
  <c r="I563" i="1"/>
  <c r="J563" i="1"/>
  <c r="L563" i="1"/>
  <c r="M563" i="1"/>
  <c r="N563" i="1"/>
  <c r="O563" i="1"/>
  <c r="P563" i="1"/>
  <c r="Q563" i="1"/>
  <c r="R563" i="1"/>
  <c r="T563" i="1"/>
  <c r="V563" i="1"/>
  <c r="D49" i="53"/>
  <c r="D67" i="53"/>
  <c r="L92" i="22"/>
  <c r="D46" i="51"/>
  <c r="D22" i="51"/>
  <c r="D19" i="51"/>
  <c r="L18" i="19"/>
  <c r="M18" i="19"/>
  <c r="F29" i="53"/>
  <c r="I581" i="1"/>
  <c r="D107" i="54" l="1"/>
  <c r="Q29" i="21" l="1"/>
  <c r="H20" i="28" l="1"/>
  <c r="E16" i="28"/>
  <c r="G17" i="34"/>
  <c r="G14" i="34"/>
  <c r="G13" i="34"/>
  <c r="O7" i="31" l="1"/>
  <c r="O22" i="31"/>
  <c r="O30" i="31"/>
  <c r="O41" i="31"/>
  <c r="P41" i="31"/>
  <c r="D109" i="54" l="1"/>
  <c r="D92" i="54"/>
  <c r="B92" i="54"/>
  <c r="D75" i="54"/>
  <c r="D94" i="54" s="1"/>
  <c r="D55" i="54"/>
  <c r="D33" i="54"/>
  <c r="D111" i="54" l="1"/>
  <c r="D57" i="54"/>
  <c r="B33" i="54"/>
  <c r="D113" i="54" l="1"/>
  <c r="D55" i="53"/>
  <c r="D57" i="53"/>
  <c r="T415" i="1"/>
  <c r="J12" i="51"/>
  <c r="I13" i="51"/>
  <c r="D43" i="53"/>
  <c r="D40" i="53"/>
  <c r="D39" i="53"/>
  <c r="D46" i="53"/>
  <c r="H573" i="1"/>
  <c r="D54" i="53"/>
  <c r="S37" i="53"/>
  <c r="S39" i="53"/>
  <c r="Q41" i="53"/>
  <c r="O36" i="53"/>
  <c r="S36" i="53" s="1"/>
  <c r="S27" i="53"/>
  <c r="O39" i="53"/>
  <c r="O40" i="53"/>
  <c r="S40" i="53" s="1"/>
  <c r="D30" i="53"/>
  <c r="E60" i="53"/>
  <c r="G60" i="53"/>
  <c r="E89" i="53"/>
  <c r="F89" i="53"/>
  <c r="G89" i="53"/>
  <c r="H49" i="53"/>
  <c r="D78" i="53" s="1"/>
  <c r="D58" i="53"/>
  <c r="H58" i="53" s="1"/>
  <c r="D45" i="53"/>
  <c r="H45" i="53" s="1"/>
  <c r="D47" i="53"/>
  <c r="H47" i="53" s="1"/>
  <c r="E30" i="53"/>
  <c r="G30" i="53"/>
  <c r="F59" i="53"/>
  <c r="P14" i="53"/>
  <c r="R14" i="53"/>
  <c r="O14" i="53"/>
  <c r="H20" i="53"/>
  <c r="D50" i="53" s="1"/>
  <c r="H50" i="53" s="1"/>
  <c r="H18" i="53"/>
  <c r="D48" i="53" s="1"/>
  <c r="H48" i="53" s="1"/>
  <c r="H17" i="53"/>
  <c r="H16" i="53"/>
  <c r="H46" i="53" s="1"/>
  <c r="H12" i="53"/>
  <c r="D42" i="53" s="1"/>
  <c r="H42" i="53" s="1"/>
  <c r="H10" i="53"/>
  <c r="H40" i="53" s="1"/>
  <c r="H8" i="53"/>
  <c r="O37" i="53"/>
  <c r="O38" i="53"/>
  <c r="S38" i="53" s="1"/>
  <c r="O41" i="53"/>
  <c r="S41" i="53" s="1"/>
  <c r="Q13" i="53"/>
  <c r="S13" i="53" s="1"/>
  <c r="H9" i="53"/>
  <c r="H39" i="53" s="1"/>
  <c r="H11" i="53"/>
  <c r="D41" i="53" s="1"/>
  <c r="H41" i="53" s="1"/>
  <c r="H13" i="53"/>
  <c r="H43" i="53" s="1"/>
  <c r="H14" i="53"/>
  <c r="D44" i="53" s="1"/>
  <c r="H44" i="53" s="1"/>
  <c r="H15" i="53"/>
  <c r="H19" i="53"/>
  <c r="H21" i="53"/>
  <c r="D51" i="53" s="1"/>
  <c r="H51" i="53" s="1"/>
  <c r="H22" i="53"/>
  <c r="D52" i="53" s="1"/>
  <c r="H52" i="53" s="1"/>
  <c r="H23" i="53"/>
  <c r="D53" i="53" s="1"/>
  <c r="H53" i="53" s="1"/>
  <c r="H24" i="53"/>
  <c r="H54" i="53" s="1"/>
  <c r="H25" i="53"/>
  <c r="H26" i="53"/>
  <c r="D56" i="53" s="1"/>
  <c r="H56" i="53" s="1"/>
  <c r="H27" i="53"/>
  <c r="H57" i="53" s="1"/>
  <c r="H28" i="53"/>
  <c r="H59" i="53" l="1"/>
  <c r="F60" i="53"/>
  <c r="D38" i="53"/>
  <c r="Q14" i="53"/>
  <c r="H29" i="53"/>
  <c r="F30" i="53"/>
  <c r="H55" i="53"/>
  <c r="D84" i="53" s="1"/>
  <c r="H84" i="53" s="1"/>
  <c r="D87" i="53"/>
  <c r="D83" i="53"/>
  <c r="H83" i="53" s="1"/>
  <c r="D85" i="53"/>
  <c r="H85" i="53" s="1"/>
  <c r="D86" i="53"/>
  <c r="H86" i="53" s="1"/>
  <c r="H87" i="53"/>
  <c r="D82" i="53"/>
  <c r="H82" i="53" s="1"/>
  <c r="D81" i="53"/>
  <c r="H81" i="53" s="1"/>
  <c r="D80" i="53"/>
  <c r="H80" i="53" s="1"/>
  <c r="D79" i="53"/>
  <c r="H79" i="53" s="1"/>
  <c r="H78" i="53"/>
  <c r="Q42" i="53"/>
  <c r="D77" i="53"/>
  <c r="H77" i="53" s="1"/>
  <c r="D76" i="53"/>
  <c r="H76" i="53" s="1"/>
  <c r="D75" i="53"/>
  <c r="H75" i="53" s="1"/>
  <c r="D74" i="53"/>
  <c r="H74" i="53" s="1"/>
  <c r="D73" i="53"/>
  <c r="H73" i="53" s="1"/>
  <c r="D72" i="53"/>
  <c r="H72" i="53" s="1"/>
  <c r="D71" i="53"/>
  <c r="H71" i="53" s="1"/>
  <c r="D70" i="53"/>
  <c r="D69" i="53"/>
  <c r="H69" i="53" s="1"/>
  <c r="D68" i="53"/>
  <c r="R28" i="53"/>
  <c r="Q28" i="53"/>
  <c r="O28" i="53"/>
  <c r="S26" i="53"/>
  <c r="S25" i="53"/>
  <c r="S24" i="53"/>
  <c r="S23" i="53"/>
  <c r="S22" i="53"/>
  <c r="S12" i="53"/>
  <c r="S11" i="53"/>
  <c r="S10" i="53"/>
  <c r="S9" i="53"/>
  <c r="S8" i="53"/>
  <c r="D88" i="53" l="1"/>
  <c r="H88" i="53" s="1"/>
  <c r="H30" i="53"/>
  <c r="H38" i="53"/>
  <c r="H60" i="53" s="1"/>
  <c r="I20" i="51" s="1"/>
  <c r="D60" i="53"/>
  <c r="S14" i="53"/>
  <c r="S28" i="53"/>
  <c r="H70" i="53"/>
  <c r="H68" i="53"/>
  <c r="S42" i="53"/>
  <c r="O42" i="53"/>
  <c r="D89" i="53" l="1"/>
  <c r="H67" i="53"/>
  <c r="H89" i="53" s="1"/>
  <c r="B45" i="54" s="1"/>
  <c r="I19" i="51" l="1"/>
  <c r="I18" i="51" l="1"/>
  <c r="I21" i="51" s="1"/>
  <c r="I17" i="51"/>
  <c r="G8" i="25"/>
  <c r="I1" i="1"/>
  <c r="D57" i="51"/>
  <c r="B57" i="51"/>
  <c r="D44" i="51"/>
  <c r="D49" i="51" s="1"/>
  <c r="D59" i="51" s="1"/>
  <c r="D64" i="51" s="1"/>
  <c r="C213" i="31" l="1"/>
  <c r="L25" i="21"/>
  <c r="M9" i="21"/>
  <c r="M5" i="21"/>
  <c r="M11" i="21"/>
  <c r="M21" i="21"/>
  <c r="M6" i="21"/>
  <c r="M18" i="21"/>
  <c r="Q167" i="32"/>
  <c r="T161" i="32"/>
  <c r="S161" i="32"/>
  <c r="M22" i="21"/>
  <c r="M3" i="21"/>
  <c r="R166" i="32"/>
  <c r="M7" i="21"/>
  <c r="M13" i="21"/>
  <c r="M16" i="21"/>
  <c r="Q166" i="32"/>
  <c r="Q208" i="32"/>
  <c r="R199" i="32"/>
  <c r="R208" i="32" s="1"/>
  <c r="M23" i="21"/>
  <c r="M15" i="21"/>
  <c r="M14" i="21"/>
  <c r="M10" i="21"/>
  <c r="M4" i="21"/>
  <c r="M8" i="21"/>
  <c r="M20" i="21"/>
  <c r="D71" i="32"/>
  <c r="D171" i="32"/>
  <c r="D183" i="32"/>
  <c r="F88" i="32"/>
  <c r="C238" i="31"/>
  <c r="C22" i="31"/>
  <c r="D252" i="31"/>
  <c r="E252" i="31"/>
  <c r="E39" i="31"/>
  <c r="C186" i="31"/>
  <c r="D170" i="31"/>
  <c r="C82" i="31"/>
  <c r="C84" i="31"/>
  <c r="C217" i="31"/>
  <c r="C91" i="31"/>
  <c r="C88" i="31"/>
  <c r="D218" i="32"/>
  <c r="E88" i="32"/>
  <c r="M18" i="28"/>
  <c r="M5" i="28"/>
  <c r="M6" i="28"/>
  <c r="M7" i="28"/>
  <c r="M8" i="28"/>
  <c r="M9" i="28"/>
  <c r="M10" i="28"/>
  <c r="M11" i="28"/>
  <c r="M12" i="28"/>
  <c r="M13" i="28"/>
  <c r="M14" i="28"/>
  <c r="M15" i="28"/>
  <c r="E15" i="28"/>
  <c r="M16" i="28"/>
  <c r="Q39" i="28"/>
  <c r="M25" i="21" l="1"/>
  <c r="C214" i="32"/>
  <c r="M12" i="21" s="1"/>
  <c r="M24" i="21" s="1"/>
  <c r="D39" i="31"/>
  <c r="C177" i="31"/>
  <c r="D114" i="31"/>
  <c r="C99" i="31"/>
  <c r="C39" i="31"/>
  <c r="C27" i="31"/>
  <c r="D24" i="31"/>
  <c r="C79" i="31"/>
  <c r="P129" i="31"/>
  <c r="O129" i="31"/>
  <c r="P125" i="31"/>
  <c r="O125" i="31"/>
  <c r="P113" i="31"/>
  <c r="O113" i="31"/>
  <c r="P78" i="31"/>
  <c r="O78" i="31"/>
  <c r="P69" i="31"/>
  <c r="O69" i="31"/>
  <c r="P60" i="31"/>
  <c r="O60" i="31"/>
  <c r="P52" i="31"/>
  <c r="O52" i="31"/>
  <c r="C10" i="31"/>
  <c r="C258" i="32"/>
  <c r="C267" i="32"/>
  <c r="B267" i="32"/>
  <c r="C222" i="32"/>
  <c r="C2" i="32"/>
  <c r="C75" i="32"/>
  <c r="C212" i="32"/>
  <c r="R197" i="32"/>
  <c r="Q197" i="32"/>
  <c r="R182" i="32"/>
  <c r="Q182" i="32"/>
  <c r="R177" i="32"/>
  <c r="C6" i="32" s="1"/>
  <c r="Q177" i="32"/>
  <c r="R171" i="32"/>
  <c r="C171" i="32" s="1"/>
  <c r="Q171" i="32"/>
  <c r="R157" i="32"/>
  <c r="Q157" i="32"/>
  <c r="R152" i="32"/>
  <c r="D88" i="32" s="1"/>
  <c r="Q152" i="32"/>
  <c r="R142" i="32"/>
  <c r="D33" i="32" s="1"/>
  <c r="Q142" i="32"/>
  <c r="R136" i="32"/>
  <c r="D12" i="32" s="1"/>
  <c r="Q136" i="32"/>
  <c r="C84" i="47"/>
  <c r="C82" i="47"/>
  <c r="C80" i="47"/>
  <c r="C78" i="47"/>
  <c r="C76" i="47"/>
  <c r="C74" i="47"/>
  <c r="C72" i="47"/>
  <c r="C70" i="47"/>
  <c r="C68" i="47"/>
  <c r="C66" i="47"/>
  <c r="C64" i="47"/>
  <c r="C62" i="47"/>
  <c r="C60" i="47"/>
  <c r="C58" i="47"/>
  <c r="C56" i="47"/>
  <c r="C54" i="47"/>
  <c r="C52" i="47"/>
  <c r="C50" i="47"/>
  <c r="C48" i="47"/>
  <c r="C46" i="47"/>
  <c r="C44" i="47"/>
  <c r="C42" i="47"/>
  <c r="C40" i="47"/>
  <c r="C38" i="47"/>
  <c r="C36" i="47"/>
  <c r="C34" i="47"/>
  <c r="C32" i="47"/>
  <c r="C30" i="47"/>
  <c r="C28" i="47"/>
  <c r="C26" i="47"/>
  <c r="C24" i="47"/>
  <c r="C22" i="47"/>
  <c r="C20" i="47"/>
  <c r="C18" i="47"/>
  <c r="C16" i="47"/>
  <c r="C14" i="47"/>
  <c r="C12" i="47"/>
  <c r="C10" i="47"/>
  <c r="C8" i="47"/>
  <c r="C6" i="47"/>
  <c r="C2" i="47"/>
  <c r="C4" i="47"/>
  <c r="C224" i="32"/>
  <c r="Q116" i="32"/>
  <c r="C218" i="32" s="1"/>
  <c r="C210" i="32"/>
  <c r="C206" i="32"/>
  <c r="C183" i="32"/>
  <c r="C161" i="32"/>
  <c r="C157" i="32"/>
  <c r="Q90" i="32"/>
  <c r="C88" i="32" s="1"/>
  <c r="C83" i="32"/>
  <c r="C77" i="32"/>
  <c r="C22" i="32"/>
  <c r="C10" i="32"/>
  <c r="Q65" i="32"/>
  <c r="C33" i="32" s="1"/>
  <c r="Q31" i="32"/>
  <c r="C12" i="32" s="1"/>
  <c r="C234" i="31"/>
  <c r="C194" i="31"/>
  <c r="C170" i="31"/>
  <c r="C242" i="31"/>
  <c r="C97" i="31"/>
  <c r="C93" i="31"/>
  <c r="C71" i="31"/>
  <c r="C24" i="31"/>
  <c r="C181" i="31"/>
  <c r="C114" i="31"/>
  <c r="C68" i="31"/>
  <c r="Z57" i="21"/>
  <c r="Z59" i="21" s="1"/>
  <c r="G18" i="34"/>
  <c r="I40" i="28"/>
  <c r="I41" i="28" s="1"/>
  <c r="M26" i="21" l="1"/>
  <c r="M27" i="21" s="1"/>
  <c r="C165" i="32"/>
  <c r="I5" i="28" l="1"/>
  <c r="C17" i="28"/>
  <c r="D19" i="28" s="1"/>
  <c r="L17" i="28"/>
  <c r="H21" i="28" s="1"/>
  <c r="F16" i="28"/>
  <c r="D16" i="28"/>
  <c r="I16" i="28" s="1"/>
  <c r="J16" i="28" s="1"/>
  <c r="F15" i="28"/>
  <c r="D15" i="28"/>
  <c r="I15" i="28" s="1"/>
  <c r="F14" i="28"/>
  <c r="D14" i="28"/>
  <c r="I14" i="28" s="1"/>
  <c r="F13" i="28"/>
  <c r="D13" i="28"/>
  <c r="I13" i="28" s="1"/>
  <c r="F12" i="28"/>
  <c r="D12" i="28"/>
  <c r="I12" i="28" s="1"/>
  <c r="F11" i="28"/>
  <c r="D11" i="28"/>
  <c r="I11" i="28" s="1"/>
  <c r="F10" i="28"/>
  <c r="D10" i="28"/>
  <c r="I10" i="28" s="1"/>
  <c r="F9" i="28"/>
  <c r="D9" i="28"/>
  <c r="I9" i="28" s="1"/>
  <c r="F8" i="28"/>
  <c r="D8" i="28"/>
  <c r="I8" i="28" s="1"/>
  <c r="F7" i="28"/>
  <c r="D7" i="28"/>
  <c r="I7" i="28" s="1"/>
  <c r="F6" i="28"/>
  <c r="D6" i="28"/>
  <c r="I6" i="28" s="1"/>
  <c r="J5" i="28"/>
  <c r="G5" i="28"/>
  <c r="F5" i="28"/>
  <c r="G20" i="28" l="1"/>
  <c r="G6" i="28"/>
  <c r="E6" i="28" s="1"/>
  <c r="F17" i="28"/>
  <c r="G7" i="28"/>
  <c r="E7" i="28" s="1"/>
  <c r="K17" i="28"/>
  <c r="J7" i="28"/>
  <c r="J10" i="28"/>
  <c r="J13" i="28"/>
  <c r="J12" i="28"/>
  <c r="J15" i="28"/>
  <c r="J8" i="28"/>
  <c r="J9" i="28"/>
  <c r="I17" i="28"/>
  <c r="J6" i="28"/>
  <c r="J11" i="28"/>
  <c r="J14" i="28"/>
  <c r="D17" i="28"/>
  <c r="E5" i="28"/>
  <c r="G8" i="28"/>
  <c r="E8" i="28" s="1"/>
  <c r="G9" i="28"/>
  <c r="E9" i="28" s="1"/>
  <c r="G10" i="28"/>
  <c r="E10" i="28" s="1"/>
  <c r="G11" i="28"/>
  <c r="E11" i="28" s="1"/>
  <c r="G12" i="28"/>
  <c r="E12" i="28" s="1"/>
  <c r="G13" i="28"/>
  <c r="E13" i="28" s="1"/>
  <c r="G14" i="28"/>
  <c r="E14" i="28" s="1"/>
  <c r="G15" i="28"/>
  <c r="G16" i="28"/>
  <c r="G17" i="28" l="1"/>
  <c r="D20" i="28"/>
  <c r="J17" i="28"/>
  <c r="E17" i="28"/>
  <c r="G21" i="28" l="1"/>
  <c r="G22" i="28" s="1"/>
  <c r="D21" i="28"/>
  <c r="H22" i="28"/>
  <c r="F15" i="19"/>
  <c r="L185" i="18"/>
  <c r="C18" i="19"/>
  <c r="B18" i="19"/>
  <c r="H18" i="19"/>
  <c r="I18" i="19"/>
  <c r="D17" i="19"/>
  <c r="F17" i="19" s="1"/>
  <c r="F18" i="19" s="1"/>
  <c r="L186" i="18" l="1"/>
  <c r="E17" i="19"/>
  <c r="H23" i="28"/>
  <c r="R98" i="21"/>
  <c r="R91" i="21"/>
  <c r="R92" i="21"/>
  <c r="R93" i="21"/>
  <c r="R94" i="21"/>
  <c r="R95" i="21"/>
  <c r="R96" i="21"/>
  <c r="R97" i="21"/>
  <c r="R88" i="21"/>
  <c r="H24" i="28" l="1"/>
  <c r="N80" i="21"/>
  <c r="Q72" i="21"/>
  <c r="N71" i="21"/>
  <c r="N70" i="21"/>
  <c r="U467" i="1" l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46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7" i="1"/>
  <c r="H185" i="18"/>
  <c r="I185" i="18"/>
  <c r="N185" i="18"/>
  <c r="M3" i="18"/>
  <c r="M4" i="18"/>
  <c r="M5" i="18"/>
  <c r="M6" i="18"/>
  <c r="M7" i="18"/>
  <c r="M8" i="18"/>
  <c r="M9" i="18"/>
  <c r="K2" i="18"/>
  <c r="H575" i="1"/>
  <c r="G352" i="1"/>
  <c r="G346" i="1"/>
  <c r="B55" i="54"/>
  <c r="G402" i="1"/>
  <c r="G403" i="1"/>
  <c r="G91" i="1"/>
  <c r="G11" i="1"/>
  <c r="G10" i="1"/>
  <c r="L91" i="22"/>
  <c r="L4" i="23"/>
  <c r="H66" i="21"/>
  <c r="G66" i="21"/>
  <c r="G74" i="22"/>
  <c r="H74" i="22"/>
  <c r="I16" i="51" s="1"/>
  <c r="I74" i="22"/>
  <c r="J74" i="22"/>
  <c r="K95" i="22" l="1"/>
  <c r="H576" i="1" s="1"/>
  <c r="K193" i="18"/>
  <c r="M193" i="18" s="1"/>
  <c r="H186" i="18"/>
  <c r="K192" i="18"/>
  <c r="I186" i="18"/>
  <c r="T565" i="1"/>
  <c r="H574" i="1"/>
  <c r="I568" i="1"/>
  <c r="H572" i="1"/>
  <c r="H571" i="1"/>
  <c r="H564" i="1"/>
  <c r="S573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G466" i="1" s="1"/>
  <c r="K467" i="1"/>
  <c r="G467" i="1" s="1"/>
  <c r="K468" i="1"/>
  <c r="K469" i="1"/>
  <c r="K470" i="1"/>
  <c r="K471" i="1"/>
  <c r="G471" i="1" s="1"/>
  <c r="K472" i="1"/>
  <c r="G472" i="1" s="1"/>
  <c r="K473" i="1"/>
  <c r="K474" i="1"/>
  <c r="G474" i="1" s="1"/>
  <c r="K475" i="1"/>
  <c r="G475" i="1" s="1"/>
  <c r="K476" i="1"/>
  <c r="K477" i="1"/>
  <c r="G477" i="1" s="1"/>
  <c r="K478" i="1"/>
  <c r="G478" i="1" s="1"/>
  <c r="K479" i="1"/>
  <c r="K480" i="1"/>
  <c r="G480" i="1" s="1"/>
  <c r="K481" i="1"/>
  <c r="K482" i="1"/>
  <c r="G482" i="1" s="1"/>
  <c r="K483" i="1"/>
  <c r="G483" i="1" s="1"/>
  <c r="K484" i="1"/>
  <c r="G484" i="1" s="1"/>
  <c r="K485" i="1"/>
  <c r="K486" i="1"/>
  <c r="K487" i="1"/>
  <c r="G487" i="1" s="1"/>
  <c r="K488" i="1"/>
  <c r="G488" i="1" s="1"/>
  <c r="K489" i="1"/>
  <c r="K490" i="1"/>
  <c r="G490" i="1" s="1"/>
  <c r="K491" i="1"/>
  <c r="K492" i="1"/>
  <c r="K493" i="1"/>
  <c r="G493" i="1" s="1"/>
  <c r="K494" i="1"/>
  <c r="G494" i="1" s="1"/>
  <c r="K495" i="1"/>
  <c r="K496" i="1"/>
  <c r="K497" i="1"/>
  <c r="G497" i="1" s="1"/>
  <c r="K498" i="1"/>
  <c r="G498" i="1" s="1"/>
  <c r="K499" i="1"/>
  <c r="G499" i="1" s="1"/>
  <c r="K500" i="1"/>
  <c r="G500" i="1" s="1"/>
  <c r="K501" i="1"/>
  <c r="G501" i="1" s="1"/>
  <c r="K502" i="1"/>
  <c r="K503" i="1"/>
  <c r="G503" i="1" s="1"/>
  <c r="K504" i="1"/>
  <c r="K505" i="1"/>
  <c r="K506" i="1"/>
  <c r="G506" i="1" s="1"/>
  <c r="K507" i="1"/>
  <c r="K508" i="1"/>
  <c r="G508" i="1" s="1"/>
  <c r="K509" i="1"/>
  <c r="G509" i="1" s="1"/>
  <c r="K510" i="1"/>
  <c r="G510" i="1" s="1"/>
  <c r="K511" i="1"/>
  <c r="K512" i="1"/>
  <c r="G512" i="1" s="1"/>
  <c r="K513" i="1"/>
  <c r="G513" i="1" s="1"/>
  <c r="K514" i="1"/>
  <c r="G514" i="1" s="1"/>
  <c r="K515" i="1"/>
  <c r="G515" i="1" s="1"/>
  <c r="K516" i="1"/>
  <c r="G516" i="1" s="1"/>
  <c r="K517" i="1"/>
  <c r="K518" i="1"/>
  <c r="K519" i="1"/>
  <c r="G519" i="1" s="1"/>
  <c r="K520" i="1"/>
  <c r="K521" i="1"/>
  <c r="K522" i="1"/>
  <c r="G522" i="1" s="1"/>
  <c r="K523" i="1"/>
  <c r="K524" i="1"/>
  <c r="K525" i="1"/>
  <c r="K526" i="1"/>
  <c r="K527" i="1"/>
  <c r="G527" i="1" s="1"/>
  <c r="K528" i="1"/>
  <c r="K529" i="1"/>
  <c r="G529" i="1" s="1"/>
  <c r="K530" i="1"/>
  <c r="K531" i="1"/>
  <c r="K532" i="1"/>
  <c r="K533" i="1"/>
  <c r="G533" i="1" s="1"/>
  <c r="K534" i="1"/>
  <c r="K535" i="1"/>
  <c r="K536" i="1"/>
  <c r="K537" i="1"/>
  <c r="G537" i="1" s="1"/>
  <c r="K538" i="1"/>
  <c r="K539" i="1"/>
  <c r="G539" i="1" s="1"/>
  <c r="K540" i="1"/>
  <c r="K541" i="1"/>
  <c r="K542" i="1"/>
  <c r="K543" i="1"/>
  <c r="K544" i="1"/>
  <c r="G544" i="1" s="1"/>
  <c r="K545" i="1"/>
  <c r="G545" i="1" s="1"/>
  <c r="K546" i="1"/>
  <c r="G546" i="1" s="1"/>
  <c r="K547" i="1"/>
  <c r="G547" i="1" s="1"/>
  <c r="K548" i="1"/>
  <c r="G548" i="1" s="1"/>
  <c r="K549" i="1"/>
  <c r="G549" i="1" s="1"/>
  <c r="K550" i="1"/>
  <c r="G550" i="1" s="1"/>
  <c r="K551" i="1"/>
  <c r="G551" i="1" s="1"/>
  <c r="K552" i="1"/>
  <c r="G552" i="1" s="1"/>
  <c r="K553" i="1"/>
  <c r="G553" i="1" s="1"/>
  <c r="K554" i="1"/>
  <c r="G554" i="1" s="1"/>
  <c r="K555" i="1"/>
  <c r="G555" i="1" s="1"/>
  <c r="K556" i="1"/>
  <c r="G556" i="1" s="1"/>
  <c r="K557" i="1"/>
  <c r="G557" i="1" s="1"/>
  <c r="K558" i="1"/>
  <c r="G558" i="1" s="1"/>
  <c r="K559" i="1"/>
  <c r="G559" i="1" s="1"/>
  <c r="K560" i="1"/>
  <c r="G560" i="1" s="1"/>
  <c r="K561" i="1"/>
  <c r="G561" i="1" s="1"/>
  <c r="K562" i="1"/>
  <c r="G562" i="1" s="1"/>
  <c r="N50" i="21"/>
  <c r="N49" i="21"/>
  <c r="N44" i="21"/>
  <c r="L44" i="21"/>
  <c r="L45" i="21" s="1"/>
  <c r="V24" i="21"/>
  <c r="O24" i="21"/>
  <c r="N24" i="21"/>
  <c r="U23" i="21"/>
  <c r="W23" i="21" s="1"/>
  <c r="L23" i="21"/>
  <c r="Q23" i="21" s="1"/>
  <c r="R23" i="21" s="1"/>
  <c r="T23" i="21" s="1"/>
  <c r="S22" i="21"/>
  <c r="U22" i="21" s="1"/>
  <c r="W22" i="21" s="1"/>
  <c r="L22" i="21"/>
  <c r="U21" i="21"/>
  <c r="W21" i="21" s="1"/>
  <c r="L21" i="21"/>
  <c r="Q21" i="21" s="1"/>
  <c r="R21" i="21" s="1"/>
  <c r="T21" i="21" s="1"/>
  <c r="W20" i="21"/>
  <c r="L20" i="21"/>
  <c r="Q20" i="21" s="1"/>
  <c r="R20" i="21" s="1"/>
  <c r="T20" i="21" s="1"/>
  <c r="U19" i="21"/>
  <c r="W19" i="21" s="1"/>
  <c r="L19" i="21"/>
  <c r="Q19" i="21" s="1"/>
  <c r="R19" i="21" s="1"/>
  <c r="T19" i="21" s="1"/>
  <c r="S18" i="21"/>
  <c r="U18" i="21" s="1"/>
  <c r="W18" i="21" s="1"/>
  <c r="P18" i="21"/>
  <c r="L18" i="21"/>
  <c r="Q18" i="21" s="1"/>
  <c r="R18" i="21" s="1"/>
  <c r="T18" i="21" s="1"/>
  <c r="J18" i="21"/>
  <c r="U17" i="21"/>
  <c r="W17" i="21" s="1"/>
  <c r="L17" i="21"/>
  <c r="Q17" i="21" s="1"/>
  <c r="R17" i="21" s="1"/>
  <c r="T17" i="21" s="1"/>
  <c r="U16" i="21"/>
  <c r="W16" i="21" s="1"/>
  <c r="L16" i="21"/>
  <c r="Q16" i="21" s="1"/>
  <c r="R16" i="21" s="1"/>
  <c r="T16" i="21" s="1"/>
  <c r="U15" i="21"/>
  <c r="W15" i="21" s="1"/>
  <c r="L15" i="21"/>
  <c r="U14" i="21"/>
  <c r="W14" i="21" s="1"/>
  <c r="L14" i="21"/>
  <c r="Q14" i="21" s="1"/>
  <c r="R14" i="21" s="1"/>
  <c r="T14" i="21" s="1"/>
  <c r="U13" i="21"/>
  <c r="W13" i="21" s="1"/>
  <c r="L13" i="21"/>
  <c r="W12" i="21"/>
  <c r="L12" i="21"/>
  <c r="Q12" i="21" s="1"/>
  <c r="T12" i="21" s="1"/>
  <c r="U11" i="21"/>
  <c r="W11" i="21" s="1"/>
  <c r="L11" i="21"/>
  <c r="U10" i="21"/>
  <c r="W10" i="21" s="1"/>
  <c r="L10" i="21"/>
  <c r="Q10" i="21" s="1"/>
  <c r="R10" i="21" s="1"/>
  <c r="T10" i="21" s="1"/>
  <c r="S9" i="21"/>
  <c r="U9" i="21" s="1"/>
  <c r="W9" i="21" s="1"/>
  <c r="J9" i="21"/>
  <c r="L9" i="21" s="1"/>
  <c r="U8" i="21"/>
  <c r="W8" i="21" s="1"/>
  <c r="L8" i="21"/>
  <c r="S7" i="21"/>
  <c r="U7" i="21" s="1"/>
  <c r="W7" i="21" s="1"/>
  <c r="P7" i="21"/>
  <c r="J7" i="21"/>
  <c r="L7" i="21" s="1"/>
  <c r="S6" i="21"/>
  <c r="U6" i="21" s="1"/>
  <c r="W6" i="21" s="1"/>
  <c r="J6" i="21"/>
  <c r="L6" i="21" s="1"/>
  <c r="U5" i="21"/>
  <c r="W5" i="21" s="1"/>
  <c r="L5" i="21"/>
  <c r="Q5" i="21" s="1"/>
  <c r="R5" i="21" s="1"/>
  <c r="T5" i="21" s="1"/>
  <c r="U4" i="21"/>
  <c r="W4" i="21" s="1"/>
  <c r="L4" i="21"/>
  <c r="S3" i="21"/>
  <c r="P3" i="21"/>
  <c r="J3" i="21"/>
  <c r="J24" i="21" s="1"/>
  <c r="S463" i="1"/>
  <c r="S464" i="1"/>
  <c r="S465" i="1"/>
  <c r="S468" i="1"/>
  <c r="S469" i="1"/>
  <c r="S470" i="1"/>
  <c r="S473" i="1"/>
  <c r="S476" i="1"/>
  <c r="S479" i="1"/>
  <c r="S481" i="1"/>
  <c r="S485" i="1"/>
  <c r="S486" i="1"/>
  <c r="S489" i="1"/>
  <c r="S491" i="1"/>
  <c r="S492" i="1"/>
  <c r="S495" i="1"/>
  <c r="S496" i="1"/>
  <c r="S502" i="1"/>
  <c r="S504" i="1"/>
  <c r="S505" i="1"/>
  <c r="S507" i="1"/>
  <c r="S511" i="1"/>
  <c r="S517" i="1"/>
  <c r="S518" i="1"/>
  <c r="S520" i="1"/>
  <c r="S521" i="1"/>
  <c r="S523" i="1"/>
  <c r="S524" i="1"/>
  <c r="S525" i="1"/>
  <c r="S526" i="1"/>
  <c r="S528" i="1"/>
  <c r="S530" i="1"/>
  <c r="S531" i="1"/>
  <c r="S532" i="1"/>
  <c r="S534" i="1"/>
  <c r="S535" i="1"/>
  <c r="S536" i="1"/>
  <c r="S538" i="1"/>
  <c r="S540" i="1"/>
  <c r="S541" i="1"/>
  <c r="S542" i="1"/>
  <c r="S543" i="1"/>
  <c r="H579" i="1" l="1"/>
  <c r="H583" i="1" s="1"/>
  <c r="B44" i="51" s="1"/>
  <c r="Q9" i="21"/>
  <c r="C268" i="32"/>
  <c r="P24" i="21"/>
  <c r="L3" i="21"/>
  <c r="S24" i="21"/>
  <c r="G469" i="1"/>
  <c r="Q22" i="21"/>
  <c r="R22" i="21" s="1"/>
  <c r="T22" i="21" s="1"/>
  <c r="Q13" i="21"/>
  <c r="R13" i="21" s="1"/>
  <c r="T13" i="21" s="1"/>
  <c r="Q6" i="21"/>
  <c r="R6" i="21" s="1"/>
  <c r="T6" i="21" s="1"/>
  <c r="Q11" i="21"/>
  <c r="R11" i="21" s="1"/>
  <c r="T11" i="21" s="1"/>
  <c r="Q15" i="21"/>
  <c r="R15" i="21" s="1"/>
  <c r="T15" i="21" s="1"/>
  <c r="Q8" i="21"/>
  <c r="R8" i="21" s="1"/>
  <c r="T8" i="21" s="1"/>
  <c r="Q4" i="21"/>
  <c r="R4" i="21" s="1"/>
  <c r="T4" i="21" s="1"/>
  <c r="Q7" i="21"/>
  <c r="R7" i="21" s="1"/>
  <c r="T7" i="21" s="1"/>
  <c r="G485" i="1"/>
  <c r="G541" i="1"/>
  <c r="G525" i="1"/>
  <c r="G481" i="1"/>
  <c r="G507" i="1"/>
  <c r="G491" i="1"/>
  <c r="G505" i="1"/>
  <c r="G495" i="1"/>
  <c r="G489" i="1"/>
  <c r="G465" i="1"/>
  <c r="G543" i="1"/>
  <c r="G535" i="1"/>
  <c r="G531" i="1"/>
  <c r="G523" i="1"/>
  <c r="G511" i="1"/>
  <c r="G521" i="1"/>
  <c r="G517" i="1"/>
  <c r="G479" i="1"/>
  <c r="G473" i="1"/>
  <c r="G463" i="1"/>
  <c r="G540" i="1"/>
  <c r="G536" i="1"/>
  <c r="G532" i="1"/>
  <c r="G528" i="1"/>
  <c r="G524" i="1"/>
  <c r="G520" i="1"/>
  <c r="G504" i="1"/>
  <c r="G496" i="1"/>
  <c r="G492" i="1"/>
  <c r="G476" i="1"/>
  <c r="G468" i="1"/>
  <c r="G464" i="1"/>
  <c r="G542" i="1"/>
  <c r="G538" i="1"/>
  <c r="G534" i="1"/>
  <c r="G530" i="1"/>
  <c r="G526" i="1"/>
  <c r="G518" i="1"/>
  <c r="G502" i="1"/>
  <c r="G486" i="1"/>
  <c r="G470" i="1"/>
  <c r="R9" i="21"/>
  <c r="U3" i="21"/>
  <c r="B49" i="51" l="1"/>
  <c r="B59" i="51" s="1"/>
  <c r="Q3" i="21"/>
  <c r="L24" i="21"/>
  <c r="L48" i="21"/>
  <c r="S574" i="1"/>
  <c r="S575" i="1" s="1"/>
  <c r="N48" i="21"/>
  <c r="T9" i="21"/>
  <c r="W3" i="21"/>
  <c r="W24" i="21" s="1"/>
  <c r="U24" i="21"/>
  <c r="R3" i="21"/>
  <c r="Q24" i="21"/>
  <c r="B64" i="51" l="1"/>
  <c r="B107" i="54"/>
  <c r="B109" i="54" s="1"/>
  <c r="L46" i="21"/>
  <c r="Q26" i="21"/>
  <c r="T574" i="1"/>
  <c r="R24" i="21"/>
  <c r="N46" i="21" s="1"/>
  <c r="T3" i="21"/>
  <c r="T24" i="21" s="1"/>
  <c r="J51" i="18"/>
  <c r="K51" i="18" s="1"/>
  <c r="J46" i="18"/>
  <c r="K46" i="18" s="1"/>
  <c r="J32" i="18"/>
  <c r="K32" i="18" s="1"/>
  <c r="J10" i="18"/>
  <c r="K16" i="19"/>
  <c r="K18" i="19" s="1"/>
  <c r="I564" i="1" s="1"/>
  <c r="J564" i="1"/>
  <c r="X86" i="20"/>
  <c r="V86" i="20"/>
  <c r="M86" i="20"/>
  <c r="X85" i="20"/>
  <c r="V85" i="20"/>
  <c r="N85" i="20"/>
  <c r="M85" i="20"/>
  <c r="G85" i="20" s="1"/>
  <c r="X84" i="20"/>
  <c r="V84" i="20"/>
  <c r="N84" i="20"/>
  <c r="G84" i="20" s="1"/>
  <c r="X83" i="20"/>
  <c r="V83" i="20"/>
  <c r="G83" i="20" s="1"/>
  <c r="X82" i="20"/>
  <c r="V82" i="20"/>
  <c r="G82" i="20"/>
  <c r="X81" i="20"/>
  <c r="V81" i="20"/>
  <c r="G81" i="20"/>
  <c r="X80" i="20"/>
  <c r="V80" i="20"/>
  <c r="G80" i="20" s="1"/>
  <c r="X79" i="20"/>
  <c r="V79" i="20"/>
  <c r="G79" i="20" s="1"/>
  <c r="X78" i="20"/>
  <c r="V78" i="20"/>
  <c r="G78" i="20"/>
  <c r="X77" i="20"/>
  <c r="V77" i="20"/>
  <c r="G77" i="20"/>
  <c r="X76" i="20"/>
  <c r="V76" i="20"/>
  <c r="G76" i="20" s="1"/>
  <c r="X75" i="20"/>
  <c r="V75" i="20"/>
  <c r="G75" i="20" s="1"/>
  <c r="X74" i="20"/>
  <c r="V74" i="20"/>
  <c r="G74" i="20"/>
  <c r="X73" i="20"/>
  <c r="V73" i="20"/>
  <c r="G73" i="20"/>
  <c r="X72" i="20"/>
  <c r="V72" i="20"/>
  <c r="G72" i="20" s="1"/>
  <c r="X71" i="20"/>
  <c r="V71" i="20"/>
  <c r="G71" i="20" s="1"/>
  <c r="X70" i="20"/>
  <c r="V70" i="20"/>
  <c r="G70" i="20"/>
  <c r="X69" i="20"/>
  <c r="V69" i="20"/>
  <c r="G69" i="20"/>
  <c r="X68" i="20"/>
  <c r="V68" i="20"/>
  <c r="G68" i="20" s="1"/>
  <c r="X67" i="20"/>
  <c r="V67" i="20"/>
  <c r="G67" i="20" s="1"/>
  <c r="X66" i="20"/>
  <c r="V66" i="20"/>
  <c r="G66" i="20"/>
  <c r="X65" i="20"/>
  <c r="V65" i="20"/>
  <c r="G65" i="20"/>
  <c r="X64" i="20"/>
  <c r="G64" i="20" s="1"/>
  <c r="V64" i="20"/>
  <c r="X63" i="20"/>
  <c r="V63" i="20"/>
  <c r="G63" i="20" s="1"/>
  <c r="X62" i="20"/>
  <c r="V62" i="20"/>
  <c r="G62" i="20"/>
  <c r="X61" i="20"/>
  <c r="V61" i="20"/>
  <c r="G61" i="20"/>
  <c r="X60" i="20"/>
  <c r="G60" i="20" s="1"/>
  <c r="V60" i="20"/>
  <c r="X59" i="20"/>
  <c r="V59" i="20"/>
  <c r="G59" i="20" s="1"/>
  <c r="X58" i="20"/>
  <c r="V58" i="20"/>
  <c r="G58" i="20"/>
  <c r="X57" i="20"/>
  <c r="V57" i="20"/>
  <c r="G57" i="20"/>
  <c r="X56" i="20"/>
  <c r="G56" i="20" s="1"/>
  <c r="V56" i="20"/>
  <c r="X55" i="20"/>
  <c r="V55" i="20"/>
  <c r="G55" i="20" s="1"/>
  <c r="X54" i="20"/>
  <c r="V54" i="20"/>
  <c r="G54" i="20"/>
  <c r="X53" i="20"/>
  <c r="V53" i="20"/>
  <c r="G53" i="20"/>
  <c r="X52" i="20"/>
  <c r="G52" i="20" s="1"/>
  <c r="V52" i="20"/>
  <c r="X51" i="20"/>
  <c r="V51" i="20"/>
  <c r="G51" i="20" s="1"/>
  <c r="X50" i="20"/>
  <c r="V50" i="20"/>
  <c r="G50" i="20"/>
  <c r="X49" i="20"/>
  <c r="V49" i="20"/>
  <c r="G49" i="20"/>
  <c r="X48" i="20"/>
  <c r="G48" i="20" s="1"/>
  <c r="V48" i="20"/>
  <c r="X47" i="20"/>
  <c r="V47" i="20"/>
  <c r="G47" i="20" s="1"/>
  <c r="X46" i="20"/>
  <c r="V46" i="20"/>
  <c r="G46" i="20"/>
  <c r="X45" i="20"/>
  <c r="V45" i="20"/>
  <c r="G45" i="20"/>
  <c r="X44" i="20"/>
  <c r="V44" i="20"/>
  <c r="G44" i="20" s="1"/>
  <c r="X43" i="20"/>
  <c r="V43" i="20"/>
  <c r="G43" i="20" s="1"/>
  <c r="X42" i="20"/>
  <c r="V42" i="20"/>
  <c r="G42" i="20"/>
  <c r="X41" i="20"/>
  <c r="V41" i="20"/>
  <c r="G41" i="20"/>
  <c r="X40" i="20"/>
  <c r="G40" i="20" s="1"/>
  <c r="V40" i="20"/>
  <c r="X39" i="20"/>
  <c r="V39" i="20"/>
  <c r="G39" i="20" s="1"/>
  <c r="X38" i="20"/>
  <c r="V38" i="20"/>
  <c r="G38" i="20"/>
  <c r="X37" i="20"/>
  <c r="V37" i="20"/>
  <c r="G37" i="20"/>
  <c r="X36" i="20"/>
  <c r="V36" i="20"/>
  <c r="G36" i="20" s="1"/>
  <c r="X35" i="20"/>
  <c r="V35" i="20"/>
  <c r="G35" i="20" s="1"/>
  <c r="X34" i="20"/>
  <c r="V34" i="20"/>
  <c r="G34" i="20"/>
  <c r="X33" i="20"/>
  <c r="V33" i="20"/>
  <c r="G33" i="20"/>
  <c r="X32" i="20"/>
  <c r="V32" i="20"/>
  <c r="G32" i="20" s="1"/>
  <c r="X31" i="20"/>
  <c r="V31" i="20"/>
  <c r="G31" i="20" s="1"/>
  <c r="X30" i="20"/>
  <c r="V30" i="20"/>
  <c r="G30" i="20"/>
  <c r="X29" i="20"/>
  <c r="V29" i="20"/>
  <c r="G29" i="20"/>
  <c r="X28" i="20"/>
  <c r="G28" i="20" s="1"/>
  <c r="V28" i="20"/>
  <c r="X27" i="20"/>
  <c r="V27" i="20"/>
  <c r="G27" i="20" s="1"/>
  <c r="X26" i="20"/>
  <c r="V26" i="20"/>
  <c r="G26" i="20"/>
  <c r="X25" i="20"/>
  <c r="V25" i="20"/>
  <c r="G25" i="20" s="1"/>
  <c r="X24" i="20"/>
  <c r="G24" i="20" s="1"/>
  <c r="V24" i="20"/>
  <c r="X23" i="20"/>
  <c r="V23" i="20"/>
  <c r="G23" i="20" s="1"/>
  <c r="X22" i="20"/>
  <c r="V22" i="20"/>
  <c r="G22" i="20"/>
  <c r="X21" i="20"/>
  <c r="V21" i="20"/>
  <c r="G21" i="20" s="1"/>
  <c r="X20" i="20"/>
  <c r="G20" i="20" s="1"/>
  <c r="V20" i="20"/>
  <c r="X19" i="20"/>
  <c r="V19" i="20"/>
  <c r="G19" i="20" s="1"/>
  <c r="X18" i="20"/>
  <c r="V18" i="20"/>
  <c r="G18" i="20"/>
  <c r="X17" i="20"/>
  <c r="V17" i="20"/>
  <c r="G17" i="20"/>
  <c r="X16" i="20"/>
  <c r="G16" i="20" s="1"/>
  <c r="V16" i="20"/>
  <c r="X15" i="20"/>
  <c r="V15" i="20"/>
  <c r="G15" i="20" s="1"/>
  <c r="X14" i="20"/>
  <c r="V14" i="20"/>
  <c r="G14" i="20"/>
  <c r="X13" i="20"/>
  <c r="V13" i="20"/>
  <c r="G13" i="20" s="1"/>
  <c r="X12" i="20"/>
  <c r="G12" i="20" s="1"/>
  <c r="V12" i="20"/>
  <c r="X11" i="20"/>
  <c r="V11" i="20"/>
  <c r="G11" i="20" s="1"/>
  <c r="X10" i="20"/>
  <c r="V10" i="20"/>
  <c r="G10" i="20"/>
  <c r="X9" i="20"/>
  <c r="V9" i="20"/>
  <c r="G9" i="20" s="1"/>
  <c r="X8" i="20"/>
  <c r="G8" i="20" s="1"/>
  <c r="V8" i="20"/>
  <c r="X7" i="20"/>
  <c r="V7" i="20"/>
  <c r="G7" i="20" s="1"/>
  <c r="X6" i="20"/>
  <c r="V6" i="20"/>
  <c r="G6" i="20"/>
  <c r="X5" i="20"/>
  <c r="V5" i="20"/>
  <c r="G5" i="20" s="1"/>
  <c r="X4" i="20"/>
  <c r="G4" i="20" s="1"/>
  <c r="V4" i="20"/>
  <c r="X3" i="20"/>
  <c r="V3" i="20"/>
  <c r="G3" i="20" s="1"/>
  <c r="X2" i="20"/>
  <c r="V2" i="20"/>
  <c r="G2" i="20"/>
  <c r="X1" i="20"/>
  <c r="V1" i="20"/>
  <c r="G1" i="20"/>
  <c r="I566" i="1" l="1"/>
  <c r="D16" i="19"/>
  <c r="J185" i="18"/>
  <c r="K10" i="18"/>
  <c r="K185" i="18" s="1"/>
  <c r="G86" i="20"/>
  <c r="N86" i="20"/>
  <c r="E16" i="19"/>
  <c r="E14" i="19"/>
  <c r="E15" i="19"/>
  <c r="D14" i="19"/>
  <c r="S65" i="17"/>
  <c r="E18" i="19" l="1"/>
  <c r="K186" i="18" s="1"/>
  <c r="D18" i="19"/>
  <c r="J186" i="18" s="1"/>
  <c r="K194" i="18"/>
  <c r="P18" i="19"/>
  <c r="L178" i="17" l="1"/>
  <c r="I86" i="17" l="1"/>
  <c r="I178" i="17" l="1"/>
  <c r="N86" i="17"/>
  <c r="N87" i="17" s="1"/>
  <c r="N177" i="17"/>
  <c r="O154" i="17"/>
  <c r="N154" i="17"/>
  <c r="Q18" i="19"/>
  <c r="N18" i="19"/>
  <c r="R564" i="1" s="1"/>
  <c r="R17" i="19"/>
  <c r="O17" i="19"/>
  <c r="J17" i="19"/>
  <c r="G17" i="19"/>
  <c r="R16" i="19"/>
  <c r="O16" i="19"/>
  <c r="J16" i="19"/>
  <c r="G16" i="19"/>
  <c r="R15" i="19"/>
  <c r="O15" i="19"/>
  <c r="J15" i="19"/>
  <c r="G15" i="19"/>
  <c r="R14" i="19"/>
  <c r="O14" i="19"/>
  <c r="J14" i="19"/>
  <c r="G14" i="19"/>
  <c r="R13" i="19"/>
  <c r="O13" i="19"/>
  <c r="J13" i="19"/>
  <c r="G13" i="19"/>
  <c r="R12" i="19"/>
  <c r="O12" i="19"/>
  <c r="J12" i="19"/>
  <c r="G12" i="19"/>
  <c r="R11" i="19"/>
  <c r="O11" i="19"/>
  <c r="J11" i="19"/>
  <c r="G11" i="19"/>
  <c r="R10" i="19"/>
  <c r="O10" i="19"/>
  <c r="J10" i="19"/>
  <c r="G10" i="19"/>
  <c r="R9" i="19"/>
  <c r="O9" i="19"/>
  <c r="J9" i="19"/>
  <c r="G9" i="19"/>
  <c r="R8" i="19"/>
  <c r="O8" i="19"/>
  <c r="J8" i="19"/>
  <c r="G8" i="19"/>
  <c r="R7" i="19"/>
  <c r="O7" i="19"/>
  <c r="J7" i="19"/>
  <c r="G7" i="19"/>
  <c r="R6" i="19"/>
  <c r="O6" i="19"/>
  <c r="J6" i="19"/>
  <c r="G6" i="19"/>
  <c r="R18" i="19" l="1"/>
  <c r="J18" i="19"/>
  <c r="G18" i="19"/>
  <c r="I22" i="19" s="1"/>
  <c r="I25" i="19" s="1"/>
  <c r="S15" i="19"/>
  <c r="S6" i="19"/>
  <c r="S7" i="19"/>
  <c r="S8" i="19"/>
  <c r="S9" i="19"/>
  <c r="S10" i="19"/>
  <c r="S11" i="19"/>
  <c r="S12" i="19"/>
  <c r="S13" i="19"/>
  <c r="S14" i="19"/>
  <c r="S17" i="19"/>
  <c r="S16" i="19"/>
  <c r="O18" i="19"/>
  <c r="H23" i="19" l="1"/>
  <c r="H25" i="19" s="1"/>
  <c r="S18" i="19"/>
  <c r="M10" i="18"/>
  <c r="M11" i="18"/>
  <c r="G11" i="18" s="1"/>
  <c r="M12" i="18"/>
  <c r="G12" i="18" s="1"/>
  <c r="M13" i="18"/>
  <c r="G13" i="18" s="1"/>
  <c r="M14" i="18"/>
  <c r="G14" i="18" s="1"/>
  <c r="M15" i="18"/>
  <c r="G15" i="18" s="1"/>
  <c r="M16" i="18"/>
  <c r="G16" i="18" s="1"/>
  <c r="M17" i="18"/>
  <c r="G17" i="18" s="1"/>
  <c r="M18" i="18"/>
  <c r="G18" i="18" s="1"/>
  <c r="M19" i="18"/>
  <c r="G19" i="18" s="1"/>
  <c r="M20" i="18"/>
  <c r="G20" i="18" s="1"/>
  <c r="M21" i="18"/>
  <c r="G21" i="18" s="1"/>
  <c r="M22" i="18"/>
  <c r="G22" i="18" s="1"/>
  <c r="M23" i="18"/>
  <c r="G23" i="18" s="1"/>
  <c r="M24" i="18"/>
  <c r="G24" i="18" s="1"/>
  <c r="M25" i="18"/>
  <c r="G25" i="18" s="1"/>
  <c r="M26" i="18"/>
  <c r="G26" i="18" s="1"/>
  <c r="M27" i="18"/>
  <c r="G27" i="18" s="1"/>
  <c r="M28" i="18"/>
  <c r="G28" i="18" s="1"/>
  <c r="M29" i="18"/>
  <c r="G29" i="18" s="1"/>
  <c r="M30" i="18"/>
  <c r="G30" i="18" s="1"/>
  <c r="M31" i="18"/>
  <c r="G31" i="18" s="1"/>
  <c r="M32" i="18"/>
  <c r="G32" i="18" s="1"/>
  <c r="M33" i="18"/>
  <c r="G33" i="18" s="1"/>
  <c r="M34" i="18"/>
  <c r="G34" i="18" s="1"/>
  <c r="M35" i="18"/>
  <c r="G35" i="18" s="1"/>
  <c r="M36" i="18"/>
  <c r="G36" i="18" s="1"/>
  <c r="M37" i="18"/>
  <c r="G37" i="18" s="1"/>
  <c r="M38" i="18"/>
  <c r="G38" i="18" s="1"/>
  <c r="M39" i="18"/>
  <c r="G39" i="18" s="1"/>
  <c r="M40" i="18"/>
  <c r="G40" i="18" s="1"/>
  <c r="M41" i="18"/>
  <c r="G41" i="18" s="1"/>
  <c r="M42" i="18"/>
  <c r="G42" i="18" s="1"/>
  <c r="M43" i="18"/>
  <c r="G43" i="18" s="1"/>
  <c r="M44" i="18"/>
  <c r="G44" i="18" s="1"/>
  <c r="M45" i="18"/>
  <c r="G45" i="18" s="1"/>
  <c r="M46" i="18"/>
  <c r="G46" i="18" s="1"/>
  <c r="M47" i="18"/>
  <c r="G47" i="18" s="1"/>
  <c r="M48" i="18"/>
  <c r="G48" i="18" s="1"/>
  <c r="M49" i="18"/>
  <c r="G49" i="18" s="1"/>
  <c r="M50" i="18"/>
  <c r="G50" i="18" s="1"/>
  <c r="M51" i="18"/>
  <c r="G51" i="18" s="1"/>
  <c r="M52" i="18"/>
  <c r="G52" i="18" s="1"/>
  <c r="M53" i="18"/>
  <c r="G53" i="18" s="1"/>
  <c r="M54" i="18"/>
  <c r="G54" i="18" s="1"/>
  <c r="M55" i="18"/>
  <c r="G55" i="18" s="1"/>
  <c r="M56" i="18"/>
  <c r="G56" i="18" s="1"/>
  <c r="M57" i="18"/>
  <c r="G57" i="18" s="1"/>
  <c r="M58" i="18"/>
  <c r="G58" i="18" s="1"/>
  <c r="M59" i="18"/>
  <c r="G59" i="18" s="1"/>
  <c r="M60" i="18"/>
  <c r="G60" i="18" s="1"/>
  <c r="M61" i="18"/>
  <c r="G61" i="18" s="1"/>
  <c r="M62" i="18"/>
  <c r="G62" i="18" s="1"/>
  <c r="M63" i="18"/>
  <c r="G63" i="18" s="1"/>
  <c r="M64" i="18"/>
  <c r="G64" i="18" s="1"/>
  <c r="M65" i="18"/>
  <c r="G65" i="18" s="1"/>
  <c r="M66" i="18"/>
  <c r="G66" i="18" s="1"/>
  <c r="M67" i="18"/>
  <c r="G67" i="18" s="1"/>
  <c r="M68" i="18"/>
  <c r="G68" i="18" s="1"/>
  <c r="M69" i="18"/>
  <c r="G69" i="18" s="1"/>
  <c r="M70" i="18"/>
  <c r="G70" i="18" s="1"/>
  <c r="M71" i="18"/>
  <c r="G71" i="18" s="1"/>
  <c r="M72" i="18"/>
  <c r="G72" i="18" s="1"/>
  <c r="M73" i="18"/>
  <c r="G73" i="18" s="1"/>
  <c r="M74" i="18"/>
  <c r="G74" i="18" s="1"/>
  <c r="M75" i="18"/>
  <c r="G75" i="18" s="1"/>
  <c r="M76" i="18"/>
  <c r="G76" i="18" s="1"/>
  <c r="M77" i="18"/>
  <c r="G77" i="18" s="1"/>
  <c r="M78" i="18"/>
  <c r="G78" i="18" s="1"/>
  <c r="M79" i="18"/>
  <c r="G79" i="18" s="1"/>
  <c r="M80" i="18"/>
  <c r="G80" i="18" s="1"/>
  <c r="M81" i="18"/>
  <c r="G81" i="18" s="1"/>
  <c r="M82" i="18"/>
  <c r="G82" i="18" s="1"/>
  <c r="M83" i="18"/>
  <c r="G83" i="18" s="1"/>
  <c r="M84" i="18"/>
  <c r="G84" i="18" s="1"/>
  <c r="M85" i="18"/>
  <c r="G85" i="18" s="1"/>
  <c r="M86" i="18"/>
  <c r="G86" i="18" s="1"/>
  <c r="M87" i="18"/>
  <c r="G87" i="18" s="1"/>
  <c r="M88" i="18"/>
  <c r="G88" i="18" s="1"/>
  <c r="M89" i="18"/>
  <c r="G89" i="18" s="1"/>
  <c r="M90" i="18"/>
  <c r="G90" i="18" s="1"/>
  <c r="M91" i="18"/>
  <c r="G91" i="18" s="1"/>
  <c r="M92" i="18"/>
  <c r="G92" i="18" s="1"/>
  <c r="M93" i="18"/>
  <c r="G93" i="18" s="1"/>
  <c r="M94" i="18"/>
  <c r="G94" i="18" s="1"/>
  <c r="M95" i="18"/>
  <c r="G95" i="18" s="1"/>
  <c r="M96" i="18"/>
  <c r="G96" i="18" s="1"/>
  <c r="M97" i="18"/>
  <c r="G97" i="18" s="1"/>
  <c r="M98" i="18"/>
  <c r="G98" i="18" s="1"/>
  <c r="M99" i="18"/>
  <c r="G99" i="18" s="1"/>
  <c r="M100" i="18"/>
  <c r="G100" i="18" s="1"/>
  <c r="M101" i="18"/>
  <c r="G101" i="18" s="1"/>
  <c r="M102" i="18"/>
  <c r="G102" i="18" s="1"/>
  <c r="M103" i="18"/>
  <c r="G103" i="18" s="1"/>
  <c r="M104" i="18"/>
  <c r="G104" i="18" s="1"/>
  <c r="M105" i="18"/>
  <c r="G105" i="18" s="1"/>
  <c r="M106" i="18"/>
  <c r="G106" i="18" s="1"/>
  <c r="M107" i="18"/>
  <c r="G107" i="18" s="1"/>
  <c r="M108" i="18"/>
  <c r="G108" i="18" s="1"/>
  <c r="M109" i="18"/>
  <c r="G109" i="18" s="1"/>
  <c r="M110" i="18"/>
  <c r="G110" i="18" s="1"/>
  <c r="M111" i="18"/>
  <c r="G111" i="18" s="1"/>
  <c r="M112" i="18"/>
  <c r="G112" i="18" s="1"/>
  <c r="M113" i="18"/>
  <c r="G113" i="18" s="1"/>
  <c r="M114" i="18"/>
  <c r="G114" i="18" s="1"/>
  <c r="M115" i="18"/>
  <c r="G115" i="18" s="1"/>
  <c r="M116" i="18"/>
  <c r="G116" i="18" s="1"/>
  <c r="M117" i="18"/>
  <c r="G117" i="18" s="1"/>
  <c r="M118" i="18"/>
  <c r="G118" i="18" s="1"/>
  <c r="M119" i="18"/>
  <c r="G119" i="18" s="1"/>
  <c r="M120" i="18"/>
  <c r="G120" i="18" s="1"/>
  <c r="M121" i="18"/>
  <c r="G121" i="18" s="1"/>
  <c r="M122" i="18"/>
  <c r="G122" i="18" s="1"/>
  <c r="M123" i="18"/>
  <c r="G123" i="18" s="1"/>
  <c r="M124" i="18"/>
  <c r="G124" i="18" s="1"/>
  <c r="M125" i="18"/>
  <c r="G125" i="18" s="1"/>
  <c r="M126" i="18"/>
  <c r="G126" i="18" s="1"/>
  <c r="M127" i="18"/>
  <c r="G127" i="18" s="1"/>
  <c r="M128" i="18"/>
  <c r="G128" i="18" s="1"/>
  <c r="M129" i="18"/>
  <c r="G129" i="18" s="1"/>
  <c r="M130" i="18"/>
  <c r="G130" i="18" s="1"/>
  <c r="M131" i="18"/>
  <c r="G131" i="18" s="1"/>
  <c r="M132" i="18"/>
  <c r="G132" i="18" s="1"/>
  <c r="M133" i="18"/>
  <c r="G133" i="18" s="1"/>
  <c r="M134" i="18"/>
  <c r="G134" i="18" s="1"/>
  <c r="M135" i="18"/>
  <c r="G135" i="18" s="1"/>
  <c r="M136" i="18"/>
  <c r="G136" i="18" s="1"/>
  <c r="M137" i="18"/>
  <c r="G137" i="18" s="1"/>
  <c r="M138" i="18"/>
  <c r="G138" i="18" s="1"/>
  <c r="M139" i="18"/>
  <c r="G139" i="18" s="1"/>
  <c r="M140" i="18"/>
  <c r="G140" i="18" s="1"/>
  <c r="M141" i="18"/>
  <c r="G141" i="18" s="1"/>
  <c r="M142" i="18"/>
  <c r="G142" i="18" s="1"/>
  <c r="M143" i="18"/>
  <c r="G143" i="18" s="1"/>
  <c r="M144" i="18"/>
  <c r="G144" i="18" s="1"/>
  <c r="M145" i="18"/>
  <c r="G145" i="18" s="1"/>
  <c r="M146" i="18"/>
  <c r="G146" i="18" s="1"/>
  <c r="M147" i="18"/>
  <c r="G147" i="18" s="1"/>
  <c r="M148" i="18"/>
  <c r="G148" i="18" s="1"/>
  <c r="M149" i="18"/>
  <c r="G149" i="18" s="1"/>
  <c r="M150" i="18"/>
  <c r="G150" i="18" s="1"/>
  <c r="M151" i="18"/>
  <c r="G151" i="18" s="1"/>
  <c r="M152" i="18"/>
  <c r="G152" i="18" s="1"/>
  <c r="M153" i="18"/>
  <c r="G153" i="18" s="1"/>
  <c r="M154" i="18"/>
  <c r="G154" i="18" s="1"/>
  <c r="M155" i="18"/>
  <c r="G155" i="18" s="1"/>
  <c r="M156" i="18"/>
  <c r="G156" i="18" s="1"/>
  <c r="M157" i="18"/>
  <c r="G157" i="18" s="1"/>
  <c r="M158" i="18"/>
  <c r="G158" i="18" s="1"/>
  <c r="M159" i="18"/>
  <c r="G159" i="18" s="1"/>
  <c r="M160" i="18"/>
  <c r="G160" i="18" s="1"/>
  <c r="M161" i="18"/>
  <c r="G161" i="18" s="1"/>
  <c r="M162" i="18"/>
  <c r="G162" i="18" s="1"/>
  <c r="M163" i="18"/>
  <c r="G163" i="18" s="1"/>
  <c r="M164" i="18"/>
  <c r="G164" i="18" s="1"/>
  <c r="M165" i="18"/>
  <c r="G165" i="18" s="1"/>
  <c r="M166" i="18"/>
  <c r="G166" i="18" s="1"/>
  <c r="M167" i="18"/>
  <c r="G167" i="18" s="1"/>
  <c r="M168" i="18"/>
  <c r="G168" i="18" s="1"/>
  <c r="M169" i="18"/>
  <c r="G169" i="18" s="1"/>
  <c r="M170" i="18"/>
  <c r="G170" i="18" s="1"/>
  <c r="M171" i="18"/>
  <c r="G171" i="18" s="1"/>
  <c r="M172" i="18"/>
  <c r="G172" i="18" s="1"/>
  <c r="M173" i="18"/>
  <c r="G173" i="18" s="1"/>
  <c r="M174" i="18"/>
  <c r="G174" i="18" s="1"/>
  <c r="M175" i="18"/>
  <c r="G175" i="18" s="1"/>
  <c r="M176" i="18"/>
  <c r="G176" i="18" s="1"/>
  <c r="M177" i="18"/>
  <c r="G177" i="18" s="1"/>
  <c r="M178" i="18"/>
  <c r="G178" i="18" s="1"/>
  <c r="M179" i="18"/>
  <c r="G179" i="18" s="1"/>
  <c r="M180" i="18"/>
  <c r="G180" i="18" s="1"/>
  <c r="M181" i="18"/>
  <c r="G181" i="18" s="1"/>
  <c r="M182" i="18"/>
  <c r="G182" i="18" s="1"/>
  <c r="M183" i="18"/>
  <c r="G183" i="18" s="1"/>
  <c r="M184" i="18"/>
  <c r="G184" i="18" s="1"/>
  <c r="M3" i="17"/>
  <c r="G3" i="17" s="1"/>
  <c r="M4" i="17"/>
  <c r="G4" i="17" s="1"/>
  <c r="M5" i="17"/>
  <c r="G5" i="17" s="1"/>
  <c r="M6" i="17"/>
  <c r="G6" i="17" s="1"/>
  <c r="M7" i="17"/>
  <c r="G7" i="17" s="1"/>
  <c r="M8" i="17"/>
  <c r="G8" i="17" s="1"/>
  <c r="M9" i="17"/>
  <c r="G9" i="17" s="1"/>
  <c r="M10" i="17"/>
  <c r="G10" i="17" s="1"/>
  <c r="M11" i="17"/>
  <c r="G11" i="17" s="1"/>
  <c r="M12" i="17"/>
  <c r="G12" i="17" s="1"/>
  <c r="M13" i="17"/>
  <c r="G13" i="17" s="1"/>
  <c r="M14" i="17"/>
  <c r="G14" i="17" s="1"/>
  <c r="M15" i="17"/>
  <c r="G15" i="17" s="1"/>
  <c r="M16" i="17"/>
  <c r="G16" i="17" s="1"/>
  <c r="M17" i="17"/>
  <c r="G17" i="17" s="1"/>
  <c r="M18" i="17"/>
  <c r="G18" i="17" s="1"/>
  <c r="M19" i="17"/>
  <c r="G19" i="17" s="1"/>
  <c r="M20" i="17"/>
  <c r="G20" i="17" s="1"/>
  <c r="M21" i="17"/>
  <c r="G21" i="17" s="1"/>
  <c r="M22" i="17"/>
  <c r="G22" i="17" s="1"/>
  <c r="M23" i="17"/>
  <c r="G23" i="17" s="1"/>
  <c r="M24" i="17"/>
  <c r="G24" i="17" s="1"/>
  <c r="M25" i="17"/>
  <c r="G25" i="17" s="1"/>
  <c r="M26" i="17"/>
  <c r="G26" i="17" s="1"/>
  <c r="M27" i="17"/>
  <c r="G27" i="17" s="1"/>
  <c r="M28" i="17"/>
  <c r="G28" i="17" s="1"/>
  <c r="M29" i="17"/>
  <c r="G29" i="17" s="1"/>
  <c r="M30" i="17"/>
  <c r="G30" i="17" s="1"/>
  <c r="M31" i="17"/>
  <c r="G31" i="17" s="1"/>
  <c r="M32" i="17"/>
  <c r="G32" i="17" s="1"/>
  <c r="M33" i="17"/>
  <c r="G33" i="17" s="1"/>
  <c r="M34" i="17"/>
  <c r="G34" i="17" s="1"/>
  <c r="M35" i="17"/>
  <c r="G35" i="17" s="1"/>
  <c r="M36" i="17"/>
  <c r="G36" i="17" s="1"/>
  <c r="M37" i="17"/>
  <c r="G37" i="17" s="1"/>
  <c r="M38" i="17"/>
  <c r="G38" i="17" s="1"/>
  <c r="M39" i="17"/>
  <c r="G39" i="17" s="1"/>
  <c r="M40" i="17"/>
  <c r="G40" i="17" s="1"/>
  <c r="M41" i="17"/>
  <c r="G41" i="17" s="1"/>
  <c r="M42" i="17"/>
  <c r="G42" i="17" s="1"/>
  <c r="M43" i="17"/>
  <c r="G43" i="17" s="1"/>
  <c r="M44" i="17"/>
  <c r="G44" i="17" s="1"/>
  <c r="M45" i="17"/>
  <c r="G45" i="17" s="1"/>
  <c r="M46" i="17"/>
  <c r="G46" i="17" s="1"/>
  <c r="M47" i="17"/>
  <c r="G47" i="17" s="1"/>
  <c r="M48" i="17"/>
  <c r="G48" i="17" s="1"/>
  <c r="M49" i="17"/>
  <c r="G49" i="17" s="1"/>
  <c r="M50" i="17"/>
  <c r="G50" i="17" s="1"/>
  <c r="M51" i="17"/>
  <c r="G51" i="17" s="1"/>
  <c r="M52" i="17"/>
  <c r="G52" i="17" s="1"/>
  <c r="M53" i="17"/>
  <c r="G53" i="17" s="1"/>
  <c r="M54" i="17"/>
  <c r="G54" i="17" s="1"/>
  <c r="M55" i="17"/>
  <c r="G55" i="17" s="1"/>
  <c r="M56" i="17"/>
  <c r="G56" i="17" s="1"/>
  <c r="M57" i="17"/>
  <c r="G57" i="17" s="1"/>
  <c r="M58" i="17"/>
  <c r="G58" i="17" s="1"/>
  <c r="M59" i="17"/>
  <c r="G59" i="17" s="1"/>
  <c r="M60" i="17"/>
  <c r="G60" i="17" s="1"/>
  <c r="M61" i="17"/>
  <c r="G61" i="17" s="1"/>
  <c r="M62" i="17"/>
  <c r="G62" i="17" s="1"/>
  <c r="M63" i="17"/>
  <c r="G63" i="17" s="1"/>
  <c r="M64" i="17"/>
  <c r="G64" i="17" s="1"/>
  <c r="M65" i="17"/>
  <c r="G65" i="17" s="1"/>
  <c r="M66" i="17"/>
  <c r="G66" i="17" s="1"/>
  <c r="M67" i="17"/>
  <c r="G67" i="17" s="1"/>
  <c r="M68" i="17"/>
  <c r="G68" i="17" s="1"/>
  <c r="M69" i="17"/>
  <c r="G69" i="17" s="1"/>
  <c r="M70" i="17"/>
  <c r="G70" i="17" s="1"/>
  <c r="M71" i="17"/>
  <c r="G71" i="17" s="1"/>
  <c r="M72" i="17"/>
  <c r="G72" i="17" s="1"/>
  <c r="M73" i="17"/>
  <c r="G73" i="17" s="1"/>
  <c r="M74" i="17"/>
  <c r="G74" i="17" s="1"/>
  <c r="M75" i="17"/>
  <c r="G75" i="17" s="1"/>
  <c r="M76" i="17"/>
  <c r="G76" i="17" s="1"/>
  <c r="M77" i="17"/>
  <c r="G77" i="17" s="1"/>
  <c r="M78" i="17"/>
  <c r="G78" i="17" s="1"/>
  <c r="M79" i="17"/>
  <c r="G79" i="17" s="1"/>
  <c r="M80" i="17"/>
  <c r="G80" i="17" s="1"/>
  <c r="M81" i="17"/>
  <c r="G81" i="17" s="1"/>
  <c r="M82" i="17"/>
  <c r="G82" i="17" s="1"/>
  <c r="M83" i="17"/>
  <c r="G83" i="17" s="1"/>
  <c r="M84" i="17"/>
  <c r="G84" i="17" s="1"/>
  <c r="M85" i="17"/>
  <c r="G85" i="17" s="1"/>
  <c r="M87" i="17"/>
  <c r="G87" i="17" s="1"/>
  <c r="M88" i="17"/>
  <c r="G88" i="17" s="1"/>
  <c r="M89" i="17"/>
  <c r="G89" i="17" s="1"/>
  <c r="M90" i="17"/>
  <c r="G90" i="17" s="1"/>
  <c r="M91" i="17"/>
  <c r="G91" i="17" s="1"/>
  <c r="M92" i="17"/>
  <c r="G92" i="17" s="1"/>
  <c r="M93" i="17"/>
  <c r="G93" i="17" s="1"/>
  <c r="M94" i="17"/>
  <c r="G94" i="17" s="1"/>
  <c r="M95" i="17"/>
  <c r="G95" i="17" s="1"/>
  <c r="M96" i="17"/>
  <c r="G96" i="17" s="1"/>
  <c r="M97" i="17"/>
  <c r="G97" i="17" s="1"/>
  <c r="M98" i="17"/>
  <c r="G98" i="17" s="1"/>
  <c r="M99" i="17"/>
  <c r="G99" i="17" s="1"/>
  <c r="M100" i="17"/>
  <c r="G100" i="17" s="1"/>
  <c r="M101" i="17"/>
  <c r="G101" i="17" s="1"/>
  <c r="M102" i="17"/>
  <c r="G102" i="17" s="1"/>
  <c r="M103" i="17"/>
  <c r="G103" i="17" s="1"/>
  <c r="M104" i="17"/>
  <c r="G104" i="17" s="1"/>
  <c r="M105" i="17"/>
  <c r="G105" i="17" s="1"/>
  <c r="M106" i="17"/>
  <c r="G106" i="17" s="1"/>
  <c r="M107" i="17"/>
  <c r="G107" i="17" s="1"/>
  <c r="M108" i="17"/>
  <c r="G108" i="17" s="1"/>
  <c r="M109" i="17"/>
  <c r="G109" i="17" s="1"/>
  <c r="M110" i="17"/>
  <c r="G110" i="17" s="1"/>
  <c r="M111" i="17"/>
  <c r="G111" i="17" s="1"/>
  <c r="M112" i="17"/>
  <c r="G112" i="17" s="1"/>
  <c r="M113" i="17"/>
  <c r="G113" i="17" s="1"/>
  <c r="M114" i="17"/>
  <c r="G114" i="17" s="1"/>
  <c r="M115" i="17"/>
  <c r="G115" i="17" s="1"/>
  <c r="M116" i="17"/>
  <c r="G116" i="17" s="1"/>
  <c r="M117" i="17"/>
  <c r="G117" i="17" s="1"/>
  <c r="M118" i="17"/>
  <c r="G118" i="17" s="1"/>
  <c r="M119" i="17"/>
  <c r="G119" i="17" s="1"/>
  <c r="M120" i="17"/>
  <c r="G120" i="17" s="1"/>
  <c r="M121" i="17"/>
  <c r="G121" i="17" s="1"/>
  <c r="M122" i="17"/>
  <c r="G122" i="17" s="1"/>
  <c r="M123" i="17"/>
  <c r="G123" i="17" s="1"/>
  <c r="M124" i="17"/>
  <c r="G124" i="17" s="1"/>
  <c r="M125" i="17"/>
  <c r="G125" i="17" s="1"/>
  <c r="M126" i="17"/>
  <c r="G126" i="17" s="1"/>
  <c r="M127" i="17"/>
  <c r="G127" i="17" s="1"/>
  <c r="M128" i="17"/>
  <c r="G128" i="17" s="1"/>
  <c r="M129" i="17"/>
  <c r="G129" i="17" s="1"/>
  <c r="M130" i="17"/>
  <c r="G130" i="17" s="1"/>
  <c r="M131" i="17"/>
  <c r="G131" i="17" s="1"/>
  <c r="M132" i="17"/>
  <c r="G132" i="17" s="1"/>
  <c r="M133" i="17"/>
  <c r="G133" i="17" s="1"/>
  <c r="M134" i="17"/>
  <c r="G134" i="17" s="1"/>
  <c r="M135" i="17"/>
  <c r="G135" i="17" s="1"/>
  <c r="M136" i="17"/>
  <c r="G136" i="17" s="1"/>
  <c r="M137" i="17"/>
  <c r="G137" i="17" s="1"/>
  <c r="M138" i="17"/>
  <c r="G138" i="17" s="1"/>
  <c r="M139" i="17"/>
  <c r="G139" i="17" s="1"/>
  <c r="M140" i="17"/>
  <c r="G140" i="17" s="1"/>
  <c r="M141" i="17"/>
  <c r="G141" i="17" s="1"/>
  <c r="M142" i="17"/>
  <c r="G142" i="17" s="1"/>
  <c r="M143" i="17"/>
  <c r="G143" i="17" s="1"/>
  <c r="M144" i="17"/>
  <c r="G144" i="17" s="1"/>
  <c r="M145" i="17"/>
  <c r="G145" i="17" s="1"/>
  <c r="M146" i="17"/>
  <c r="G146" i="17" s="1"/>
  <c r="M147" i="17"/>
  <c r="G147" i="17" s="1"/>
  <c r="M148" i="17"/>
  <c r="G148" i="17" s="1"/>
  <c r="M149" i="17"/>
  <c r="G149" i="17" s="1"/>
  <c r="M150" i="17"/>
  <c r="G150" i="17" s="1"/>
  <c r="M151" i="17"/>
  <c r="G151" i="17" s="1"/>
  <c r="M152" i="17"/>
  <c r="G152" i="17" s="1"/>
  <c r="M153" i="17"/>
  <c r="G153" i="17" s="1"/>
  <c r="M154" i="17"/>
  <c r="G154" i="17" s="1"/>
  <c r="M155" i="17"/>
  <c r="G155" i="17" s="1"/>
  <c r="M156" i="17"/>
  <c r="G156" i="17" s="1"/>
  <c r="M157" i="17"/>
  <c r="G157" i="17" s="1"/>
  <c r="M158" i="17"/>
  <c r="G158" i="17" s="1"/>
  <c r="M159" i="17"/>
  <c r="G159" i="17" s="1"/>
  <c r="M160" i="17"/>
  <c r="G160" i="17" s="1"/>
  <c r="M161" i="17"/>
  <c r="G161" i="17" s="1"/>
  <c r="M162" i="17"/>
  <c r="G162" i="17" s="1"/>
  <c r="M163" i="17"/>
  <c r="G163" i="17" s="1"/>
  <c r="M164" i="17"/>
  <c r="G164" i="17" s="1"/>
  <c r="M165" i="17"/>
  <c r="G165" i="17" s="1"/>
  <c r="M166" i="17"/>
  <c r="G166" i="17" s="1"/>
  <c r="M167" i="17"/>
  <c r="G167" i="17" s="1"/>
  <c r="M168" i="17"/>
  <c r="G168" i="17" s="1"/>
  <c r="M169" i="17"/>
  <c r="G169" i="17" s="1"/>
  <c r="M170" i="17"/>
  <c r="G170" i="17" s="1"/>
  <c r="M171" i="17"/>
  <c r="G171" i="17" s="1"/>
  <c r="M172" i="17"/>
  <c r="G172" i="17" s="1"/>
  <c r="M173" i="17"/>
  <c r="G173" i="17" s="1"/>
  <c r="M174" i="17"/>
  <c r="G174" i="17" s="1"/>
  <c r="M175" i="17"/>
  <c r="G175" i="17" s="1"/>
  <c r="M176" i="17"/>
  <c r="G176" i="17" s="1"/>
  <c r="M177" i="17"/>
  <c r="G177" i="17" s="1"/>
  <c r="M2" i="17"/>
  <c r="G2" i="17" s="1"/>
  <c r="J178" i="17"/>
  <c r="K178" i="17"/>
  <c r="H178" i="17"/>
  <c r="M185" i="18" l="1"/>
  <c r="I26" i="19"/>
  <c r="B75" i="54" s="1"/>
  <c r="B111" i="54" s="1"/>
  <c r="B113" i="54" s="1"/>
  <c r="M178" i="17"/>
  <c r="G178" i="17"/>
  <c r="U402" i="1" l="1"/>
  <c r="S402" i="1"/>
  <c r="U121" i="1" l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S192" i="1"/>
  <c r="S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120" i="1"/>
  <c r="S8" i="1"/>
  <c r="G8" i="1" s="1"/>
  <c r="S9" i="1"/>
  <c r="G9" i="1" s="1"/>
  <c r="S10" i="1"/>
  <c r="S11" i="1"/>
  <c r="S12" i="1"/>
  <c r="G12" i="1" s="1"/>
  <c r="S13" i="1"/>
  <c r="G13" i="1" s="1"/>
  <c r="S14" i="1"/>
  <c r="G14" i="1" s="1"/>
  <c r="S15" i="1"/>
  <c r="G15" i="1" s="1"/>
  <c r="S16" i="1"/>
  <c r="G16" i="1" s="1"/>
  <c r="S17" i="1"/>
  <c r="G17" i="1" s="1"/>
  <c r="S18" i="1"/>
  <c r="G18" i="1" s="1"/>
  <c r="S19" i="1"/>
  <c r="G19" i="1" s="1"/>
  <c r="S20" i="1"/>
  <c r="G20" i="1" s="1"/>
  <c r="S21" i="1"/>
  <c r="G21" i="1" s="1"/>
  <c r="S22" i="1"/>
  <c r="G22" i="1" s="1"/>
  <c r="S23" i="1"/>
  <c r="G23" i="1" s="1"/>
  <c r="S24" i="1"/>
  <c r="G24" i="1" s="1"/>
  <c r="S25" i="1"/>
  <c r="S26" i="1"/>
  <c r="S27" i="1"/>
  <c r="S28" i="1"/>
  <c r="G28" i="1" s="1"/>
  <c r="S29" i="1"/>
  <c r="G29" i="1" s="1"/>
  <c r="S30" i="1"/>
  <c r="G30" i="1" s="1"/>
  <c r="S31" i="1"/>
  <c r="G31" i="1" s="1"/>
  <c r="S32" i="1"/>
  <c r="G32" i="1" s="1"/>
  <c r="S33" i="1"/>
  <c r="G33" i="1" s="1"/>
  <c r="S34" i="1"/>
  <c r="G34" i="1" s="1"/>
  <c r="S35" i="1"/>
  <c r="G35" i="1" s="1"/>
  <c r="S36" i="1"/>
  <c r="G36" i="1" s="1"/>
  <c r="S37" i="1"/>
  <c r="G37" i="1" s="1"/>
  <c r="S38" i="1"/>
  <c r="G38" i="1" s="1"/>
  <c r="S39" i="1"/>
  <c r="G39" i="1" s="1"/>
  <c r="S40" i="1"/>
  <c r="G40" i="1" s="1"/>
  <c r="S41" i="1"/>
  <c r="G41" i="1" s="1"/>
  <c r="S42" i="1"/>
  <c r="G42" i="1" s="1"/>
  <c r="S43" i="1"/>
  <c r="G43" i="1" s="1"/>
  <c r="S44" i="1"/>
  <c r="G44" i="1" s="1"/>
  <c r="S45" i="1"/>
  <c r="G45" i="1" s="1"/>
  <c r="S46" i="1"/>
  <c r="G46" i="1" s="1"/>
  <c r="S47" i="1"/>
  <c r="G47" i="1" s="1"/>
  <c r="S48" i="1"/>
  <c r="G48" i="1" s="1"/>
  <c r="S49" i="1"/>
  <c r="G49" i="1" s="1"/>
  <c r="S50" i="1"/>
  <c r="G50" i="1" s="1"/>
  <c r="S51" i="1"/>
  <c r="G51" i="1" s="1"/>
  <c r="S52" i="1"/>
  <c r="G52" i="1" s="1"/>
  <c r="S53" i="1"/>
  <c r="G53" i="1" s="1"/>
  <c r="S54" i="1"/>
  <c r="G54" i="1" s="1"/>
  <c r="S55" i="1"/>
  <c r="G55" i="1" s="1"/>
  <c r="S56" i="1"/>
  <c r="G56" i="1" s="1"/>
  <c r="S57" i="1"/>
  <c r="G57" i="1" s="1"/>
  <c r="S58" i="1"/>
  <c r="G58" i="1" s="1"/>
  <c r="S59" i="1"/>
  <c r="G59" i="1" s="1"/>
  <c r="S60" i="1"/>
  <c r="G60" i="1" s="1"/>
  <c r="S61" i="1"/>
  <c r="G61" i="1" s="1"/>
  <c r="S62" i="1"/>
  <c r="G62" i="1" s="1"/>
  <c r="S63" i="1"/>
  <c r="G63" i="1" s="1"/>
  <c r="S64" i="1"/>
  <c r="G64" i="1" s="1"/>
  <c r="S65" i="1"/>
  <c r="G65" i="1" s="1"/>
  <c r="S66" i="1"/>
  <c r="G66" i="1" s="1"/>
  <c r="S67" i="1"/>
  <c r="G67" i="1" s="1"/>
  <c r="S68" i="1"/>
  <c r="G68" i="1" s="1"/>
  <c r="S69" i="1"/>
  <c r="G69" i="1" s="1"/>
  <c r="S70" i="1"/>
  <c r="G70" i="1" s="1"/>
  <c r="S71" i="1"/>
  <c r="G71" i="1" s="1"/>
  <c r="S72" i="1"/>
  <c r="S73" i="1"/>
  <c r="S74" i="1"/>
  <c r="S75" i="1"/>
  <c r="G75" i="1" s="1"/>
  <c r="S76" i="1"/>
  <c r="G76" i="1" s="1"/>
  <c r="S77" i="1"/>
  <c r="G77" i="1" s="1"/>
  <c r="S78" i="1"/>
  <c r="G78" i="1" s="1"/>
  <c r="S79" i="1"/>
  <c r="G79" i="1" s="1"/>
  <c r="S80" i="1"/>
  <c r="G80" i="1" s="1"/>
  <c r="S81" i="1"/>
  <c r="G81" i="1" s="1"/>
  <c r="S82" i="1"/>
  <c r="G82" i="1" s="1"/>
  <c r="S83" i="1"/>
  <c r="G83" i="1" s="1"/>
  <c r="S84" i="1"/>
  <c r="S85" i="1"/>
  <c r="S86" i="1"/>
  <c r="S87" i="1"/>
  <c r="G87" i="1" s="1"/>
  <c r="S88" i="1"/>
  <c r="G88" i="1" s="1"/>
  <c r="S89" i="1"/>
  <c r="G89" i="1" s="1"/>
  <c r="S90" i="1"/>
  <c r="G90" i="1" s="1"/>
  <c r="S91" i="1"/>
  <c r="S92" i="1"/>
  <c r="G92" i="1" s="1"/>
  <c r="S93" i="1"/>
  <c r="G93" i="1" s="1"/>
  <c r="S94" i="1"/>
  <c r="G94" i="1" s="1"/>
  <c r="S95" i="1"/>
  <c r="G95" i="1" s="1"/>
  <c r="S96" i="1"/>
  <c r="G96" i="1" s="1"/>
  <c r="S97" i="1"/>
  <c r="G97" i="1" s="1"/>
  <c r="S98" i="1"/>
  <c r="G98" i="1" s="1"/>
  <c r="S99" i="1"/>
  <c r="G99" i="1" s="1"/>
  <c r="S100" i="1"/>
  <c r="G100" i="1" s="1"/>
  <c r="S101" i="1"/>
  <c r="G101" i="1" s="1"/>
  <c r="S102" i="1"/>
  <c r="G102" i="1" s="1"/>
  <c r="S103" i="1"/>
  <c r="G103" i="1" s="1"/>
  <c r="S104" i="1"/>
  <c r="G104" i="1" s="1"/>
  <c r="S105" i="1"/>
  <c r="S106" i="1"/>
  <c r="G106" i="1" s="1"/>
  <c r="S107" i="1"/>
  <c r="G107" i="1" s="1"/>
  <c r="S108" i="1"/>
  <c r="G108" i="1" s="1"/>
  <c r="S109" i="1"/>
  <c r="G109" i="1" s="1"/>
  <c r="S110" i="1"/>
  <c r="G110" i="1" s="1"/>
  <c r="S111" i="1"/>
  <c r="G111" i="1" s="1"/>
  <c r="S112" i="1"/>
  <c r="G112" i="1" s="1"/>
  <c r="S113" i="1"/>
  <c r="G113" i="1" s="1"/>
  <c r="S114" i="1"/>
  <c r="G114" i="1" s="1"/>
  <c r="S115" i="1"/>
  <c r="G115" i="1" s="1"/>
  <c r="S116" i="1"/>
  <c r="G116" i="1" s="1"/>
  <c r="S117" i="1"/>
  <c r="G117" i="1" s="1"/>
  <c r="S118" i="1"/>
  <c r="G118" i="1" s="1"/>
  <c r="S119" i="1"/>
  <c r="G119" i="1" s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7" i="1"/>
  <c r="K342" i="1"/>
  <c r="K317" i="1"/>
  <c r="K316" i="1"/>
  <c r="K284" i="1"/>
  <c r="K246" i="1"/>
  <c r="K245" i="1"/>
  <c r="K225" i="1"/>
  <c r="K145" i="1"/>
  <c r="K144" i="1"/>
  <c r="K105" i="1"/>
  <c r="K86" i="1"/>
  <c r="K85" i="1"/>
  <c r="K84" i="1"/>
  <c r="K74" i="1"/>
  <c r="K73" i="1"/>
  <c r="K72" i="1"/>
  <c r="K27" i="1"/>
  <c r="K26" i="1"/>
  <c r="K25" i="1"/>
  <c r="K7" i="1"/>
  <c r="K563" i="1" l="1"/>
  <c r="K564" i="1" s="1"/>
  <c r="U563" i="1"/>
  <c r="T573" i="1" s="1"/>
  <c r="T575" i="1" s="1"/>
  <c r="S563" i="1"/>
  <c r="G72" i="1"/>
  <c r="G84" i="1"/>
  <c r="G27" i="1"/>
  <c r="G25" i="1"/>
  <c r="G73" i="1"/>
  <c r="G225" i="1"/>
  <c r="G455" i="1"/>
  <c r="G443" i="1"/>
  <c r="G435" i="1"/>
  <c r="G427" i="1"/>
  <c r="G419" i="1"/>
  <c r="G411" i="1"/>
  <c r="G398" i="1"/>
  <c r="G390" i="1"/>
  <c r="G378" i="1"/>
  <c r="G354" i="1"/>
  <c r="G459" i="1"/>
  <c r="G451" i="1"/>
  <c r="G447" i="1"/>
  <c r="G439" i="1"/>
  <c r="G431" i="1"/>
  <c r="G423" i="1"/>
  <c r="G415" i="1"/>
  <c r="G407" i="1"/>
  <c r="G394" i="1"/>
  <c r="G386" i="1"/>
  <c r="G382" i="1"/>
  <c r="G374" i="1"/>
  <c r="G370" i="1"/>
  <c r="G366" i="1"/>
  <c r="G362" i="1"/>
  <c r="G358" i="1"/>
  <c r="G350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461" i="1"/>
  <c r="G457" i="1"/>
  <c r="G453" i="1"/>
  <c r="G449" i="1"/>
  <c r="G445" i="1"/>
  <c r="G441" i="1"/>
  <c r="G437" i="1"/>
  <c r="G433" i="1"/>
  <c r="G429" i="1"/>
  <c r="G425" i="1"/>
  <c r="G421" i="1"/>
  <c r="G417" i="1"/>
  <c r="G413" i="1"/>
  <c r="G409" i="1"/>
  <c r="G405" i="1"/>
  <c r="G400" i="1"/>
  <c r="G396" i="1"/>
  <c r="G392" i="1"/>
  <c r="G388" i="1"/>
  <c r="G384" i="1"/>
  <c r="G380" i="1"/>
  <c r="G376" i="1"/>
  <c r="G372" i="1"/>
  <c r="G368" i="1"/>
  <c r="G364" i="1"/>
  <c r="G360" i="1"/>
  <c r="G356" i="1"/>
  <c r="G348" i="1"/>
  <c r="G344" i="1"/>
  <c r="G340" i="1"/>
  <c r="G336" i="1"/>
  <c r="G332" i="1"/>
  <c r="G328" i="1"/>
  <c r="G324" i="1"/>
  <c r="G320" i="1"/>
  <c r="G312" i="1"/>
  <c r="G308" i="1"/>
  <c r="G304" i="1"/>
  <c r="G300" i="1"/>
  <c r="G296" i="1"/>
  <c r="G292" i="1"/>
  <c r="G288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0" i="1"/>
  <c r="G136" i="1"/>
  <c r="G132" i="1"/>
  <c r="G128" i="1"/>
  <c r="G124" i="1"/>
  <c r="G144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414" i="1"/>
  <c r="G410" i="1"/>
  <c r="G406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1" i="1"/>
  <c r="G237" i="1"/>
  <c r="G233" i="1"/>
  <c r="G229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1" i="1"/>
  <c r="G137" i="1"/>
  <c r="G133" i="1"/>
  <c r="G129" i="1"/>
  <c r="G125" i="1"/>
  <c r="G121" i="1"/>
  <c r="G460" i="1"/>
  <c r="G456" i="1"/>
  <c r="G452" i="1"/>
  <c r="G448" i="1"/>
  <c r="G444" i="1"/>
  <c r="G440" i="1"/>
  <c r="G436" i="1"/>
  <c r="G432" i="1"/>
  <c r="G428" i="1"/>
  <c r="G424" i="1"/>
  <c r="G420" i="1"/>
  <c r="G416" i="1"/>
  <c r="G412" i="1"/>
  <c r="G408" i="1"/>
  <c r="G404" i="1"/>
  <c r="G399" i="1"/>
  <c r="G395" i="1"/>
  <c r="G391" i="1"/>
  <c r="G387" i="1"/>
  <c r="G383" i="1"/>
  <c r="G379" i="1"/>
  <c r="G375" i="1"/>
  <c r="G371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85" i="1"/>
  <c r="G145" i="1"/>
  <c r="G105" i="1"/>
  <c r="G245" i="1"/>
  <c r="G317" i="1"/>
  <c r="G284" i="1"/>
  <c r="G316" i="1"/>
  <c r="G246" i="1"/>
  <c r="G342" i="1"/>
  <c r="G86" i="1"/>
  <c r="G26" i="1"/>
  <c r="G74" i="1"/>
  <c r="G120" i="1"/>
  <c r="G7" i="1"/>
  <c r="G563" i="1" l="1"/>
  <c r="M20" i="15"/>
  <c r="W563" i="1" l="1"/>
  <c r="X563" i="1"/>
  <c r="Y563" i="1"/>
  <c r="Z563" i="1"/>
  <c r="AA563" i="1"/>
  <c r="AB563" i="1"/>
  <c r="AC563" i="1"/>
  <c r="AD563" i="1"/>
  <c r="AE563" i="1"/>
  <c r="AF563" i="1"/>
  <c r="AG563" i="1"/>
  <c r="AH563" i="1"/>
  <c r="M154" i="15" l="1"/>
  <c r="M319" i="15"/>
  <c r="L351" i="15"/>
  <c r="L276" i="15"/>
  <c r="L275" i="15"/>
  <c r="L255" i="15"/>
  <c r="M255" i="15" s="1"/>
  <c r="D244" i="15" l="1"/>
  <c r="D207" i="15"/>
  <c r="D171" i="15"/>
  <c r="D150" i="15"/>
  <c r="G1048576" i="14"/>
  <c r="L247" i="15" l="1"/>
  <c r="L214" i="15"/>
  <c r="L158" i="15"/>
  <c r="B12" i="3"/>
  <c r="C12" i="3"/>
  <c r="R529" i="6"/>
  <c r="H529" i="6"/>
  <c r="T529" i="6"/>
  <c r="X529" i="6"/>
  <c r="I529" i="6"/>
  <c r="G529" i="6"/>
  <c r="J529" i="6"/>
  <c r="M529" i="6"/>
  <c r="Y529" i="6"/>
  <c r="V529" i="6"/>
  <c r="N529" i="6"/>
  <c r="W529" i="6"/>
  <c r="AI529" i="6"/>
  <c r="P529" i="6"/>
  <c r="S529" i="6"/>
  <c r="AG529" i="6"/>
  <c r="AC529" i="6"/>
  <c r="L529" i="6"/>
  <c r="U529" i="6"/>
  <c r="AF529" i="6"/>
  <c r="Z529" i="6"/>
  <c r="AA529" i="6"/>
  <c r="O529" i="6"/>
  <c r="K529" i="6"/>
  <c r="AB529" i="6"/>
  <c r="AH529" i="6"/>
  <c r="AD529" i="6"/>
  <c r="Q529" i="6"/>
  <c r="AE529" i="6"/>
  <c r="T535" i="6" l="1"/>
  <c r="T533" i="6"/>
  <c r="C14" i="3"/>
  <c r="G10" i="18"/>
  <c r="G18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ALTECH2</author>
  </authors>
  <commentList>
    <comment ref="C11" authorId="0" shapeId="0" xr:uid="{B45E4CEB-EDA4-4E1B-8681-1C67791DE884}">
      <text>
        <r>
          <rPr>
            <b/>
            <sz val="9"/>
            <color indexed="81"/>
            <rFont val="Tahoma"/>
            <family val="2"/>
          </rPr>
          <t>ALTECH2:</t>
        </r>
        <r>
          <rPr>
            <sz val="9"/>
            <color indexed="81"/>
            <rFont val="Tahoma"/>
            <family val="2"/>
          </rPr>
          <t xml:space="preserve">
eshte deklaruar gabim te fdp</t>
        </r>
      </text>
    </comment>
    <comment ref="D14" authorId="0" shapeId="0" xr:uid="{DAE57086-F883-48CB-A379-1432CBBF568C}">
      <text>
        <r>
          <rPr>
            <b/>
            <sz val="9"/>
            <color indexed="81"/>
            <rFont val="Tahoma"/>
            <family val="2"/>
          </rPr>
          <t>ALTECH2:</t>
        </r>
        <r>
          <rPr>
            <sz val="9"/>
            <color indexed="81"/>
            <rFont val="Tahoma"/>
            <family val="2"/>
          </rPr>
          <t xml:space="preserve">
sit. Gusht +shtator</t>
        </r>
      </text>
    </comment>
  </commentList>
</comments>
</file>

<file path=xl/sharedStrings.xml><?xml version="1.0" encoding="utf-8"?>
<sst xmlns="http://schemas.openxmlformats.org/spreadsheetml/2006/main" count="32214" uniqueCount="6337">
  <si>
    <t>Numri i Faturës</t>
  </si>
  <si>
    <t>Numri Serial i Faturës</t>
  </si>
  <si>
    <t>Data e Faturës</t>
  </si>
  <si>
    <t>Emri tregtar i shitësit/personit</t>
  </si>
  <si>
    <t>Rrethi i shitësit</t>
  </si>
  <si>
    <t>NIPT-i/Kodi i mëparshëm i shitësit</t>
  </si>
  <si>
    <t>Totali i Blerjeve</t>
  </si>
  <si>
    <t xml:space="preserve">Të përjashtuara me TVSH jo të zbritshme/pa TVSH </t>
  </si>
  <si>
    <t>Vlera e tatueshme për blerje të importeve të mallrave me shkallë 20%</t>
  </si>
  <si>
    <t>TVSH për importe të mallrave me shkallë 20%</t>
  </si>
  <si>
    <t>Vlera e tatueshme për blerje të importeve të mallrave me shkallë 10%</t>
  </si>
  <si>
    <t>TVSH për importe të mallrave me shkallë 10%</t>
  </si>
  <si>
    <t>Vlera e tatueshme për blerje të importeve të mallrave me shkallë 6%</t>
  </si>
  <si>
    <t>TVSH për importe të mallrave me shkallë 6%</t>
  </si>
  <si>
    <t>Vlera e tatueshme për blerje të importeve të investimeve me shkallë 20%</t>
  </si>
  <si>
    <t>TVSH për importe të investimeve me shkallë 20%</t>
  </si>
  <si>
    <t>Vlera e tatueshme për blerje nga furnitorët vendas me shkallë 20%</t>
  </si>
  <si>
    <t>TVSH nga furnitorët vendas me shkallë 20%</t>
  </si>
  <si>
    <t>Vlera e tatueshme për blerje të investimeve nga furnitorët vendas me shkallë 20%</t>
  </si>
  <si>
    <t>TVSH për investime nga furnitorët vendas me shkallë 20%</t>
  </si>
  <si>
    <t xml:space="preserve">TVSH për blerje nga furnitorët vendas </t>
  </si>
  <si>
    <t>Vlera e tatueshme per autongarkesë TVSH-së në blerje me të drejtë kreditimi.</t>
  </si>
  <si>
    <t>TVSH per autongarkese TVSH-je ne blerje me te drejte kreditimi.</t>
  </si>
  <si>
    <t xml:space="preserve">Vlera e tatueshme për rregullimet e TVSH-së së zbritshme </t>
  </si>
  <si>
    <t xml:space="preserve">TVSH për rregullimet e TVSH-së së zbritshme </t>
  </si>
  <si>
    <t>Vlera e tatueshme për veprimet e borxhit të keq</t>
  </si>
  <si>
    <t>TVSH për veprimet e borxhit të keq</t>
  </si>
  <si>
    <t>Tirane</t>
  </si>
  <si>
    <t>K31720006A</t>
  </si>
  <si>
    <t>K81314016Q</t>
  </si>
  <si>
    <t>Durres</t>
  </si>
  <si>
    <t>K49711001B</t>
  </si>
  <si>
    <t>Arnold shpk</t>
  </si>
  <si>
    <t>L91427006K</t>
  </si>
  <si>
    <t>x</t>
  </si>
  <si>
    <t>Pershkrimi</t>
  </si>
  <si>
    <t>Das Oil shpk</t>
  </si>
  <si>
    <t>L52230020G</t>
  </si>
  <si>
    <t>Besland shpk</t>
  </si>
  <si>
    <t>K86418402L</t>
  </si>
  <si>
    <t>Doan Glass shpk</t>
  </si>
  <si>
    <t>Elbasan</t>
  </si>
  <si>
    <t>K12709201J</t>
  </si>
  <si>
    <t>Everest shpk</t>
  </si>
  <si>
    <t>J78311921L</t>
  </si>
  <si>
    <t>Copier Computer Center</t>
  </si>
  <si>
    <t>L12120015F</t>
  </si>
  <si>
    <t>Alumil Albania shpk</t>
  </si>
  <si>
    <t>J82104005P</t>
  </si>
  <si>
    <t>Infosoft Software Developer</t>
  </si>
  <si>
    <t>K31418036C</t>
  </si>
  <si>
    <t>ICA Albania shpk</t>
  </si>
  <si>
    <t>J62903643L</t>
  </si>
  <si>
    <t>Indrit shpk</t>
  </si>
  <si>
    <t>J97201203K</t>
  </si>
  <si>
    <t>Axh Dean</t>
  </si>
  <si>
    <t>Kapshtice</t>
  </si>
  <si>
    <t>J61827080C</t>
  </si>
  <si>
    <t>Kujtim Zeneli</t>
  </si>
  <si>
    <t>L12415001T</t>
  </si>
  <si>
    <t>Elval</t>
  </si>
  <si>
    <t>xxx</t>
  </si>
  <si>
    <t>Styropan</t>
  </si>
  <si>
    <t>Kolleris</t>
  </si>
  <si>
    <t>Coltech</t>
  </si>
  <si>
    <t>Aluplast</t>
  </si>
  <si>
    <t>K03612405U</t>
  </si>
  <si>
    <t>Korce</t>
  </si>
  <si>
    <t>K73801002W</t>
  </si>
  <si>
    <t>xxxx</t>
  </si>
  <si>
    <t>K-AKS</t>
  </si>
  <si>
    <t>K52304503K</t>
  </si>
  <si>
    <t>Weiss Profil</t>
  </si>
  <si>
    <t>K91321018A</t>
  </si>
  <si>
    <t>Floresha Shkembi</t>
  </si>
  <si>
    <t>K417050185</t>
  </si>
  <si>
    <t>R21979</t>
  </si>
  <si>
    <t>Turqi</t>
  </si>
  <si>
    <t>XXXX</t>
  </si>
  <si>
    <t>R 21979</t>
  </si>
  <si>
    <t>Thermo Profil</t>
  </si>
  <si>
    <t>Shkoder</t>
  </si>
  <si>
    <t>Edipack shpk</t>
  </si>
  <si>
    <t>J61818524A</t>
  </si>
  <si>
    <t>Erjon Bardhi</t>
  </si>
  <si>
    <t>L62227014R</t>
  </si>
  <si>
    <t>RIA 2000</t>
  </si>
  <si>
    <t>J92401001B</t>
  </si>
  <si>
    <t>XXXXX</t>
  </si>
  <si>
    <t>Adalar Kimya</t>
  </si>
  <si>
    <t>Athine</t>
  </si>
  <si>
    <t>Real Deal</t>
  </si>
  <si>
    <t>K81321050I</t>
  </si>
  <si>
    <t>Pespa Alumin</t>
  </si>
  <si>
    <t>K11618501V</t>
  </si>
  <si>
    <t>Kamela shpk</t>
  </si>
  <si>
    <t>Droublis</t>
  </si>
  <si>
    <t>GREQI</t>
  </si>
  <si>
    <t>COMEC SHPK</t>
  </si>
  <si>
    <t>J61930002D</t>
  </si>
  <si>
    <t>Univers Promotions</t>
  </si>
  <si>
    <t>K81324039M</t>
  </si>
  <si>
    <t>ADA-VHS</t>
  </si>
  <si>
    <t>L413210471</t>
  </si>
  <si>
    <t>Kevin AF shpk</t>
  </si>
  <si>
    <t>L12018008J</t>
  </si>
  <si>
    <t>KADIU SHA</t>
  </si>
  <si>
    <t>J61817045K</t>
  </si>
  <si>
    <t>R 53674</t>
  </si>
  <si>
    <t>R 55736</t>
  </si>
  <si>
    <t>SOYTAS DIS TICARET LTD</t>
  </si>
  <si>
    <t>Gelisim</t>
  </si>
  <si>
    <t>Baumarket shpk</t>
  </si>
  <si>
    <t>Seim Oil shpk</t>
  </si>
  <si>
    <t>K01913004V</t>
  </si>
  <si>
    <t>CMA-CGM ALBANIA</t>
  </si>
  <si>
    <t>Pronet shpk</t>
  </si>
  <si>
    <t>K31521002N</t>
  </si>
  <si>
    <t>R 59366</t>
  </si>
  <si>
    <t>M.S.C Albania shpk</t>
  </si>
  <si>
    <t>Ermal Kuka PF</t>
  </si>
  <si>
    <t>L51403039A</t>
  </si>
  <si>
    <t>TAFI OIL SHA TIRANE</t>
  </si>
  <si>
    <t>ASA-3D SHPK</t>
  </si>
  <si>
    <t>K76329203M</t>
  </si>
  <si>
    <t>R 74621</t>
  </si>
  <si>
    <t>MASVOULAS ANTONIAS</t>
  </si>
  <si>
    <t>Ledia Dako</t>
  </si>
  <si>
    <t>L51306057K</t>
  </si>
  <si>
    <t>WURTH Albania shpk</t>
  </si>
  <si>
    <t>J61820056R</t>
  </si>
  <si>
    <t>R 79598</t>
  </si>
  <si>
    <t>Pesral shpk</t>
  </si>
  <si>
    <t>L71712508L</t>
  </si>
  <si>
    <t>ARBA SHPK</t>
  </si>
  <si>
    <t>K21602501L</t>
  </si>
  <si>
    <t>Xhaferaj Alumin shpk</t>
  </si>
  <si>
    <t>R 89240</t>
  </si>
  <si>
    <t>BEN.I GLASS</t>
  </si>
  <si>
    <t>R 89543</t>
  </si>
  <si>
    <t>Mert Yapiskanli bant san</t>
  </si>
  <si>
    <t>ALBREVAL STUDIO</t>
  </si>
  <si>
    <t>L51406026H</t>
  </si>
  <si>
    <t>Euroelektra shpk</t>
  </si>
  <si>
    <t>L01808013Q</t>
  </si>
  <si>
    <t>AE DISTRIBUTION</t>
  </si>
  <si>
    <t>K21915002R</t>
  </si>
  <si>
    <t>94945362`</t>
  </si>
  <si>
    <t>R 94445</t>
  </si>
  <si>
    <t>Dekoral Line shpk</t>
  </si>
  <si>
    <t>L51928032P</t>
  </si>
  <si>
    <t>INDA SHPK</t>
  </si>
  <si>
    <t>K01429003J</t>
  </si>
  <si>
    <t>R 102143</t>
  </si>
  <si>
    <t>Dionis Goci PF</t>
  </si>
  <si>
    <t>L92304039I</t>
  </si>
  <si>
    <t>Vetro Fusione Gjoka shpk</t>
  </si>
  <si>
    <t>Kappa Oil</t>
  </si>
  <si>
    <t>J91402501L</t>
  </si>
  <si>
    <t>R 104656</t>
  </si>
  <si>
    <t>Tashul Pacoli</t>
  </si>
  <si>
    <t>L54704005N</t>
  </si>
  <si>
    <t>LLOGARIA</t>
  </si>
  <si>
    <t>FINANCE 5</t>
  </si>
  <si>
    <t>SISTEM TATIME</t>
  </si>
  <si>
    <t>DHL</t>
  </si>
  <si>
    <t xml:space="preserve">BLERJE E AQT </t>
  </si>
  <si>
    <t>SISTEM TATIMOR</t>
  </si>
  <si>
    <t>Nr i rreshtave mund te shtohet ne perputhje me nr e transaksioneve</t>
  </si>
  <si>
    <t xml:space="preserve">Ne rastin kur ky liber do te printohet, per qellime te ruajtjes/ mbajtjes se dokumentacionit, cdo faqe e printuar duhet te kete ne krye permbajtjen / rreshtat nga 1 ne 12. </t>
  </si>
  <si>
    <t>Shpjegim:</t>
  </si>
  <si>
    <t>Mbiemri</t>
  </si>
  <si>
    <t xml:space="preserve">Emri </t>
  </si>
  <si>
    <t>kutia (53)</t>
  </si>
  <si>
    <t>kutia (52)</t>
  </si>
  <si>
    <t>kutia (51)</t>
  </si>
  <si>
    <t>kutia (50)</t>
  </si>
  <si>
    <t>kutia (49)</t>
  </si>
  <si>
    <t>kutia (48)</t>
  </si>
  <si>
    <t>kutia (47)</t>
  </si>
  <si>
    <t>kutia (46)</t>
  </si>
  <si>
    <t>kutia (45)</t>
  </si>
  <si>
    <t>kutia (44)</t>
  </si>
  <si>
    <t>kutia (43)</t>
  </si>
  <si>
    <t>kutia (42)</t>
  </si>
  <si>
    <t>kutia (41)</t>
  </si>
  <si>
    <t>kutia (40)</t>
  </si>
  <si>
    <t>kutia (39)</t>
  </si>
  <si>
    <t>kutia (38)</t>
  </si>
  <si>
    <t>kutia (37)</t>
  </si>
  <si>
    <t>kutia (36)</t>
  </si>
  <si>
    <t>kutia (35)</t>
  </si>
  <si>
    <t>kutia (34)</t>
  </si>
  <si>
    <t>kutia (33)</t>
  </si>
  <si>
    <t>kutia (32)</t>
  </si>
  <si>
    <t>kutia (31)</t>
  </si>
  <si>
    <t>kutia (30)</t>
  </si>
  <si>
    <t>kutia (29)</t>
  </si>
  <si>
    <t>kutia (28)</t>
  </si>
  <si>
    <t>kutia (27)</t>
  </si>
  <si>
    <t>kutia (26)</t>
  </si>
  <si>
    <t>Kutia sipas Formularit te Deklarimit dhe Pageses se TVSH-se</t>
  </si>
  <si>
    <t>Shuma totale</t>
  </si>
  <si>
    <t>30/12/2020</t>
  </si>
  <si>
    <t>92610956</t>
  </si>
  <si>
    <t>956</t>
  </si>
  <si>
    <t>92612488</t>
  </si>
  <si>
    <t>2488</t>
  </si>
  <si>
    <t>29/12/2020</t>
  </si>
  <si>
    <t>92610780</t>
  </si>
  <si>
    <t>780</t>
  </si>
  <si>
    <t>92610736</t>
  </si>
  <si>
    <t>736</t>
  </si>
  <si>
    <t>56</t>
  </si>
  <si>
    <t>72248778</t>
  </si>
  <si>
    <t>92612486</t>
  </si>
  <si>
    <t>2486</t>
  </si>
  <si>
    <t>28/12/2020</t>
  </si>
  <si>
    <t>92610773</t>
  </si>
  <si>
    <t>773</t>
  </si>
  <si>
    <t>92610724</t>
  </si>
  <si>
    <t>724</t>
  </si>
  <si>
    <t>85989479</t>
  </si>
  <si>
    <t>278</t>
  </si>
  <si>
    <t>27/12/2020</t>
  </si>
  <si>
    <t>92610770</t>
  </si>
  <si>
    <t>770</t>
  </si>
  <si>
    <t>92610771</t>
  </si>
  <si>
    <t>0771</t>
  </si>
  <si>
    <t>26/12/2020</t>
  </si>
  <si>
    <t>92612478</t>
  </si>
  <si>
    <t>2478</t>
  </si>
  <si>
    <t>25/12/2020</t>
  </si>
  <si>
    <t>92610706</t>
  </si>
  <si>
    <t>706</t>
  </si>
  <si>
    <t>90736502</t>
  </si>
  <si>
    <t>2</t>
  </si>
  <si>
    <t>24/12/2020</t>
  </si>
  <si>
    <t>92612474</t>
  </si>
  <si>
    <t>2474</t>
  </si>
  <si>
    <t>23/12/2020</t>
  </si>
  <si>
    <t>921610835</t>
  </si>
  <si>
    <t>835</t>
  </si>
  <si>
    <t>92612470</t>
  </si>
  <si>
    <t>2470</t>
  </si>
  <si>
    <t>22/12/2020</t>
  </si>
  <si>
    <t>92610824</t>
  </si>
  <si>
    <t>824</t>
  </si>
  <si>
    <t>92610814</t>
  </si>
  <si>
    <t>814</t>
  </si>
  <si>
    <t>91349531</t>
  </si>
  <si>
    <t>316</t>
  </si>
  <si>
    <t>92612466</t>
  </si>
  <si>
    <t>2466</t>
  </si>
  <si>
    <t>92611788</t>
  </si>
  <si>
    <t>1788</t>
  </si>
  <si>
    <t>21/12/2020</t>
  </si>
  <si>
    <t>95800031</t>
  </si>
  <si>
    <t>2902</t>
  </si>
  <si>
    <t>19/12/2020</t>
  </si>
  <si>
    <t>92020259</t>
  </si>
  <si>
    <t>312</t>
  </si>
  <si>
    <t>28</t>
  </si>
  <si>
    <t>21822492</t>
  </si>
  <si>
    <t>218224926</t>
  </si>
  <si>
    <t>92611576</t>
  </si>
  <si>
    <t>1576</t>
  </si>
  <si>
    <t>18/12/2020</t>
  </si>
  <si>
    <t>95129247</t>
  </si>
  <si>
    <t>3547</t>
  </si>
  <si>
    <t>91349528</t>
  </si>
  <si>
    <t>313</t>
  </si>
  <si>
    <t>92611773</t>
  </si>
  <si>
    <t>1773</t>
  </si>
  <si>
    <t>94483169</t>
  </si>
  <si>
    <t>1489</t>
  </si>
  <si>
    <t>16/12/2020</t>
  </si>
  <si>
    <t>74107425</t>
  </si>
  <si>
    <t>75</t>
  </si>
  <si>
    <t>328722171</t>
  </si>
  <si>
    <t>218224859</t>
  </si>
  <si>
    <t>92611763</t>
  </si>
  <si>
    <t>1763</t>
  </si>
  <si>
    <t>15/12/2020</t>
  </si>
  <si>
    <t>91349522</t>
  </si>
  <si>
    <t>307</t>
  </si>
  <si>
    <t>92612456</t>
  </si>
  <si>
    <t>2456</t>
  </si>
  <si>
    <t>95227122</t>
  </si>
  <si>
    <t>1799</t>
  </si>
  <si>
    <t>14/12/2020</t>
  </si>
  <si>
    <t>86845306</t>
  </si>
  <si>
    <t>6</t>
  </si>
  <si>
    <t>89730901</t>
  </si>
  <si>
    <t>92866700</t>
  </si>
  <si>
    <t>1199</t>
  </si>
  <si>
    <t>92610348</t>
  </si>
  <si>
    <t>0348</t>
  </si>
  <si>
    <t>12/12/2020</t>
  </si>
  <si>
    <t>94944220</t>
  </si>
  <si>
    <t>4019</t>
  </si>
  <si>
    <t>92020250</t>
  </si>
  <si>
    <t>303</t>
  </si>
  <si>
    <t>92612446</t>
  </si>
  <si>
    <t>2446</t>
  </si>
  <si>
    <t>92612444</t>
  </si>
  <si>
    <t>2444</t>
  </si>
  <si>
    <t>1</t>
  </si>
  <si>
    <t>10/12/2020</t>
  </si>
  <si>
    <t>95080091</t>
  </si>
  <si>
    <t>2851</t>
  </si>
  <si>
    <t>09/12/2020</t>
  </si>
  <si>
    <t>91349520</t>
  </si>
  <si>
    <t>305</t>
  </si>
  <si>
    <t>95080056</t>
  </si>
  <si>
    <t>2817</t>
  </si>
  <si>
    <t>92612430</t>
  </si>
  <si>
    <t>2430</t>
  </si>
  <si>
    <t>08/12/2020</t>
  </si>
  <si>
    <t>94944348</t>
  </si>
  <si>
    <t>3047</t>
  </si>
  <si>
    <t>92612421</t>
  </si>
  <si>
    <t>2421</t>
  </si>
  <si>
    <t>07/12/2020</t>
  </si>
  <si>
    <t>92612413</t>
  </si>
  <si>
    <t>2413</t>
  </si>
  <si>
    <t>92610327</t>
  </si>
  <si>
    <t>0327</t>
  </si>
  <si>
    <t>05/12/2020</t>
  </si>
  <si>
    <t>94483148</t>
  </si>
  <si>
    <t>1448</t>
  </si>
  <si>
    <t>04/12/2020</t>
  </si>
  <si>
    <t>91349519</t>
  </si>
  <si>
    <t>304</t>
  </si>
  <si>
    <t>03/12/2020</t>
  </si>
  <si>
    <t>85343973</t>
  </si>
  <si>
    <t>1873</t>
  </si>
  <si>
    <t>02/12/2020</t>
  </si>
  <si>
    <t>72248773</t>
  </si>
  <si>
    <t>51</t>
  </si>
  <si>
    <t>91349517</t>
  </si>
  <si>
    <t>302</t>
  </si>
  <si>
    <t>94944315</t>
  </si>
  <si>
    <t>3014</t>
  </si>
  <si>
    <t>69874187</t>
  </si>
  <si>
    <t>187</t>
  </si>
  <si>
    <t>69874186</t>
  </si>
  <si>
    <t>186</t>
  </si>
  <si>
    <t>92610187</t>
  </si>
  <si>
    <t>0187</t>
  </si>
  <si>
    <t>30/11/2020</t>
  </si>
  <si>
    <t>94944385</t>
  </si>
  <si>
    <t>2984</t>
  </si>
  <si>
    <t>91020238</t>
  </si>
  <si>
    <t>2639</t>
  </si>
  <si>
    <t>218224595</t>
  </si>
  <si>
    <t>28/11/2020</t>
  </si>
  <si>
    <t>92610168</t>
  </si>
  <si>
    <t>0168</t>
  </si>
  <si>
    <t>27/11/2020</t>
  </si>
  <si>
    <t>91349513</t>
  </si>
  <si>
    <t>298</t>
  </si>
  <si>
    <t>26/11/2020</t>
  </si>
  <si>
    <t>0</t>
  </si>
  <si>
    <t>25/11/2020</t>
  </si>
  <si>
    <t>94945325</t>
  </si>
  <si>
    <t>2924</t>
  </si>
  <si>
    <t>218224532</t>
  </si>
  <si>
    <t>23/11/2020</t>
  </si>
  <si>
    <t>92020243</t>
  </si>
  <si>
    <t>287</t>
  </si>
  <si>
    <t>94585417</t>
  </si>
  <si>
    <t>2788</t>
  </si>
  <si>
    <t>24</t>
  </si>
  <si>
    <t>92612399</t>
  </si>
  <si>
    <t>2399</t>
  </si>
  <si>
    <t>23</t>
  </si>
  <si>
    <t>22</t>
  </si>
  <si>
    <t>21/11/2020</t>
  </si>
  <si>
    <t>88278424</t>
  </si>
  <si>
    <t>762</t>
  </si>
  <si>
    <t>94944429</t>
  </si>
  <si>
    <t>2878</t>
  </si>
  <si>
    <t>92612388</t>
  </si>
  <si>
    <t>2388</t>
  </si>
  <si>
    <t>92612386</t>
  </si>
  <si>
    <t>2386</t>
  </si>
  <si>
    <t>19/11/2020</t>
  </si>
  <si>
    <t>88807359</t>
  </si>
  <si>
    <t>9</t>
  </si>
  <si>
    <t>88278420</t>
  </si>
  <si>
    <t>758</t>
  </si>
  <si>
    <t>91349507</t>
  </si>
  <si>
    <t>292</t>
  </si>
  <si>
    <t>92612373</t>
  </si>
  <si>
    <t>2373</t>
  </si>
  <si>
    <t>18/11/2020</t>
  </si>
  <si>
    <t>94945387</t>
  </si>
  <si>
    <t>2838</t>
  </si>
  <si>
    <t>92612381</t>
  </si>
  <si>
    <t>2381</t>
  </si>
  <si>
    <t>92610116</t>
  </si>
  <si>
    <t>0116</t>
  </si>
  <si>
    <t>17/11/2020</t>
  </si>
  <si>
    <t>92349504</t>
  </si>
  <si>
    <t>289</t>
  </si>
  <si>
    <t>2813</t>
  </si>
  <si>
    <t>16/11/2020</t>
  </si>
  <si>
    <t>91023082</t>
  </si>
  <si>
    <t>82</t>
  </si>
  <si>
    <t>85343861</t>
  </si>
  <si>
    <t>1761</t>
  </si>
  <si>
    <t>14/11/2020</t>
  </si>
  <si>
    <t>94448366</t>
  </si>
  <si>
    <t>366</t>
  </si>
  <si>
    <t>94448365</t>
  </si>
  <si>
    <t>365</t>
  </si>
  <si>
    <t>94944488</t>
  </si>
  <si>
    <t>2789</t>
  </si>
  <si>
    <t>92612312</t>
  </si>
  <si>
    <t>2312</t>
  </si>
  <si>
    <t>92611100</t>
  </si>
  <si>
    <t>1100</t>
  </si>
  <si>
    <t>13/11/2020</t>
  </si>
  <si>
    <t>91349503</t>
  </si>
  <si>
    <t>288</t>
  </si>
  <si>
    <t>94944473</t>
  </si>
  <si>
    <t>2774</t>
  </si>
  <si>
    <t>12/11/2020</t>
  </si>
  <si>
    <t>83058767</t>
  </si>
  <si>
    <t>93293920</t>
  </si>
  <si>
    <t>1616</t>
  </si>
  <si>
    <t>11/11/2020</t>
  </si>
  <si>
    <t>88278410</t>
  </si>
  <si>
    <t>748</t>
  </si>
  <si>
    <t>91020195</t>
  </si>
  <si>
    <t>2746</t>
  </si>
  <si>
    <t>91020187</t>
  </si>
  <si>
    <t>2738</t>
  </si>
  <si>
    <t>92611081</t>
  </si>
  <si>
    <t>1081</t>
  </si>
  <si>
    <t>92611043</t>
  </si>
  <si>
    <t>1043</t>
  </si>
  <si>
    <t>10/11/2020</t>
  </si>
  <si>
    <t>93558097</t>
  </si>
  <si>
    <t>866</t>
  </si>
  <si>
    <t>87012247</t>
  </si>
  <si>
    <t>57</t>
  </si>
  <si>
    <t>91352499</t>
  </si>
  <si>
    <t>284</t>
  </si>
  <si>
    <t>09/11/2020</t>
  </si>
  <si>
    <t>91020176</t>
  </si>
  <si>
    <t>2727</t>
  </si>
  <si>
    <t>27</t>
  </si>
  <si>
    <t>92611072</t>
  </si>
  <si>
    <t>1072</t>
  </si>
  <si>
    <t>07/11/2020</t>
  </si>
  <si>
    <t>92020235</t>
  </si>
  <si>
    <t>279</t>
  </si>
  <si>
    <t>26</t>
  </si>
  <si>
    <t>25</t>
  </si>
  <si>
    <t>06/11/2020</t>
  </si>
  <si>
    <t>92036527</t>
  </si>
  <si>
    <t>1246</t>
  </si>
  <si>
    <t>05/11/2020</t>
  </si>
  <si>
    <t>91020284</t>
  </si>
  <si>
    <t>2685</t>
  </si>
  <si>
    <t>92611507</t>
  </si>
  <si>
    <t>1507</t>
  </si>
  <si>
    <t>86053848</t>
  </si>
  <si>
    <t>04/11/2020</t>
  </si>
  <si>
    <t>786</t>
  </si>
  <si>
    <t>92611060</t>
  </si>
  <si>
    <t>1060</t>
  </si>
  <si>
    <t>03/11/2020</t>
  </si>
  <si>
    <t>92611057</t>
  </si>
  <si>
    <t>1057</t>
  </si>
  <si>
    <t>02/11/2020</t>
  </si>
  <si>
    <t>91020263</t>
  </si>
  <si>
    <t>2664</t>
  </si>
  <si>
    <t>92610449</t>
  </si>
  <si>
    <t>0449</t>
  </si>
  <si>
    <t>92610444</t>
  </si>
  <si>
    <t>0444</t>
  </si>
  <si>
    <t>92610443</t>
  </si>
  <si>
    <t>0443</t>
  </si>
  <si>
    <t>30/10/2020</t>
  </si>
  <si>
    <t>91352495</t>
  </si>
  <si>
    <t>280</t>
  </si>
  <si>
    <t>92611165</t>
  </si>
  <si>
    <t>1165</t>
  </si>
  <si>
    <t>29/10/2020</t>
  </si>
  <si>
    <t>91020218</t>
  </si>
  <si>
    <t>2619</t>
  </si>
  <si>
    <t>92611324</t>
  </si>
  <si>
    <t>1324</t>
  </si>
  <si>
    <t>92610426</t>
  </si>
  <si>
    <t>0426</t>
  </si>
  <si>
    <t>27/10/2020</t>
  </si>
  <si>
    <t>93893282</t>
  </si>
  <si>
    <t>2653</t>
  </si>
  <si>
    <t>91020347</t>
  </si>
  <si>
    <t>2598</t>
  </si>
  <si>
    <t>26/10/2020</t>
  </si>
  <si>
    <t>91352492</t>
  </si>
  <si>
    <t>277</t>
  </si>
  <si>
    <t>218224083</t>
  </si>
  <si>
    <t>93293471</t>
  </si>
  <si>
    <t>1517</t>
  </si>
  <si>
    <t>24/10/2020</t>
  </si>
  <si>
    <t>91020319</t>
  </si>
  <si>
    <t>2570</t>
  </si>
  <si>
    <t>218224062</t>
  </si>
  <si>
    <t>92610404</t>
  </si>
  <si>
    <t>0404</t>
  </si>
  <si>
    <t>23/10/2020</t>
  </si>
  <si>
    <t>93579424</t>
  </si>
  <si>
    <t>630</t>
  </si>
  <si>
    <t>93293458</t>
  </si>
  <si>
    <t>1504</t>
  </si>
  <si>
    <t>92611500</t>
  </si>
  <si>
    <t>1500</t>
  </si>
  <si>
    <t>22/10/2020</t>
  </si>
  <si>
    <t>90660726</t>
  </si>
  <si>
    <t>649</t>
  </si>
  <si>
    <t>91352487</t>
  </si>
  <si>
    <t>272</t>
  </si>
  <si>
    <t>270394495</t>
  </si>
  <si>
    <t>1775</t>
  </si>
  <si>
    <t>85343701</t>
  </si>
  <si>
    <t>1701</t>
  </si>
  <si>
    <t>20/10/2020</t>
  </si>
  <si>
    <t>85989461</t>
  </si>
  <si>
    <t>260</t>
  </si>
  <si>
    <t>218223990</t>
  </si>
  <si>
    <t>19/10/2020</t>
  </si>
  <si>
    <t>91352484</t>
  </si>
  <si>
    <t>269</t>
  </si>
  <si>
    <t>17/10/2020</t>
  </si>
  <si>
    <t>91020431</t>
  </si>
  <si>
    <t>2481</t>
  </si>
  <si>
    <t>91020427</t>
  </si>
  <si>
    <t>2477</t>
  </si>
  <si>
    <t>92611477</t>
  </si>
  <si>
    <t>1477</t>
  </si>
  <si>
    <t>16/10/2020</t>
  </si>
  <si>
    <t>91352481</t>
  </si>
  <si>
    <t>266</t>
  </si>
  <si>
    <t>15/10/2020</t>
  </si>
  <si>
    <t>91020405</t>
  </si>
  <si>
    <t>2455</t>
  </si>
  <si>
    <t>14/10/2020</t>
  </si>
  <si>
    <t>93579496</t>
  </si>
  <si>
    <t>602</t>
  </si>
  <si>
    <t>92611469</t>
  </si>
  <si>
    <t>1469</t>
  </si>
  <si>
    <t>84403523</t>
  </si>
  <si>
    <t>1414</t>
  </si>
  <si>
    <t>13/10/2020</t>
  </si>
  <si>
    <t>91765839</t>
  </si>
  <si>
    <t>5839</t>
  </si>
  <si>
    <t>218223884</t>
  </si>
  <si>
    <t>12/10/2020</t>
  </si>
  <si>
    <t>91352477</t>
  </si>
  <si>
    <t>262</t>
  </si>
  <si>
    <t>92611462</t>
  </si>
  <si>
    <t>1462</t>
  </si>
  <si>
    <t>10/10/2020</t>
  </si>
  <si>
    <t>92020216</t>
  </si>
  <si>
    <t>91020457</t>
  </si>
  <si>
    <t>2407</t>
  </si>
  <si>
    <t>21</t>
  </si>
  <si>
    <t>09/10/2020</t>
  </si>
  <si>
    <t>91431688</t>
  </si>
  <si>
    <t>82161806</t>
  </si>
  <si>
    <t>1124</t>
  </si>
  <si>
    <t>08/10/2020</t>
  </si>
  <si>
    <t>93625184</t>
  </si>
  <si>
    <t>92611455</t>
  </si>
  <si>
    <t>1455</t>
  </si>
  <si>
    <t>07/10/2020</t>
  </si>
  <si>
    <t>91352470</t>
  </si>
  <si>
    <t>255</t>
  </si>
  <si>
    <t>85343615</t>
  </si>
  <si>
    <t>1515</t>
  </si>
  <si>
    <t>05/10/2020</t>
  </si>
  <si>
    <t>269318501</t>
  </si>
  <si>
    <t>91352468</t>
  </si>
  <si>
    <t>253</t>
  </si>
  <si>
    <t>91021100</t>
  </si>
  <si>
    <t>2350</t>
  </si>
  <si>
    <t>03/10/2020</t>
  </si>
  <si>
    <t>91021089</t>
  </si>
  <si>
    <t>2339</t>
  </si>
  <si>
    <t>02/10/2020</t>
  </si>
  <si>
    <t>91025830</t>
  </si>
  <si>
    <t>5830</t>
  </si>
  <si>
    <t>91025827</t>
  </si>
  <si>
    <t>5827</t>
  </si>
  <si>
    <t>91352464</t>
  </si>
  <si>
    <t>249</t>
  </si>
  <si>
    <t>91021080</t>
  </si>
  <si>
    <t>2330</t>
  </si>
  <si>
    <t>01/10/2020</t>
  </si>
  <si>
    <t>91021070</t>
  </si>
  <si>
    <t>2320</t>
  </si>
  <si>
    <t>30/09/2020</t>
  </si>
  <si>
    <t>91025914</t>
  </si>
  <si>
    <t>5914</t>
  </si>
  <si>
    <t>93291071</t>
  </si>
  <si>
    <t>2671</t>
  </si>
  <si>
    <t>91021065</t>
  </si>
  <si>
    <t>2315</t>
  </si>
  <si>
    <t>91021058</t>
  </si>
  <si>
    <t>2308</t>
  </si>
  <si>
    <t>29/09/2020</t>
  </si>
  <si>
    <t>218223678</t>
  </si>
  <si>
    <t>28/09/2020</t>
  </si>
  <si>
    <t>91025876</t>
  </si>
  <si>
    <t>5876</t>
  </si>
  <si>
    <t>91025810</t>
  </si>
  <si>
    <t>5810</t>
  </si>
  <si>
    <t>92636051</t>
  </si>
  <si>
    <t>2522</t>
  </si>
  <si>
    <t>27/09/2020</t>
  </si>
  <si>
    <t>87079950</t>
  </si>
  <si>
    <t>771</t>
  </si>
  <si>
    <t>26/09/2020</t>
  </si>
  <si>
    <t>91025860</t>
  </si>
  <si>
    <t>5860</t>
  </si>
  <si>
    <t>91021112</t>
  </si>
  <si>
    <t>2262</t>
  </si>
  <si>
    <t>20</t>
  </si>
  <si>
    <t>19</t>
  </si>
  <si>
    <t>18</t>
  </si>
  <si>
    <t>25/09/2020</t>
  </si>
  <si>
    <t>91352459</t>
  </si>
  <si>
    <t>244</t>
  </si>
  <si>
    <t>88571838</t>
  </si>
  <si>
    <t>1056</t>
  </si>
  <si>
    <t>24/09/2020</t>
  </si>
  <si>
    <t>91026295</t>
  </si>
  <si>
    <t>6295</t>
  </si>
  <si>
    <t>91352457</t>
  </si>
  <si>
    <t>242</t>
  </si>
  <si>
    <t>23/09/2020</t>
  </si>
  <si>
    <t>91026290</t>
  </si>
  <si>
    <t>6290</t>
  </si>
  <si>
    <t>91021174</t>
  </si>
  <si>
    <t>2224</t>
  </si>
  <si>
    <t>22/09/2020</t>
  </si>
  <si>
    <t>856</t>
  </si>
  <si>
    <t>91026285</t>
  </si>
  <si>
    <t>6285</t>
  </si>
  <si>
    <t>91026282</t>
  </si>
  <si>
    <t>6282</t>
  </si>
  <si>
    <t>19/09/2020</t>
  </si>
  <si>
    <t>91021231</t>
  </si>
  <si>
    <t>2181</t>
  </si>
  <si>
    <t>18/09/2020</t>
  </si>
  <si>
    <t>91026269</t>
  </si>
  <si>
    <t>6269</t>
  </si>
  <si>
    <t>91021217</t>
  </si>
  <si>
    <t>2167</t>
  </si>
  <si>
    <t>17/09/2020</t>
  </si>
  <si>
    <t>91352452</t>
  </si>
  <si>
    <t>237</t>
  </si>
  <si>
    <t>91021203</t>
  </si>
  <si>
    <t>2153</t>
  </si>
  <si>
    <t>16/09/2020</t>
  </si>
  <si>
    <t>91431632</t>
  </si>
  <si>
    <t>91021202</t>
  </si>
  <si>
    <t>2152</t>
  </si>
  <si>
    <t>15/09/2020</t>
  </si>
  <si>
    <t>218223478</t>
  </si>
  <si>
    <t>2218223478</t>
  </si>
  <si>
    <t>14/09/2020</t>
  </si>
  <si>
    <t>91026047</t>
  </si>
  <si>
    <t>6047</t>
  </si>
  <si>
    <t>91026046</t>
  </si>
  <si>
    <t>6046</t>
  </si>
  <si>
    <t>91026045</t>
  </si>
  <si>
    <t>6045</t>
  </si>
  <si>
    <t>76128999</t>
  </si>
  <si>
    <t>234</t>
  </si>
  <si>
    <t>12/09/2020</t>
  </si>
  <si>
    <t>91026042</t>
  </si>
  <si>
    <t>6042</t>
  </si>
  <si>
    <t>91026036</t>
  </si>
  <si>
    <t>6036</t>
  </si>
  <si>
    <t>8298933</t>
  </si>
  <si>
    <t>10/09/2020</t>
  </si>
  <si>
    <t>82989333</t>
  </si>
  <si>
    <t>1523</t>
  </si>
  <si>
    <t>08/09/2020</t>
  </si>
  <si>
    <t>91026009</t>
  </si>
  <si>
    <t>6009</t>
  </si>
  <si>
    <t>07/09/2020</t>
  </si>
  <si>
    <t>91026005</t>
  </si>
  <si>
    <t>6005</t>
  </si>
  <si>
    <t>91026003</t>
  </si>
  <si>
    <t>6003</t>
  </si>
  <si>
    <t>91021417</t>
  </si>
  <si>
    <t>2067</t>
  </si>
  <si>
    <t>04/09/2020</t>
  </si>
  <si>
    <t>91020745</t>
  </si>
  <si>
    <t>2045</t>
  </si>
  <si>
    <t>84257313</t>
  </si>
  <si>
    <t>113</t>
  </si>
  <si>
    <t>91022609</t>
  </si>
  <si>
    <t>09</t>
  </si>
  <si>
    <t>03/09/2020</t>
  </si>
  <si>
    <t>91026237</t>
  </si>
  <si>
    <t>6237</t>
  </si>
  <si>
    <t>76128992</t>
  </si>
  <si>
    <t>227</t>
  </si>
  <si>
    <t>218223318</t>
  </si>
  <si>
    <t>91020736</t>
  </si>
  <si>
    <t>2036</t>
  </si>
  <si>
    <t>01/09/2020</t>
  </si>
  <si>
    <t>91020716</t>
  </si>
  <si>
    <t>2016</t>
  </si>
  <si>
    <t>29/08/2020</t>
  </si>
  <si>
    <t>324024917</t>
  </si>
  <si>
    <t>324024916</t>
  </si>
  <si>
    <t>91020787</t>
  </si>
  <si>
    <t>1987</t>
  </si>
  <si>
    <t>28/08/2020</t>
  </si>
  <si>
    <t>76128989</t>
  </si>
  <si>
    <t>224</t>
  </si>
  <si>
    <t>27/08/2020</t>
  </si>
  <si>
    <t>2353</t>
  </si>
  <si>
    <t>26/08/2020</t>
  </si>
  <si>
    <t>76128986</t>
  </si>
  <si>
    <t>221</t>
  </si>
  <si>
    <t>91020768</t>
  </si>
  <si>
    <t>1968</t>
  </si>
  <si>
    <t>25/08/2020</t>
  </si>
  <si>
    <t>76128985</t>
  </si>
  <si>
    <t>220</t>
  </si>
  <si>
    <t>22/08/2020</t>
  </si>
  <si>
    <t>90059293</t>
  </si>
  <si>
    <t>9293</t>
  </si>
  <si>
    <t>91020822</t>
  </si>
  <si>
    <t>1922</t>
  </si>
  <si>
    <t>21/08/2020</t>
  </si>
  <si>
    <t>91020813</t>
  </si>
  <si>
    <t>1913</t>
  </si>
  <si>
    <t>19/08/2020</t>
  </si>
  <si>
    <t>90059279</t>
  </si>
  <si>
    <t>9279</t>
  </si>
  <si>
    <t>18/08/2020</t>
  </si>
  <si>
    <t>91020883</t>
  </si>
  <si>
    <t>1883</t>
  </si>
  <si>
    <t>14/08/2020</t>
  </si>
  <si>
    <t>91020945</t>
  </si>
  <si>
    <t>1847</t>
  </si>
  <si>
    <t>91020944</t>
  </si>
  <si>
    <t>1846</t>
  </si>
  <si>
    <t>12/08/2020</t>
  </si>
  <si>
    <t>90336348</t>
  </si>
  <si>
    <t>2148</t>
  </si>
  <si>
    <t>08/08/2020</t>
  </si>
  <si>
    <t>84554496</t>
  </si>
  <si>
    <t>240</t>
  </si>
  <si>
    <t>17</t>
  </si>
  <si>
    <t>16</t>
  </si>
  <si>
    <t>07/08/2020</t>
  </si>
  <si>
    <t>88571704</t>
  </si>
  <si>
    <t>922</t>
  </si>
  <si>
    <t>76128981</t>
  </si>
  <si>
    <t>216</t>
  </si>
  <si>
    <t>91020698</t>
  </si>
  <si>
    <t>1750</t>
  </si>
  <si>
    <t>06/08/2020</t>
  </si>
  <si>
    <t>90059210</t>
  </si>
  <si>
    <t>9209</t>
  </si>
  <si>
    <t>05/08/2020</t>
  </si>
  <si>
    <t>90059258</t>
  </si>
  <si>
    <t>9258</t>
  </si>
  <si>
    <t>76128978</t>
  </si>
  <si>
    <t>213</t>
  </si>
  <si>
    <t>04/08/2020</t>
  </si>
  <si>
    <t>90270899</t>
  </si>
  <si>
    <t>569</t>
  </si>
  <si>
    <t>91091278</t>
  </si>
  <si>
    <t>2299</t>
  </si>
  <si>
    <t>211911812</t>
  </si>
  <si>
    <t>91020662</t>
  </si>
  <si>
    <t>1714</t>
  </si>
  <si>
    <t>03/08/2020</t>
  </si>
  <si>
    <t>76128972</t>
  </si>
  <si>
    <t>207</t>
  </si>
  <si>
    <t>30/07/2020</t>
  </si>
  <si>
    <t>89755576</t>
  </si>
  <si>
    <t>76128969</t>
  </si>
  <si>
    <t>204</t>
  </si>
  <si>
    <t>91020626</t>
  </si>
  <si>
    <t>1678</t>
  </si>
  <si>
    <t>29/07/2020</t>
  </si>
  <si>
    <t>90059739</t>
  </si>
  <si>
    <t>9739</t>
  </si>
  <si>
    <t>90059735</t>
  </si>
  <si>
    <t>9735</t>
  </si>
  <si>
    <t>90270883</t>
  </si>
  <si>
    <t>533</t>
  </si>
  <si>
    <t>270393926</t>
  </si>
  <si>
    <t>91020608</t>
  </si>
  <si>
    <t>1660</t>
  </si>
  <si>
    <t>28/07/2020</t>
  </si>
  <si>
    <t>15</t>
  </si>
  <si>
    <t>27/07/2020</t>
  </si>
  <si>
    <t>76128964</t>
  </si>
  <si>
    <t>199</t>
  </si>
  <si>
    <t>25/07/2020</t>
  </si>
  <si>
    <t>90059712</t>
  </si>
  <si>
    <t>9712</t>
  </si>
  <si>
    <t>91020559</t>
  </si>
  <si>
    <t>1611</t>
  </si>
  <si>
    <t>24/07/2020</t>
  </si>
  <si>
    <t>76128957</t>
  </si>
  <si>
    <t>192</t>
  </si>
  <si>
    <t>23/07/2020</t>
  </si>
  <si>
    <t>76128956</t>
  </si>
  <si>
    <t>191</t>
  </si>
  <si>
    <t>22/07/2020</t>
  </si>
  <si>
    <t>90059701</t>
  </si>
  <si>
    <t>9701</t>
  </si>
  <si>
    <t>84554491</t>
  </si>
  <si>
    <t>235</t>
  </si>
  <si>
    <t>91020508</t>
  </si>
  <si>
    <t>1560</t>
  </si>
  <si>
    <t>14</t>
  </si>
  <si>
    <t>13</t>
  </si>
  <si>
    <t>21/07/2020</t>
  </si>
  <si>
    <t>90059645</t>
  </si>
  <si>
    <t>9645</t>
  </si>
  <si>
    <t>88571617</t>
  </si>
  <si>
    <t>836</t>
  </si>
  <si>
    <t>20/07/2020</t>
  </si>
  <si>
    <t>86153027</t>
  </si>
  <si>
    <t>1529</t>
  </si>
  <si>
    <t>18/07/2020</t>
  </si>
  <si>
    <t>90059636</t>
  </si>
  <si>
    <t>9636</t>
  </si>
  <si>
    <t>90059635</t>
  </si>
  <si>
    <t>9635</t>
  </si>
  <si>
    <t>17/07/2020</t>
  </si>
  <si>
    <t>90059634</t>
  </si>
  <si>
    <t>9634</t>
  </si>
  <si>
    <t>258573103</t>
  </si>
  <si>
    <t>76128952</t>
  </si>
  <si>
    <t>14/07/2020</t>
  </si>
  <si>
    <t>8477648</t>
  </si>
  <si>
    <t>183</t>
  </si>
  <si>
    <t>13/07/2020</t>
  </si>
  <si>
    <t>68435777</t>
  </si>
  <si>
    <t>11/07/2020</t>
  </si>
  <si>
    <t>90059950</t>
  </si>
  <si>
    <t>9950</t>
  </si>
  <si>
    <t>10/07/2020</t>
  </si>
  <si>
    <t>218222582</t>
  </si>
  <si>
    <t>86153140</t>
  </si>
  <si>
    <t>1442</t>
  </si>
  <si>
    <t>09/07/2020</t>
  </si>
  <si>
    <t>76127485</t>
  </si>
  <si>
    <t>985</t>
  </si>
  <si>
    <t>08/07/2020</t>
  </si>
  <si>
    <t>86153110</t>
  </si>
  <si>
    <t>1412</t>
  </si>
  <si>
    <t>07/07/2020</t>
  </si>
  <si>
    <t>90059928</t>
  </si>
  <si>
    <t>9928</t>
  </si>
  <si>
    <t>86653502</t>
  </si>
  <si>
    <t>3502</t>
  </si>
  <si>
    <t>86153199</t>
  </si>
  <si>
    <t>1401</t>
  </si>
  <si>
    <t>06/07/2020</t>
  </si>
  <si>
    <t>90059926</t>
  </si>
  <si>
    <t>9926</t>
  </si>
  <si>
    <t>89387720</t>
  </si>
  <si>
    <t>04/07/2020</t>
  </si>
  <si>
    <t>90059922</t>
  </si>
  <si>
    <t>9922</t>
  </si>
  <si>
    <t>218222509</t>
  </si>
  <si>
    <t>03/07/2020</t>
  </si>
  <si>
    <t>83708517</t>
  </si>
  <si>
    <t>917</t>
  </si>
  <si>
    <t>84377639</t>
  </si>
  <si>
    <t>174</t>
  </si>
  <si>
    <t>01/07/2020</t>
  </si>
  <si>
    <t>84377635</t>
  </si>
  <si>
    <t>170</t>
  </si>
  <si>
    <t>30/06/2020</t>
  </si>
  <si>
    <t>218222450</t>
  </si>
  <si>
    <t>86153238</t>
  </si>
  <si>
    <t>1350</t>
  </si>
  <si>
    <t>29/06/2020</t>
  </si>
  <si>
    <t>88106543</t>
  </si>
  <si>
    <t>1403</t>
  </si>
  <si>
    <t>80958914</t>
  </si>
  <si>
    <t>1214</t>
  </si>
  <si>
    <t>27/06/2020</t>
  </si>
  <si>
    <t>86153212</t>
  </si>
  <si>
    <t>86153207</t>
  </si>
  <si>
    <t>1319</t>
  </si>
  <si>
    <t>80958849</t>
  </si>
  <si>
    <t>1149</t>
  </si>
  <si>
    <t>26/06/2020</t>
  </si>
  <si>
    <t>84377629</t>
  </si>
  <si>
    <t>164</t>
  </si>
  <si>
    <t>25/06/2020</t>
  </si>
  <si>
    <t>85989426</t>
  </si>
  <si>
    <t>225</t>
  </si>
  <si>
    <t>24/06/2020</t>
  </si>
  <si>
    <t>84377625</t>
  </si>
  <si>
    <t>160</t>
  </si>
  <si>
    <t>23/06/2020</t>
  </si>
  <si>
    <t>86153258</t>
  </si>
  <si>
    <t>1270</t>
  </si>
  <si>
    <t>22/06/2020</t>
  </si>
  <si>
    <t>86653121</t>
  </si>
  <si>
    <t>3121</t>
  </si>
  <si>
    <t>86653120</t>
  </si>
  <si>
    <t>3120</t>
  </si>
  <si>
    <t>86153340</t>
  </si>
  <si>
    <t>1252</t>
  </si>
  <si>
    <t>19/06/2020</t>
  </si>
  <si>
    <t>84377620</t>
  </si>
  <si>
    <t>155</t>
  </si>
  <si>
    <t>86153315</t>
  </si>
  <si>
    <t>1227</t>
  </si>
  <si>
    <t>18/06/2020</t>
  </si>
  <si>
    <t>84376648</t>
  </si>
  <si>
    <t>579</t>
  </si>
  <si>
    <t>17/06/2020</t>
  </si>
  <si>
    <t>84377617</t>
  </si>
  <si>
    <t>152</t>
  </si>
  <si>
    <t>16/06/2020</t>
  </si>
  <si>
    <t>84377614</t>
  </si>
  <si>
    <t>149</t>
  </si>
  <si>
    <t>15/06/2020</t>
  </si>
  <si>
    <t>86153369</t>
  </si>
  <si>
    <t>1181</t>
  </si>
  <si>
    <t>12/06/2020</t>
  </si>
  <si>
    <t>86151667</t>
  </si>
  <si>
    <t>667</t>
  </si>
  <si>
    <t>84377612</t>
  </si>
  <si>
    <t>147</t>
  </si>
  <si>
    <t>86153448</t>
  </si>
  <si>
    <t>1160</t>
  </si>
  <si>
    <t>11/06/2020</t>
  </si>
  <si>
    <t>86654765</t>
  </si>
  <si>
    <t>4765</t>
  </si>
  <si>
    <t>218222154</t>
  </si>
  <si>
    <t>86153428</t>
  </si>
  <si>
    <t>1140</t>
  </si>
  <si>
    <t>10/06/2020</t>
  </si>
  <si>
    <t>84377610</t>
  </si>
  <si>
    <t>145</t>
  </si>
  <si>
    <t>86153421</t>
  </si>
  <si>
    <t>1133</t>
  </si>
  <si>
    <t>84378222</t>
  </si>
  <si>
    <t>09/06/2020</t>
  </si>
  <si>
    <t>86653611</t>
  </si>
  <si>
    <t>3611</t>
  </si>
  <si>
    <t>08/06/2020</t>
  </si>
  <si>
    <t>86654753</t>
  </si>
  <si>
    <t>4753</t>
  </si>
  <si>
    <t>88468844</t>
  </si>
  <si>
    <t>1269</t>
  </si>
  <si>
    <t>86153497</t>
  </si>
  <si>
    <t>1109</t>
  </si>
  <si>
    <t>06/06/2020</t>
  </si>
  <si>
    <t>86153474</t>
  </si>
  <si>
    <t>1086</t>
  </si>
  <si>
    <t>86153473</t>
  </si>
  <si>
    <t>1085</t>
  </si>
  <si>
    <t>05/06/2020</t>
  </si>
  <si>
    <t>84375728</t>
  </si>
  <si>
    <t>728</t>
  </si>
  <si>
    <t>84377603</t>
  </si>
  <si>
    <t>138</t>
  </si>
  <si>
    <t>04/06/2020</t>
  </si>
  <si>
    <t>86153459</t>
  </si>
  <si>
    <t>1071</t>
  </si>
  <si>
    <t>89388009</t>
  </si>
  <si>
    <t>03/06/2020</t>
  </si>
  <si>
    <t>84377748</t>
  </si>
  <si>
    <t>133</t>
  </si>
  <si>
    <t>02/06/2020</t>
  </si>
  <si>
    <t>8694391</t>
  </si>
  <si>
    <t>765</t>
  </si>
  <si>
    <t>30/05/2020</t>
  </si>
  <si>
    <t>8</t>
  </si>
  <si>
    <t>226151723</t>
  </si>
  <si>
    <t>218221983</t>
  </si>
  <si>
    <t>84554469</t>
  </si>
  <si>
    <t>1018</t>
  </si>
  <si>
    <t>10</t>
  </si>
  <si>
    <t>29/05/2020</t>
  </si>
  <si>
    <t>218221967</t>
  </si>
  <si>
    <t>86152599</t>
  </si>
  <si>
    <t>1011</t>
  </si>
  <si>
    <t>28/05/2020</t>
  </si>
  <si>
    <t>86152581</t>
  </si>
  <si>
    <t>993</t>
  </si>
  <si>
    <t>86653705</t>
  </si>
  <si>
    <t>3705</t>
  </si>
  <si>
    <t>27/05/2020</t>
  </si>
  <si>
    <t>86653703</t>
  </si>
  <si>
    <t>3703</t>
  </si>
  <si>
    <t>86653701</t>
  </si>
  <si>
    <t>3701</t>
  </si>
  <si>
    <t>26/05/2020</t>
  </si>
  <si>
    <t>87976943</t>
  </si>
  <si>
    <t>589</t>
  </si>
  <si>
    <t>86655096</t>
  </si>
  <si>
    <t>5096</t>
  </si>
  <si>
    <t>84377734</t>
  </si>
  <si>
    <t>119</t>
  </si>
  <si>
    <t>25/05/2020</t>
  </si>
  <si>
    <t>86654815</t>
  </si>
  <si>
    <t>4815</t>
  </si>
  <si>
    <t>78202340</t>
  </si>
  <si>
    <t>263</t>
  </si>
  <si>
    <t>23/05/2020</t>
  </si>
  <si>
    <t>86653046</t>
  </si>
  <si>
    <t>3046</t>
  </si>
  <si>
    <t>22/05/2020</t>
  </si>
  <si>
    <t>86152717</t>
  </si>
  <si>
    <t>929</t>
  </si>
  <si>
    <t>86655082</t>
  </si>
  <si>
    <t>5082</t>
  </si>
  <si>
    <t>21/05/2020</t>
  </si>
  <si>
    <t>84374425</t>
  </si>
  <si>
    <t>925</t>
  </si>
  <si>
    <t>86152706</t>
  </si>
  <si>
    <t>918</t>
  </si>
  <si>
    <t>86655081</t>
  </si>
  <si>
    <t>5081</t>
  </si>
  <si>
    <t>218221855</t>
  </si>
  <si>
    <t>20/05/2020</t>
  </si>
  <si>
    <t>86152792</t>
  </si>
  <si>
    <t>904</t>
  </si>
  <si>
    <t>320395140</t>
  </si>
  <si>
    <t>639</t>
  </si>
  <si>
    <t>84377729</t>
  </si>
  <si>
    <t>114</t>
  </si>
  <si>
    <t>19/05/2020</t>
  </si>
  <si>
    <t>86152776</t>
  </si>
  <si>
    <t>888</t>
  </si>
  <si>
    <t>68435771</t>
  </si>
  <si>
    <t>68435770</t>
  </si>
  <si>
    <t>18/05/2020</t>
  </si>
  <si>
    <t>86152767</t>
  </si>
  <si>
    <t>879</t>
  </si>
  <si>
    <t>84377727</t>
  </si>
  <si>
    <t>112</t>
  </si>
  <si>
    <t>11</t>
  </si>
  <si>
    <t>16/05/2020</t>
  </si>
  <si>
    <t>86152753</t>
  </si>
  <si>
    <t>865</t>
  </si>
  <si>
    <t>86655065</t>
  </si>
  <si>
    <t>5065</t>
  </si>
  <si>
    <t>86655063</t>
  </si>
  <si>
    <t>5063</t>
  </si>
  <si>
    <t>218221784</t>
  </si>
  <si>
    <t>15/05/2020</t>
  </si>
  <si>
    <t>86152835</t>
  </si>
  <si>
    <t>847</t>
  </si>
  <si>
    <t>656</t>
  </si>
  <si>
    <t>86655061</t>
  </si>
  <si>
    <t>5061</t>
  </si>
  <si>
    <t>14/05/2020</t>
  </si>
  <si>
    <t>86152826</t>
  </si>
  <si>
    <t>838</t>
  </si>
  <si>
    <t>194581649</t>
  </si>
  <si>
    <t>82908195</t>
  </si>
  <si>
    <t>13/05/2020</t>
  </si>
  <si>
    <t>86152817</t>
  </si>
  <si>
    <t>829</t>
  </si>
  <si>
    <t>86152811</t>
  </si>
  <si>
    <t>823</t>
  </si>
  <si>
    <t>12/05/2020</t>
  </si>
  <si>
    <t>86655055</t>
  </si>
  <si>
    <t>5055</t>
  </si>
  <si>
    <t>11/05/2020</t>
  </si>
  <si>
    <t>86152875</t>
  </si>
  <si>
    <t>787</t>
  </si>
  <si>
    <t>269307897</t>
  </si>
  <si>
    <t>84377718</t>
  </si>
  <si>
    <t>103</t>
  </si>
  <si>
    <t>09/05/2020</t>
  </si>
  <si>
    <t>218221684</t>
  </si>
  <si>
    <t>07/05/2020</t>
  </si>
  <si>
    <t>86152853</t>
  </si>
  <si>
    <t>06/05/2020</t>
  </si>
  <si>
    <t>74391898</t>
  </si>
  <si>
    <t>74341898</t>
  </si>
  <si>
    <t>05/05/2020</t>
  </si>
  <si>
    <t>86152944</t>
  </si>
  <si>
    <t>756</t>
  </si>
  <si>
    <t>86653372</t>
  </si>
  <si>
    <t>3372</t>
  </si>
  <si>
    <t>04/05/2020</t>
  </si>
  <si>
    <t>86152932</t>
  </si>
  <si>
    <t>744</t>
  </si>
  <si>
    <t>01/05/2020</t>
  </si>
  <si>
    <t>86152924</t>
  </si>
  <si>
    <t>30/04/2020</t>
  </si>
  <si>
    <t>36653417</t>
  </si>
  <si>
    <t>3417</t>
  </si>
  <si>
    <t>29/04/2020</t>
  </si>
  <si>
    <t>86152904</t>
  </si>
  <si>
    <t>716</t>
  </si>
  <si>
    <t>84376812</t>
  </si>
  <si>
    <t>343</t>
  </si>
  <si>
    <t>86653354</t>
  </si>
  <si>
    <t>3354</t>
  </si>
  <si>
    <t>86653353</t>
  </si>
  <si>
    <t>3353</t>
  </si>
  <si>
    <t>28/04/2020</t>
  </si>
  <si>
    <t>84377710</t>
  </si>
  <si>
    <t>95</t>
  </si>
  <si>
    <t>27/04/2020</t>
  </si>
  <si>
    <t>218221493</t>
  </si>
  <si>
    <t>86680918</t>
  </si>
  <si>
    <t>24/04/2020</t>
  </si>
  <si>
    <t>86152986</t>
  </si>
  <si>
    <t>698</t>
  </si>
  <si>
    <t>22/04/2020</t>
  </si>
  <si>
    <t>86655022</t>
  </si>
  <si>
    <t>5022</t>
  </si>
  <si>
    <t>218221442</t>
  </si>
  <si>
    <t>17/04/2020</t>
  </si>
  <si>
    <t>86655007</t>
  </si>
  <si>
    <t>5007</t>
  </si>
  <si>
    <t>14/04/2020</t>
  </si>
  <si>
    <t>83782696</t>
  </si>
  <si>
    <t>96</t>
  </si>
  <si>
    <t>85071508</t>
  </si>
  <si>
    <t>621</t>
  </si>
  <si>
    <t>74107273</t>
  </si>
  <si>
    <t>13/04/2020</t>
  </si>
  <si>
    <t>86655332</t>
  </si>
  <si>
    <t>5332</t>
  </si>
  <si>
    <t>10/04/2020</t>
  </si>
  <si>
    <t>84377848</t>
  </si>
  <si>
    <t>83</t>
  </si>
  <si>
    <t>07/04/2020</t>
  </si>
  <si>
    <t>84377847</t>
  </si>
  <si>
    <t>06/04/2020</t>
  </si>
  <si>
    <t>85071583</t>
  </si>
  <si>
    <t>596</t>
  </si>
  <si>
    <t>83508067</t>
  </si>
  <si>
    <t>467</t>
  </si>
  <si>
    <t>01/04/2020</t>
  </si>
  <si>
    <t>84377843</t>
  </si>
  <si>
    <t>78</t>
  </si>
  <si>
    <t>30/03/2020</t>
  </si>
  <si>
    <t>84377840</t>
  </si>
  <si>
    <t>28/03/2020</t>
  </si>
  <si>
    <t>7</t>
  </si>
  <si>
    <t>27/03/2020</t>
  </si>
  <si>
    <t>84554445</t>
  </si>
  <si>
    <t>189</t>
  </si>
  <si>
    <t>26/03/2020</t>
  </si>
  <si>
    <t>86655486</t>
  </si>
  <si>
    <t>5486</t>
  </si>
  <si>
    <t>25/03/2020</t>
  </si>
  <si>
    <t>218221127</t>
  </si>
  <si>
    <t>20/03/2020</t>
  </si>
  <si>
    <t>12/03/2020</t>
  </si>
  <si>
    <t>86655454</t>
  </si>
  <si>
    <t>5454</t>
  </si>
  <si>
    <t>11/03/2020</t>
  </si>
  <si>
    <t>84377833</t>
  </si>
  <si>
    <t>68</t>
  </si>
  <si>
    <t>04/03/2020</t>
  </si>
  <si>
    <t>84996136</t>
  </si>
  <si>
    <t>61</t>
  </si>
  <si>
    <t>85071720</t>
  </si>
  <si>
    <t>483</t>
  </si>
  <si>
    <t>03/03/2020</t>
  </si>
  <si>
    <t>86653991</t>
  </si>
  <si>
    <t>3991</t>
  </si>
  <si>
    <t>85449028</t>
  </si>
  <si>
    <t>178</t>
  </si>
  <si>
    <t>29/02/2020</t>
  </si>
  <si>
    <t>460</t>
  </si>
  <si>
    <t>218220847</t>
  </si>
  <si>
    <t>27/02/2020</t>
  </si>
  <si>
    <t>26/02/2020</t>
  </si>
  <si>
    <t>54</t>
  </si>
  <si>
    <t>438</t>
  </si>
  <si>
    <t>4219</t>
  </si>
  <si>
    <t>25/02/2020</t>
  </si>
  <si>
    <t>86654209</t>
  </si>
  <si>
    <t>4209</t>
  </si>
  <si>
    <t>4100</t>
  </si>
  <si>
    <t>408</t>
  </si>
  <si>
    <t>24/02/2020</t>
  </si>
  <si>
    <t>4</t>
  </si>
  <si>
    <t>3</t>
  </si>
  <si>
    <t>22/02/2020</t>
  </si>
  <si>
    <t>4056</t>
  </si>
  <si>
    <t>21/02/2020</t>
  </si>
  <si>
    <t>48</t>
  </si>
  <si>
    <t>20/02/2020</t>
  </si>
  <si>
    <t>5</t>
  </si>
  <si>
    <t>4269</t>
  </si>
  <si>
    <t>19/02/2020</t>
  </si>
  <si>
    <t>4256</t>
  </si>
  <si>
    <t>4254</t>
  </si>
  <si>
    <t>18/02/2020</t>
  </si>
  <si>
    <t>46</t>
  </si>
  <si>
    <t>4396</t>
  </si>
  <si>
    <t>360</t>
  </si>
  <si>
    <t>Metal Vetro Heliene &amp; Co</t>
  </si>
  <si>
    <t>17/02/2020</t>
  </si>
  <si>
    <t>32</t>
  </si>
  <si>
    <t>15/02/2020</t>
  </si>
  <si>
    <t>4356</t>
  </si>
  <si>
    <t>14/02/2020</t>
  </si>
  <si>
    <t>4340</t>
  </si>
  <si>
    <t>13/02/2020</t>
  </si>
  <si>
    <t>4317</t>
  </si>
  <si>
    <t>342</t>
  </si>
  <si>
    <t>12/02/2020</t>
  </si>
  <si>
    <t>38</t>
  </si>
  <si>
    <t>315</t>
  </si>
  <si>
    <t>10/02/2020</t>
  </si>
  <si>
    <t>4134</t>
  </si>
  <si>
    <t>08/02/2020</t>
  </si>
  <si>
    <t>4109</t>
  </si>
  <si>
    <t>4107</t>
  </si>
  <si>
    <t>167</t>
  </si>
  <si>
    <t>07/02/2020</t>
  </si>
  <si>
    <t>33</t>
  </si>
  <si>
    <t>275</t>
  </si>
  <si>
    <t>136</t>
  </si>
  <si>
    <t>06/02/2020</t>
  </si>
  <si>
    <t>7753</t>
  </si>
  <si>
    <t>30</t>
  </si>
  <si>
    <t>264</t>
  </si>
  <si>
    <t>05/02/2020</t>
  </si>
  <si>
    <t>04/02/2020</t>
  </si>
  <si>
    <t>7963</t>
  </si>
  <si>
    <t>01/02/2020</t>
  </si>
  <si>
    <t>9987</t>
  </si>
  <si>
    <t>31/01/2020</t>
  </si>
  <si>
    <t>76133288</t>
  </si>
  <si>
    <t>76133287</t>
  </si>
  <si>
    <t>29/01/2020</t>
  </si>
  <si>
    <t>82909829</t>
  </si>
  <si>
    <t>9829</t>
  </si>
  <si>
    <t>85071029</t>
  </si>
  <si>
    <t>193</t>
  </si>
  <si>
    <t>28/01/2020</t>
  </si>
  <si>
    <t>76133281</t>
  </si>
  <si>
    <t>27/01/2020</t>
  </si>
  <si>
    <t>82909893</t>
  </si>
  <si>
    <t>9893</t>
  </si>
  <si>
    <t>85071006</t>
  </si>
  <si>
    <t>25/01/2020</t>
  </si>
  <si>
    <t>82909863</t>
  </si>
  <si>
    <t>9863</t>
  </si>
  <si>
    <t>24/01/2020</t>
  </si>
  <si>
    <t>82909941</t>
  </si>
  <si>
    <t>9942</t>
  </si>
  <si>
    <t>76133279</t>
  </si>
  <si>
    <t>22/01/2020</t>
  </si>
  <si>
    <t>194577551</t>
  </si>
  <si>
    <t>85071064</t>
  </si>
  <si>
    <t>128</t>
  </si>
  <si>
    <t>76133276</t>
  </si>
  <si>
    <t>21/01/2020</t>
  </si>
  <si>
    <t>76133275</t>
  </si>
  <si>
    <t>17/01/2020</t>
  </si>
  <si>
    <t>82907663</t>
  </si>
  <si>
    <t>7663</t>
  </si>
  <si>
    <t>16/01/2020</t>
  </si>
  <si>
    <t>76133270</t>
  </si>
  <si>
    <t>15/01/2020</t>
  </si>
  <si>
    <t>85071292</t>
  </si>
  <si>
    <t>13/01/2020</t>
  </si>
  <si>
    <t>80687153</t>
  </si>
  <si>
    <t>53</t>
  </si>
  <si>
    <t>85071281</t>
  </si>
  <si>
    <t>45</t>
  </si>
  <si>
    <t>84180834</t>
  </si>
  <si>
    <t>194</t>
  </si>
  <si>
    <t>76133266</t>
  </si>
  <si>
    <t>11/01/2020</t>
  </si>
  <si>
    <t>84365669</t>
  </si>
  <si>
    <t>669</t>
  </si>
  <si>
    <t>10/01/2020</t>
  </si>
  <si>
    <t>85071263</t>
  </si>
  <si>
    <t>09/01/2020</t>
  </si>
  <si>
    <t>85071254</t>
  </si>
  <si>
    <t>07/01/2020</t>
  </si>
  <si>
    <t>82907869</t>
  </si>
  <si>
    <t>7869</t>
  </si>
  <si>
    <t>82907866</t>
  </si>
  <si>
    <t>7866</t>
  </si>
  <si>
    <t>04/01/2020</t>
  </si>
  <si>
    <t>82908821</t>
  </si>
  <si>
    <t>8821</t>
  </si>
  <si>
    <t>329780180</t>
  </si>
  <si>
    <t>83784907</t>
  </si>
  <si>
    <t>07</t>
  </si>
  <si>
    <t>z =                    (y)  x 20/10/6 %)</t>
  </si>
  <si>
    <t>y</t>
  </si>
  <si>
    <t>xh =                     (x) x 20/10/6 %)</t>
  </si>
  <si>
    <t>v =                    (u)  x 20/10/6 %)</t>
  </si>
  <si>
    <t>u</t>
  </si>
  <si>
    <t>th=                     ( t)  x 20%)</t>
  </si>
  <si>
    <t>t</t>
  </si>
  <si>
    <t>sh =                           ( s)  x 20%)</t>
  </si>
  <si>
    <t>s</t>
  </si>
  <si>
    <t>rr=                     (r)  x 6%)</t>
  </si>
  <si>
    <t>r</t>
  </si>
  <si>
    <t>q=                     (p)  x 10%)</t>
  </si>
  <si>
    <t>p</t>
  </si>
  <si>
    <t>o =                           ( nj)  x 20%)</t>
  </si>
  <si>
    <t>nj</t>
  </si>
  <si>
    <t>n =                           ( m)  x 20%)</t>
  </si>
  <si>
    <t>m</t>
  </si>
  <si>
    <t>ll =                           (l) x 6%</t>
  </si>
  <si>
    <t>l</t>
  </si>
  <si>
    <t>k =                           ( j) x 10%</t>
  </si>
  <si>
    <t>j</t>
  </si>
  <si>
    <t>i =                           ( h) x 20%</t>
  </si>
  <si>
    <t>h</t>
  </si>
  <si>
    <t>gj</t>
  </si>
  <si>
    <t>g</t>
  </si>
  <si>
    <t>f</t>
  </si>
  <si>
    <t>ë</t>
  </si>
  <si>
    <t>e=(ë+f+g+gj+h+i+j+k+l+ll+m+n+nj+o+p+q+r+rr+s+sh+t+th+u+v+x+xh+y+z)</t>
  </si>
  <si>
    <t>dh</t>
  </si>
  <si>
    <t>d</t>
  </si>
  <si>
    <t>ç</t>
  </si>
  <si>
    <t>c</t>
  </si>
  <si>
    <t>b</t>
  </si>
  <si>
    <t>a</t>
  </si>
  <si>
    <t>TVSH</t>
  </si>
  <si>
    <t>Vlera e Tatueshme</t>
  </si>
  <si>
    <t xml:space="preserve">Vlera e Tatueshme </t>
  </si>
  <si>
    <t>Veprime të borxhit të keq</t>
  </si>
  <si>
    <t>Rregullime te TVSH-se se zbritshme</t>
  </si>
  <si>
    <t>Autongarkese TVSH ne blerje me te drejte kreditimi</t>
  </si>
  <si>
    <t>Nga Fermeret vendas</t>
  </si>
  <si>
    <t xml:space="preserve"> Te Investimit nga Furnitore Vendas me shkalle 20%</t>
  </si>
  <si>
    <t>Nga Furnitorë Vendas me shkallë 6%</t>
  </si>
  <si>
    <t>Nga Furnitorë Vendas me shkallë 10%</t>
  </si>
  <si>
    <t>Nga Furnitore Vendas me shkalle 20%</t>
  </si>
  <si>
    <t>Importe te investimit me shkallë 20%</t>
  </si>
  <si>
    <t>Importe mallra me shkallë 6%</t>
  </si>
  <si>
    <t>Importe mallra me shkallë 10%</t>
  </si>
  <si>
    <t>Importe mallra me shkallë 20%</t>
  </si>
  <si>
    <t>Import mallra  te perjashtuara</t>
  </si>
  <si>
    <t>Importe te perjashtuara  te investimit pa TVSH</t>
  </si>
  <si>
    <t xml:space="preserve">Blerje investime  brenda vendit pa TVSH </t>
  </si>
  <si>
    <t xml:space="preserve">Te përjashtuara,me Tvsh jo të zbritshme/pa TVSH </t>
  </si>
  <si>
    <t>NIPT       /Kodi Fermerit</t>
  </si>
  <si>
    <t xml:space="preserve">Rrethi </t>
  </si>
  <si>
    <t>Emri tregtar / personi</t>
  </si>
  <si>
    <t>Data (dd/mm/yyyy)</t>
  </si>
  <si>
    <t>Numri Serial</t>
  </si>
  <si>
    <t xml:space="preserve">Nr Fatures </t>
  </si>
  <si>
    <t xml:space="preserve">Të tjera veprime </t>
  </si>
  <si>
    <t>Blerje</t>
  </si>
  <si>
    <t>Totali (perfshire TVSH)</t>
  </si>
  <si>
    <t xml:space="preserve">Shitesi </t>
  </si>
  <si>
    <t>Fatura</t>
  </si>
  <si>
    <t xml:space="preserve">Plotëso PO nëse gjatë muajit nuk është bërë asnjë transaksion. </t>
  </si>
  <si>
    <t xml:space="preserve">Pa veprimtari </t>
  </si>
  <si>
    <t>Muaji</t>
  </si>
  <si>
    <t>2020</t>
  </si>
  <si>
    <t>Viti</t>
  </si>
  <si>
    <t>Nipti</t>
  </si>
  <si>
    <t>ALTECH CONSTRUKSION SHPK 2020</t>
  </si>
  <si>
    <t xml:space="preserve">Shoqeria </t>
  </si>
  <si>
    <t>Libri i Blerjeve</t>
  </si>
  <si>
    <t xml:space="preserve">MUAJI JANAR-DHJETOR </t>
  </si>
  <si>
    <t xml:space="preserve">LIBRA BLERJE </t>
  </si>
  <si>
    <t>TIRANE</t>
  </si>
  <si>
    <t>ICA ALBANIA SHPK</t>
  </si>
  <si>
    <t>ELVAL</t>
  </si>
  <si>
    <t>STYROPAN SA</t>
  </si>
  <si>
    <t>PRONET SHPK</t>
  </si>
  <si>
    <t>DROUBLIS</t>
  </si>
  <si>
    <t>PESRAL SHPK</t>
  </si>
  <si>
    <t>EDIPACK SHPK</t>
  </si>
  <si>
    <t>COLTECH LTD</t>
  </si>
  <si>
    <t>KAPSHTICE</t>
  </si>
  <si>
    <t>DURRES</t>
  </si>
  <si>
    <t>INFOSOFT SOFTWARE DEVELOPER</t>
  </si>
  <si>
    <t>VODAFONE ALBANIA</t>
  </si>
  <si>
    <t>K11715005L</t>
  </si>
  <si>
    <t>COSMOS TOURS</t>
  </si>
  <si>
    <t>L81407013H</t>
  </si>
  <si>
    <t>vz971qb088</t>
  </si>
  <si>
    <t>ITALINOX SHQIPERIA</t>
  </si>
  <si>
    <t>K72010501R</t>
  </si>
  <si>
    <t>K82116012N</t>
  </si>
  <si>
    <t>FIER</t>
  </si>
  <si>
    <t>ALB</t>
  </si>
  <si>
    <t>3325</t>
  </si>
  <si>
    <t>3326</t>
  </si>
  <si>
    <t>2103</t>
  </si>
  <si>
    <t>12</t>
  </si>
  <si>
    <t>29</t>
  </si>
  <si>
    <t>31</t>
  </si>
  <si>
    <t>34</t>
  </si>
  <si>
    <t>41</t>
  </si>
  <si>
    <t>55</t>
  </si>
  <si>
    <t>59</t>
  </si>
  <si>
    <t>30.11.2022</t>
  </si>
  <si>
    <t>22.11.2022</t>
  </si>
  <si>
    <t>11.09.2022</t>
  </si>
  <si>
    <t>19.10.2022</t>
  </si>
  <si>
    <t>27.09.2022</t>
  </si>
  <si>
    <t>ALTECH CONSTRUKSION SHPK 2022</t>
  </si>
  <si>
    <t>6519625e-6bd2-464a-bc23-8d9352a0421d</t>
  </si>
  <si>
    <t>05.01.2022</t>
  </si>
  <si>
    <t>fc42007b-56a3-4b60-9ce6-d89b3660cb56</t>
  </si>
  <si>
    <t>07.01.2022</t>
  </si>
  <si>
    <t>DOAN</t>
  </si>
  <si>
    <t>d406beea-7acc-44a9-9c8b-13b299401cf7</t>
  </si>
  <si>
    <t>09.01.2022</t>
  </si>
  <si>
    <t>Ilma Buzi</t>
  </si>
  <si>
    <t>M13010404K</t>
  </si>
  <si>
    <t>743ad34c-ca5b-4a84-a171-196686c8a697</t>
  </si>
  <si>
    <t>10.01.2022</t>
  </si>
  <si>
    <t>ARLIS NDERTIM 2021</t>
  </si>
  <si>
    <t>976f3ea9-b958-4b3b-97ac-978d1171600c</t>
  </si>
  <si>
    <t>c9cf07b4-0caa-4760-8c46-8a5a1a328cb0</t>
  </si>
  <si>
    <t>WEISS PROFIL - ALBANIA</t>
  </si>
  <si>
    <t>3185d0fb-1a5b-43b9-9bd6-a5bb891d1dfe</t>
  </si>
  <si>
    <t>11.01.2022</t>
  </si>
  <si>
    <t>A.E.Distribution SH.P.K</t>
  </si>
  <si>
    <t>f11ec912-6761-4270-ab32-3c76a2e91adf</t>
  </si>
  <si>
    <t>12.01.2022</t>
  </si>
  <si>
    <t>f49f9fc3-a12d-4558-b07f-dc02a01bce34</t>
  </si>
  <si>
    <t>13.01.2022</t>
  </si>
  <si>
    <t>237f15d4-e126-4f81-82a2-411bb8ef88a0</t>
  </si>
  <si>
    <t>14.01.2022</t>
  </si>
  <si>
    <t>PESRAL</t>
  </si>
  <si>
    <t>f2aef80b-413c-4caa-90e6-0a1b64335f90</t>
  </si>
  <si>
    <t>17.01.2022</t>
  </si>
  <si>
    <t>Das oil</t>
  </si>
  <si>
    <t>4ee2b4aa-3950-4384-a022-e268d345c5dd</t>
  </si>
  <si>
    <t>18.01.2022</t>
  </si>
  <si>
    <t>Miranda Maloku</t>
  </si>
  <si>
    <t>L92313025O</t>
  </si>
  <si>
    <t>232a2512-3f6f-4845-bb07-fe03af4be2c0</t>
  </si>
  <si>
    <t>c91e9e71-5481-4df6-8bc4-e734812dd685</t>
  </si>
  <si>
    <t>21.01.2022</t>
  </si>
  <si>
    <t>DEAN CUSTOM AGENCY</t>
  </si>
  <si>
    <t>6c2b0df8-927a-4cb5-a15e-52c228983603</t>
  </si>
  <si>
    <t>e903def5-852c-4b30-9d9d-eae51ff0b4a6</t>
  </si>
  <si>
    <t>157093e5-69f9-427f-9065-d7167f850e15</t>
  </si>
  <si>
    <t>dd2f2c5b-9f46-4a3b-844d-b0cfc064dc8d</t>
  </si>
  <si>
    <t>R 4404</t>
  </si>
  <si>
    <t>22.01.2022</t>
  </si>
  <si>
    <t>ELVAL HALCOR SA</t>
  </si>
  <si>
    <t>EL94061318</t>
  </si>
  <si>
    <t>EL094298475</t>
  </si>
  <si>
    <t>64ed7db0-97ca-434c-a809-54120282308b</t>
  </si>
  <si>
    <t>24.01.2022</t>
  </si>
  <si>
    <t>b8e3154f-ffc9-4794-aabb-254cef4bd8aa</t>
  </si>
  <si>
    <t>EUROSIG SHA</t>
  </si>
  <si>
    <t>K41926801W</t>
  </si>
  <si>
    <t>5411eda6-ff2e-4002-b5fa-50adf042191f</t>
  </si>
  <si>
    <t>a3c103c8-ff06-4817-82b9-d948a71b7ad4</t>
  </si>
  <si>
    <t>25.01.2022</t>
  </si>
  <si>
    <t>a3109732-13ac-4558-bf28-7db134f680a9</t>
  </si>
  <si>
    <t>26.01.2022</t>
  </si>
  <si>
    <t>Indrit Sh.p.k</t>
  </si>
  <si>
    <t>3c816d9c-486b-429e-a116-569dfc64640b</t>
  </si>
  <si>
    <t>28.01.2022</t>
  </si>
  <si>
    <t>681b07d0-b201-4e4e-985d-dd08eeaa55c1</t>
  </si>
  <si>
    <t>e3804eaa-91dd-4abc-871b-42adb84b9b84</t>
  </si>
  <si>
    <t>01.02.2022</t>
  </si>
  <si>
    <t>7725867a-0217-45b3-b1b4-57b7b58fc50f</t>
  </si>
  <si>
    <t>02.02.2022</t>
  </si>
  <si>
    <t>LUAN DOLLANI</t>
  </si>
  <si>
    <t>L13105002Q</t>
  </si>
  <si>
    <t>06c96f38-ff88-47bd-abae-24f0ec54799c</t>
  </si>
  <si>
    <t>03.02.2022</t>
  </si>
  <si>
    <t>ALUMIL- ALBANIA SHPK</t>
  </si>
  <si>
    <t>5a90e188-db62-4fff-a3f0-39ba7507b9fb</t>
  </si>
  <si>
    <t>7ab59474-03eb-4981-b7ac-4ec83b949a44</t>
  </si>
  <si>
    <t>1e2449c1-c34b-4ff8-b100-169291573610</t>
  </si>
  <si>
    <t>05.02.2022</t>
  </si>
  <si>
    <t>94ac6175-7954-4042-96a8-b69ad70b7ec5</t>
  </si>
  <si>
    <t>09b93cd2-5914-4aa5-a4d7-273d2bda83bf</t>
  </si>
  <si>
    <t>3be96e92-507d-418d-a7c7-3407702fa016</t>
  </si>
  <si>
    <t>07.02.2022</t>
  </si>
  <si>
    <t>171b2964-fc65-43d3-b181-17e018d9c387</t>
  </si>
  <si>
    <t>08.02.2022</t>
  </si>
  <si>
    <t>882f25b8-1077-4841-9540-0a7627511f27</t>
  </si>
  <si>
    <t>10.02.2022</t>
  </si>
  <si>
    <t>e97d46bc-ea65-43d3-8fc0-28950f28c6ab</t>
  </si>
  <si>
    <t>11.02.2022</t>
  </si>
  <si>
    <t>5b20186f-89bd-4035-9ca0-5dceebfac3d7</t>
  </si>
  <si>
    <t>12.02.2022</t>
  </si>
  <si>
    <t>b0f79ecb-7d5b-4ccd-8396-677c1bffbc16</t>
  </si>
  <si>
    <t>14.02.2022</t>
  </si>
  <si>
    <t>f96774c5-0f5f-4e07-97ed-4b97e2e51d47</t>
  </si>
  <si>
    <t>15.02.2022</t>
  </si>
  <si>
    <t>0d265644-1c1e-4080-9e7b-413496ad4d63</t>
  </si>
  <si>
    <t>16.02.2022</t>
  </si>
  <si>
    <t>5c5937e1-044e-4c4c-b5be-7dcc4a74e604</t>
  </si>
  <si>
    <t>18.02.2022</t>
  </si>
  <si>
    <t>7f81f6e6-156f-4621-ba7c-fa45732aec29</t>
  </si>
  <si>
    <t>c032305c-e410-4afe-9e64-ada75c977d4b</t>
  </si>
  <si>
    <t>21.02.2022</t>
  </si>
  <si>
    <t>3d501303-12d6-470c-b562-3fc05318a664</t>
  </si>
  <si>
    <t>22.02.2022</t>
  </si>
  <si>
    <t>0420476a-c040-4783-bd18-ee861f8a9da1</t>
  </si>
  <si>
    <t>497ec3af-bb6f-4fcb-b34c-ad096016dbfe</t>
  </si>
  <si>
    <t>717cd561-9562-46fe-bf36-c443b5e9af66</t>
  </si>
  <si>
    <t>ab763716-830b-4306-be49-3b0f3e4a96af</t>
  </si>
  <si>
    <t>6e1e3950-8140-4da0-95bd-a96da5611e5c</t>
  </si>
  <si>
    <t>231f851a-5e3b-4dbe-ba23-08f878f30f05</t>
  </si>
  <si>
    <t>23.02.2022</t>
  </si>
  <si>
    <t>K-AKS SH.P.K</t>
  </si>
  <si>
    <t>6379dde6-84ac-4a0b-8bb1-bea309b80029</t>
  </si>
  <si>
    <t>EVEREST shpk</t>
  </si>
  <si>
    <t>ccf5492a-81b5-4867-adf8-2918bc14af4e</t>
  </si>
  <si>
    <t>24.02.2022</t>
  </si>
  <si>
    <t>87e44738-0966-4365-94e0-3c65d1e09a12</t>
  </si>
  <si>
    <t>c6b22964-521c-41a8-840e-02f8415882f7</t>
  </si>
  <si>
    <t>a690a152-6bbd-4991-afda-f0da0fd62a8d</t>
  </si>
  <si>
    <t>25.02.2022</t>
  </si>
  <si>
    <t>6cf46367-3463-431f-84a6-5b29c13341b2</t>
  </si>
  <si>
    <t>d535ae3c-39b3-4db1-844b-40d7419eba06</t>
  </si>
  <si>
    <t>6e1353b8-057b-4d24-878a-b48f48585c5e</t>
  </si>
  <si>
    <t>cb390a64-7d7e-4d9f-8730-6ab55e04968d</t>
  </si>
  <si>
    <t>a6e7d2f6-5c21-4437-a4c6-e9d5ed0d16e0</t>
  </si>
  <si>
    <t>26.02.2022</t>
  </si>
  <si>
    <t>6c33a3fc-bff7-43f1-88fe-bdd5d8ec6bd0</t>
  </si>
  <si>
    <t>R17448</t>
  </si>
  <si>
    <t>AFOI DORUBLIS</t>
  </si>
  <si>
    <t>R17439</t>
  </si>
  <si>
    <t>72cbc49e-ab73-4889-8973-43d298181e6a</t>
  </si>
  <si>
    <t>28.02.2022</t>
  </si>
  <si>
    <t>691df309-7f7c-4b08-ace8-5ecf7ee17656</t>
  </si>
  <si>
    <t>1c530290-be1f-47d3-997d-7dd172034a23</t>
  </si>
  <si>
    <t>ed2ca63b-5da2-40dc-8ef6-0166a2cf7da6</t>
  </si>
  <si>
    <t>02.03.2022</t>
  </si>
  <si>
    <t>0f8d9f26-2a56-4f85-826f-4760478519ac</t>
  </si>
  <si>
    <t>03.03.2022</t>
  </si>
  <si>
    <t>331f4e9a-435b-4f67-92d4-abbb250a2951</t>
  </si>
  <si>
    <t>04.03.2022</t>
  </si>
  <si>
    <t>6db4f608-91fc-4f5f-a63c-a2ab263534d7</t>
  </si>
  <si>
    <t>e3baafef-cf61-41b7-bcf8-e4c0514f81eb</t>
  </si>
  <si>
    <t>05.03.2022</t>
  </si>
  <si>
    <t>dca90afd-0bf2-4961-a3bc-65eaadc526b8</t>
  </si>
  <si>
    <t>R20040</t>
  </si>
  <si>
    <t>EL094061318</t>
  </si>
  <si>
    <t>EL801065330</t>
  </si>
  <si>
    <t>c9906490-53a1-40f1-aabd-f13f1d816f6e</t>
  </si>
  <si>
    <t>07.03.2022</t>
  </si>
  <si>
    <t>6968b435-68f2-4f7f-a43e-789c21a90145</t>
  </si>
  <si>
    <t>31c81f88-fcda-4f1a-a03d-a7e2ce9e4e9e</t>
  </si>
  <si>
    <t>0275382c-4aa0-401c-a3c0-884653acba50</t>
  </si>
  <si>
    <t>08.03.2022</t>
  </si>
  <si>
    <t>e7074b38-8c1b-4dd6-a477-f496032a5f6f</t>
  </si>
  <si>
    <t>ARLIS NDERTIM</t>
  </si>
  <si>
    <t>ca8594a6-a8f8-4a91-adbe-e6548fbf6c23</t>
  </si>
  <si>
    <t>09.03.2022</t>
  </si>
  <si>
    <t>4c3ab4aa-b6ca-46bd-89b4-4566b9fc1d20</t>
  </si>
  <si>
    <t>6c60ef57-f923-4619-8a7c-430ab19ba5a1</t>
  </si>
  <si>
    <t>f50068d3-0846-4b32-9417-a79ca4550d62</t>
  </si>
  <si>
    <t>c75d4c65-7f37-4390-8a86-19af503c7efc</t>
  </si>
  <si>
    <t>10.03.2022</t>
  </si>
  <si>
    <t>X - PLAN STUDIO</t>
  </si>
  <si>
    <t>L01411038E</t>
  </si>
  <si>
    <t>7338d30d-56d1-4cd0-bb66-b9b5806ae2e6</t>
  </si>
  <si>
    <t>11.03.2022</t>
  </si>
  <si>
    <t>b8f3a7db-25c4-4965-8245-40090484f96f</t>
  </si>
  <si>
    <t>12.03.2022</t>
  </si>
  <si>
    <t>b0de4ab2-b613-43fd-a579-e0429d9df793</t>
  </si>
  <si>
    <t>1a9cc3ad-0eca-4ca1-b358-1ef78f6abdb6</t>
  </si>
  <si>
    <t>16.03.2022</t>
  </si>
  <si>
    <t>8da6d2e9-1b43-417c-b843-8e216bdc1e90</t>
  </si>
  <si>
    <t>17.03.2022</t>
  </si>
  <si>
    <t>bf084022-04cd-42f4-9f9b-53b297050a6c</t>
  </si>
  <si>
    <t>18.03.2022</t>
  </si>
  <si>
    <t>2799f3c6-d7c4-40a5-9802-6981a7f5582f</t>
  </si>
  <si>
    <t>19.03.2022</t>
  </si>
  <si>
    <t>ee4e2bdd-77f8-46a9-9a79-ef9761f9795e</t>
  </si>
  <si>
    <t>R25291</t>
  </si>
  <si>
    <t>R25292</t>
  </si>
  <si>
    <t>291139af-3c00-44ac-bf88-a70d9e12aa34</t>
  </si>
  <si>
    <t>21.03.2022</t>
  </si>
  <si>
    <t>dc2f5813-0658-4154-a9a1-f0f5cb203775</t>
  </si>
  <si>
    <t>84a072f1-09d4-4162-b5de-a0b29e756f78</t>
  </si>
  <si>
    <t>22.03.2022</t>
  </si>
  <si>
    <t>df87b4ad-2aae-4f82-b375-e10ed40a8622</t>
  </si>
  <si>
    <t>5738ba9d-d3bc-4e63-ae3f-d8b660ce13fe</t>
  </si>
  <si>
    <t>23.03.2022</t>
  </si>
  <si>
    <t>34df6e70-1cea-4aae-80f8-caaff996bb5d</t>
  </si>
  <si>
    <t>24.03.2022</t>
  </si>
  <si>
    <t>cdf4c715-842c-46a8-8cfb-7b6058722188</t>
  </si>
  <si>
    <t>INOX GLASS SHPK</t>
  </si>
  <si>
    <t>L51616018D</t>
  </si>
  <si>
    <t>64d6acab-6523-48d2-a72b-8ab25a35b283</t>
  </si>
  <si>
    <t>25.03.2022</t>
  </si>
  <si>
    <t>TOP-OIL.SH.A</t>
  </si>
  <si>
    <t>K16604717F</t>
  </si>
  <si>
    <t>94725ec6-efb8-4c1c-8b8c-ed43e35b1c93</t>
  </si>
  <si>
    <t>8994fd08-f0e7-41a5-86d4-3af4fc671318</t>
  </si>
  <si>
    <t>3f70a077-a671-407e-890b-606d9a01943c</t>
  </si>
  <si>
    <t>40cff44d-ff1f-4c53-a3fe-faa9653a440b</t>
  </si>
  <si>
    <t>28.03.2022</t>
  </si>
  <si>
    <t>f00e7776-b9eb-41c1-a30c-facdcf861d53</t>
  </si>
  <si>
    <t>30.03.2022</t>
  </si>
  <si>
    <t>dff24256-1749-4ce2-9fd1-1faa4c7b81dd</t>
  </si>
  <si>
    <t>85ca2c21-816a-46d8-aa6c-5d5444277e49</t>
  </si>
  <si>
    <t>BALLI SHPK</t>
  </si>
  <si>
    <t>J94316011P</t>
  </si>
  <si>
    <t>c4518aab-2cfa-4d77-a54e-2f9ec11cdb08</t>
  </si>
  <si>
    <t>01.04.2022</t>
  </si>
  <si>
    <t>2 FAF</t>
  </si>
  <si>
    <t>K12607402Q</t>
  </si>
  <si>
    <t>5a66b990-9963-425e-b5d9-a7605e35c0df</t>
  </si>
  <si>
    <t>04.04.2022</t>
  </si>
  <si>
    <t>1649a5ec-84ec-43f2-be05-55bbb5f0f7ea</t>
  </si>
  <si>
    <t>ELBASAN</t>
  </si>
  <si>
    <t>767cb76d-0c84-4ff4-b1e5-60b2836b39f8</t>
  </si>
  <si>
    <t>05.04.2022</t>
  </si>
  <si>
    <t>066d44b7-ef7c-45bc-b913-65fd82e30e14</t>
  </si>
  <si>
    <t>07.04.2022</t>
  </si>
  <si>
    <t>4015fd63-f334-400d-a7eb-d6e784b981a4</t>
  </si>
  <si>
    <t>08.04.2022</t>
  </si>
  <si>
    <t>9543f4e4-ed5f-4995-8a87-50b6a12c0592</t>
  </si>
  <si>
    <t>12.04.2022</t>
  </si>
  <si>
    <t>038629b3-12f6-476e-8b59-927940d15ab4</t>
  </si>
  <si>
    <t>13.04.2022</t>
  </si>
  <si>
    <t>e3cc6b1d-96d1-49da-8cd8-abe2433fddda</t>
  </si>
  <si>
    <t>14.04.2022</t>
  </si>
  <si>
    <t>1b60ed95-18f2-452c-89a7-4957a9e9adea</t>
  </si>
  <si>
    <t>e9aa722d-3bb6-42b4-8d2a-8b0edc5059f6</t>
  </si>
  <si>
    <t>15.04.2022</t>
  </si>
  <si>
    <t>2e67d168-f0b1-495d-a093-d70195be962c</t>
  </si>
  <si>
    <t>16.04.2022</t>
  </si>
  <si>
    <t>22b74507-2452-45fc-92fa-47ce2dd61d40</t>
  </si>
  <si>
    <t>18.04.2022</t>
  </si>
  <si>
    <t>44422c19-18a1-4b0f-892d-97c83fb176ce</t>
  </si>
  <si>
    <t>19.04.2022</t>
  </si>
  <si>
    <t>OVER sh.p.k</t>
  </si>
  <si>
    <t>K72327005V</t>
  </si>
  <si>
    <t>2d77fab9-48ea-452d-afc0-70984c404f0a</t>
  </si>
  <si>
    <t>ba040f70-df97-4881-8434-4d68fbbf0680</t>
  </si>
  <si>
    <t>20.04.2022</t>
  </si>
  <si>
    <t>SIGAL UNIQA Group AUSTRIA</t>
  </si>
  <si>
    <t>J91809007H</t>
  </si>
  <si>
    <t>a322ef96-7014-48f7-9f70-1820fb51522f</t>
  </si>
  <si>
    <t>22.04.2022</t>
  </si>
  <si>
    <t>bbe9f1d6-eb9f-4334-85c4-f7df834b7a4f</t>
  </si>
  <si>
    <t>23.04.2022</t>
  </si>
  <si>
    <t>b44d9131-f30a-4833-aac9-6b8511bb8f50</t>
  </si>
  <si>
    <t>24.04.2022</t>
  </si>
  <si>
    <t>e849e5cc-889c-4ed7-882f-a4dc5faeb060</t>
  </si>
  <si>
    <t>26.04.2022</t>
  </si>
  <si>
    <t>c28219a0-239b-45a2-abd7-c06b27f36163</t>
  </si>
  <si>
    <t>c43a10e6-6b88-4640-beab-da3c5c372a43</t>
  </si>
  <si>
    <t>28.04.2022</t>
  </si>
  <si>
    <t>6039e8b2-1a2e-4ec3-bf68-bab379ed9581</t>
  </si>
  <si>
    <t>29.04.2022</t>
  </si>
  <si>
    <t>R41236</t>
  </si>
  <si>
    <t>ELVAL HALCOR A.E</t>
  </si>
  <si>
    <t>STYROPAN S.A</t>
  </si>
  <si>
    <t>536d381e-f645-45fe-bcbb-3a8aa615ca5a</t>
  </si>
  <si>
    <t>30.04.2022</t>
  </si>
  <si>
    <t>afc15c92-74b8-4695-9f8d-ecf426e26edc</t>
  </si>
  <si>
    <t>b0c3f0b6-d987-42b3-9de0-f78c0a983458</t>
  </si>
  <si>
    <t>04.05.2022</t>
  </si>
  <si>
    <t>1efe14a4-8292-4ddf-9e63-4d99a8fee5be</t>
  </si>
  <si>
    <t>d9df7606-2e56-4a14-89f5-9e93a89bf43c</t>
  </si>
  <si>
    <t>13f72187-83af-427b-99f6-b56e2f0dd8d6</t>
  </si>
  <si>
    <t>07.05.2022</t>
  </si>
  <si>
    <t>19c6e979-a95b-4d26-8b6e-8f335fc9bb53</t>
  </si>
  <si>
    <t>23ee566e-1e61-498e-b9da-35ac1f79c39a</t>
  </si>
  <si>
    <t>10.05.2022</t>
  </si>
  <si>
    <t>8e9d4159-784b-4c99-b112-a2b2c187ddc6</t>
  </si>
  <si>
    <t>11.05.2022</t>
  </si>
  <si>
    <t>951cf04b-b8a5-4dc6-8c2d-3b41481faeb0</t>
  </si>
  <si>
    <t>19.05.2022</t>
  </si>
  <si>
    <t>TIRN</t>
  </si>
  <si>
    <t>f412ef5f-e9ad-4f2d-8fce-0c3ba5f0c0f1</t>
  </si>
  <si>
    <t>20.05.2022</t>
  </si>
  <si>
    <t>df825a6d-02c4-4caf-b2d4-dd1fc24282c1</t>
  </si>
  <si>
    <t>21.05.2022</t>
  </si>
  <si>
    <t>81ca1150-12fd-471d-b27a-d411aedee96c</t>
  </si>
  <si>
    <t>23.05.2022</t>
  </si>
  <si>
    <t>3031e6ca-18a2-4170-ad44-e8444f35872c</t>
  </si>
  <si>
    <t>47f0b4ac-db33-4d27-89d8-3d4efd8946d8</t>
  </si>
  <si>
    <t>27.05.2022</t>
  </si>
  <si>
    <t>8ab8e62c-f7b9-469f-89ad-9f203a1c67c9</t>
  </si>
  <si>
    <t>28.05.2022</t>
  </si>
  <si>
    <t>EK-GLASS</t>
  </si>
  <si>
    <t>L93409203E</t>
  </si>
  <si>
    <t>c72a17b1-1337-466e-8178-81b4b5b78d1d</t>
  </si>
  <si>
    <t>31.05.2022</t>
  </si>
  <si>
    <t>1614/2022</t>
  </si>
  <si>
    <t>e40fd4d7-f7fe-48e0-a198-2d61f111c4e0</t>
  </si>
  <si>
    <t>01.06.2022</t>
  </si>
  <si>
    <t>28/2022/vq425cg622</t>
  </si>
  <si>
    <t>733113cf-3f01-43da-8f86-5a9484c9675f</t>
  </si>
  <si>
    <t>02.06.2022</t>
  </si>
  <si>
    <t>745/2022/gp853jm725</t>
  </si>
  <si>
    <t>27524b7f-c2b6-4c49-b824-8299a7fc52da</t>
  </si>
  <si>
    <t>4939/2022</t>
  </si>
  <si>
    <t>1995ed69-4c77-4f42-b701-b71c50222abe</t>
  </si>
  <si>
    <t>1644/2022</t>
  </si>
  <si>
    <t>5fd50471-ffee-429c-b82c-a8eee2b33509</t>
  </si>
  <si>
    <t>04.06.2022</t>
  </si>
  <si>
    <t>29/2022/vq425cg622</t>
  </si>
  <si>
    <t>a2740b83-0449-4b04-bda3-b10cc59856dd</t>
  </si>
  <si>
    <t>06.06.2022</t>
  </si>
  <si>
    <t>3019/2022/pt043wm255</t>
  </si>
  <si>
    <t>cbe92bf8-9052-4e03-993d-c54e923b4bc2</t>
  </si>
  <si>
    <t>07.06.2022</t>
  </si>
  <si>
    <t>Wurth Albania</t>
  </si>
  <si>
    <t>786/2022/gp853jm725</t>
  </si>
  <si>
    <t>a560aefc-ebb8-455c-9a25-c97f039d145e</t>
  </si>
  <si>
    <t>09.06.2022</t>
  </si>
  <si>
    <t>4965/2022</t>
  </si>
  <si>
    <t>e569b927-c490-4cfe-a7cc-b141731ab116</t>
  </si>
  <si>
    <t>32/2022/vq425cg622</t>
  </si>
  <si>
    <t>eab22f43-ac15-4602-b67d-38fcc2e0cc4d</t>
  </si>
  <si>
    <t>1688/2022</t>
  </si>
  <si>
    <t>b8387829-4432-4b12-aa05-8b2d1a007421</t>
  </si>
  <si>
    <t>10.06.2022</t>
  </si>
  <si>
    <t>4970/2022</t>
  </si>
  <si>
    <t>a065e44e-2361-4c14-ae5e-42455f3732de</t>
  </si>
  <si>
    <t>34/2022/vq425cg622</t>
  </si>
  <si>
    <t>44c22583-01d6-4436-9423-3afe957765b2</t>
  </si>
  <si>
    <t>13.06.2022</t>
  </si>
  <si>
    <t>70414/2022</t>
  </si>
  <si>
    <t>98027f6a-4fda-4c21-a5cc-afba19395958</t>
  </si>
  <si>
    <t>15.06.2022</t>
  </si>
  <si>
    <t>4979/2022</t>
  </si>
  <si>
    <t>75071757-67ca-482c-b8cf-e0b0175204ee</t>
  </si>
  <si>
    <t>16.06.2022</t>
  </si>
  <si>
    <t>2023/2022/ce418xk711</t>
  </si>
  <si>
    <t>7b3348a6-48ee-4d99-b7f4-68b618c31d43</t>
  </si>
  <si>
    <t>828/2022/gp853jm725</t>
  </si>
  <si>
    <t>83b5eba3-a331-443e-b815-e1022a06c14e</t>
  </si>
  <si>
    <t>18.06.2022</t>
  </si>
  <si>
    <t>Tiranë</t>
  </si>
  <si>
    <t>1884/2022</t>
  </si>
  <si>
    <t>77d54f05-db84-45ed-b435-59eaeadda56d</t>
  </si>
  <si>
    <t>27.06.2022</t>
  </si>
  <si>
    <t>5002/2022</t>
  </si>
  <si>
    <t>07aeedbd-ae85-4ead-80cf-9f0258ba69ae</t>
  </si>
  <si>
    <t>28.06.2022</t>
  </si>
  <si>
    <t>255/2022/cd659tr352</t>
  </si>
  <si>
    <t>e993c3af-4c23-4a6c-a2d4-5dfcf3fbbda3</t>
  </si>
  <si>
    <t>Rafaelo 2002 Sh.a</t>
  </si>
  <si>
    <t>K22113003Q</t>
  </si>
  <si>
    <t>620/2022/ne673lb421</t>
  </si>
  <si>
    <t>1f0b1420-c02e-4f0d-a909-03e70de54fb0</t>
  </si>
  <si>
    <t>29.06.2022</t>
  </si>
  <si>
    <t>KO</t>
  </si>
  <si>
    <t>1130/2022/tu262ah285</t>
  </si>
  <si>
    <t>1cf2bc86-254e-4e92-928c-fb6530e8daa8</t>
  </si>
  <si>
    <t>30.06.2022</t>
  </si>
  <si>
    <t>2316418/2022</t>
  </si>
  <si>
    <t>1b2d6a61-b6a2-4a6a-acf1-92eaf55b2f75</t>
  </si>
  <si>
    <t>Kashar</t>
  </si>
  <si>
    <t>961294/2022</t>
  </si>
  <si>
    <t>8062cb9a-2991-42c5-8959-643c96758523</t>
  </si>
  <si>
    <t>Albtelecom Sh.a</t>
  </si>
  <si>
    <t>J61824053N</t>
  </si>
  <si>
    <t>3656/2022/pt043wm255</t>
  </si>
  <si>
    <t>b5703fc2-71b9-4b71-8c84-e52f640cc241</t>
  </si>
  <si>
    <t>732/2022/zr016st061</t>
  </si>
  <si>
    <t>6e17818c-60fc-40d1-8363-be52fe88ee39</t>
  </si>
  <si>
    <t>Shqiperia</t>
  </si>
  <si>
    <t>1968/2022/zs949wc570</t>
  </si>
  <si>
    <t>2d860c23-5fda-4010-a014-4d5a9690cfb0</t>
  </si>
  <si>
    <t>A R J E I L shpk</t>
  </si>
  <si>
    <t>K31320002C</t>
  </si>
  <si>
    <t>1922/2022</t>
  </si>
  <si>
    <t>0a8c2b0a-ff84-4dc8-8d81-af6784671ee7</t>
  </si>
  <si>
    <t>1957/2022/zs949wc570</t>
  </si>
  <si>
    <t>f3cc85ee-7c84-4475-98a6-d5ed9513510f</t>
  </si>
  <si>
    <t>1955/2022/zs949wc570</t>
  </si>
  <si>
    <t>ea089ab6-1a5f-41ea-aa6b-c0d6e9b66c08</t>
  </si>
  <si>
    <t>1973/2022/zs949wc570</t>
  </si>
  <si>
    <t>2be7b516-a2eb-4840-9189-0aab5d27affa</t>
  </si>
  <si>
    <t>01.07.2022</t>
  </si>
  <si>
    <t>457/2022/uq855kv990</t>
  </si>
  <si>
    <t>122684ab-d73a-44b7-aa5f-e5429380158d</t>
  </si>
  <si>
    <t>07.07.2022</t>
  </si>
  <si>
    <t>ShkElzen Shkreta</t>
  </si>
  <si>
    <t>K61326011L</t>
  </si>
  <si>
    <t>678/2022/wk128pg257</t>
  </si>
  <si>
    <t>7f7b7860-fb1e-49e8-8b74-702d982b9ed8</t>
  </si>
  <si>
    <t>08.07.2022</t>
  </si>
  <si>
    <t>ROLAND GLASS SHPK</t>
  </si>
  <si>
    <t>L81708001V</t>
  </si>
  <si>
    <t>2028/2022</t>
  </si>
  <si>
    <t>1c55eda0-12f6-40ab-9a5f-5b0b5c53b612</t>
  </si>
  <si>
    <t>138/2022/wz283xa900</t>
  </si>
  <si>
    <t>f6a84b86-b7ec-40c1-9fca-2da8f18e2977</t>
  </si>
  <si>
    <t>11.07.2022</t>
  </si>
  <si>
    <t>Furnizuesi i Sherbimit Universal</t>
  </si>
  <si>
    <t>L81530016L</t>
  </si>
  <si>
    <t>3543/2022</t>
  </si>
  <si>
    <t>05139335-1715-40f8-b0a6-00a029a9cc4b</t>
  </si>
  <si>
    <t>12.07.2022</t>
  </si>
  <si>
    <t>2061/2022</t>
  </si>
  <si>
    <t>c4cfb366-613d-40c0-8db4-3ef14b7928bf</t>
  </si>
  <si>
    <t>5052/2022</t>
  </si>
  <si>
    <t>4def7537-6bbb-4463-9618-ff97a9c1ad69</t>
  </si>
  <si>
    <t>13.07.2022</t>
  </si>
  <si>
    <t>4022/2022</t>
  </si>
  <si>
    <t>edec441f-bb91-4cbd-9384-dcc046a272ea</t>
  </si>
  <si>
    <t>14.07.2022</t>
  </si>
  <si>
    <t>3967/2022/pt043wm255</t>
  </si>
  <si>
    <t>0e36208b-2f8b-458a-8582-5f1674120564</t>
  </si>
  <si>
    <t>15.07.2022</t>
  </si>
  <si>
    <t>3952/2022/pt043wm255</t>
  </si>
  <si>
    <t>96b55357-e2ce-421b-98a4-92e5e5ee5b51</t>
  </si>
  <si>
    <t>395/2022/zt885os631</t>
  </si>
  <si>
    <t>f99b14a7-db96-4fe9-9365-5a2e981a8c30</t>
  </si>
  <si>
    <t>16.07.2022</t>
  </si>
  <si>
    <t>RIMI 1</t>
  </si>
  <si>
    <t>K51723002I</t>
  </si>
  <si>
    <t>394/2022/zt885os631</t>
  </si>
  <si>
    <t>aa53e443-f4f7-403f-b06e-f54211f5091a</t>
  </si>
  <si>
    <t>1992/2022/wc783mb504</t>
  </si>
  <si>
    <t>9d617194-676a-4ba9-b05c-f642d55a07df</t>
  </si>
  <si>
    <t>2204/2022/ce418xk711</t>
  </si>
  <si>
    <t>0bb2969f-6dd5-4a02-bc62-c48a4baf4c41</t>
  </si>
  <si>
    <t>18.07.2022</t>
  </si>
  <si>
    <t>445/2022/vn633yh801</t>
  </si>
  <si>
    <t>13ae0edc-92c9-4ea2-9ebf-7dca20a4cfa3</t>
  </si>
  <si>
    <t>19.07.2022</t>
  </si>
  <si>
    <t>PASHA X</t>
  </si>
  <si>
    <t>Kruja</t>
  </si>
  <si>
    <t>K14229202O</t>
  </si>
  <si>
    <t>442/2022/vn633yh801</t>
  </si>
  <si>
    <t>1192cd04-dad5-45c5-83a4-6d63d36543c9</t>
  </si>
  <si>
    <t>2151/2022</t>
  </si>
  <si>
    <t>9168387b-a3c2-44e6-9fa5-bc57d5951105</t>
  </si>
  <si>
    <t>20.07.2022</t>
  </si>
  <si>
    <t>2103/2022/hk684ch768</t>
  </si>
  <si>
    <t>886ecf41-d455-4e3c-9829-10f9701e4377</t>
  </si>
  <si>
    <t>21.07.2022</t>
  </si>
  <si>
    <t>UNIVERS PROMOTIONS SHPK 2021</t>
  </si>
  <si>
    <t>3816/2022</t>
  </si>
  <si>
    <t>77da28ee-c606-4f8e-87f3-4f027bc38bc7</t>
  </si>
  <si>
    <t>2021 IKONA SHPK</t>
  </si>
  <si>
    <t>K27222201B</t>
  </si>
  <si>
    <t>1836/2022/ws672ns452</t>
  </si>
  <si>
    <t>c10f15ae-355f-4049-979c-00f13b1b6c80</t>
  </si>
  <si>
    <t>22.07.2022</t>
  </si>
  <si>
    <t>1839/2022/ws672ns452</t>
  </si>
  <si>
    <t>d10bad04-6bdf-4c61-9016-d702cd2b3c1d</t>
  </si>
  <si>
    <t>23.07.2022</t>
  </si>
  <si>
    <t>5090/2022</t>
  </si>
  <si>
    <t>d8a8397b-703c-4e53-8628-94db94d7148e</t>
  </si>
  <si>
    <t>25.07.2022</t>
  </si>
  <si>
    <t>987/2022/gp853jm725</t>
  </si>
  <si>
    <t>55151f78-d41a-4e5e-9621-37e084e9e45c</t>
  </si>
  <si>
    <t>1852/2022/ws672ns452</t>
  </si>
  <si>
    <t>01ec9a7d-1512-48bd-8e87-e80a939f919e</t>
  </si>
  <si>
    <t>26.07.2022</t>
  </si>
  <si>
    <t>1370/2022/tu262ah285</t>
  </si>
  <si>
    <t>58b07729-74a5-4615-9390-aa399d73d40a</t>
  </si>
  <si>
    <t>2160/2022</t>
  </si>
  <si>
    <t>813151fe-df52-4749-ad19-a7bfed97228d</t>
  </si>
  <si>
    <t>27.07.2022</t>
  </si>
  <si>
    <t>980/2022/lj563vi173</t>
  </si>
  <si>
    <t>2712d519-508a-4d12-983c-676d1b66ceb9</t>
  </si>
  <si>
    <t>28.07.2022</t>
  </si>
  <si>
    <t>2265/2022</t>
  </si>
  <si>
    <t>85823765-526c-45ff-95da-ad752e884b7f</t>
  </si>
  <si>
    <t>30.07.2022</t>
  </si>
  <si>
    <t>2681560/2022</t>
  </si>
  <si>
    <t>b31cb150-bcd1-4ea7-acbf-c396544a6139</t>
  </si>
  <si>
    <t>31.07.2022</t>
  </si>
  <si>
    <t>38/2022/sb446to367</t>
  </si>
  <si>
    <t>858911b6-bedd-419e-9c47-c5b84bf62678</t>
  </si>
  <si>
    <t>01.08.2022</t>
  </si>
  <si>
    <t>Engjëll Meta</t>
  </si>
  <si>
    <t>Bulgarec</t>
  </si>
  <si>
    <t>L64008002M</t>
  </si>
  <si>
    <t>718/2022/vz971qb088</t>
  </si>
  <si>
    <t>a1b4cfaf-881e-4af1-85ea-e1484d1b8c11</t>
  </si>
  <si>
    <t>Korca</t>
  </si>
  <si>
    <t>79462/79445</t>
  </si>
  <si>
    <t>f049104f-d5e4-4a01-85fe-dbbff20821e9</t>
  </si>
  <si>
    <t>02.08.2022</t>
  </si>
  <si>
    <t>Jinan Jinbao Plastic co ltd</t>
  </si>
  <si>
    <t>Kina</t>
  </si>
  <si>
    <t>12293134-8795-4b3f-8681-fa55b88f9f3f</t>
  </si>
  <si>
    <t>03.08.2022</t>
  </si>
  <si>
    <t>Gramos Shehu</t>
  </si>
  <si>
    <t>L41309041P</t>
  </si>
  <si>
    <t>65/2022/ct482lr319</t>
  </si>
  <si>
    <t>5cd36e2d-eb42-4821-9c04-e1c037cf0c8b</t>
  </si>
  <si>
    <t>04.08.2022</t>
  </si>
  <si>
    <t>Eko Geolab &amp;amp; Chimica</t>
  </si>
  <si>
    <t>M02208026J</t>
  </si>
  <si>
    <t>2248/2022</t>
  </si>
  <si>
    <t>f11cfab0-c5fa-4448-992c-47e902b1144d</t>
  </si>
  <si>
    <t>09.08.2022</t>
  </si>
  <si>
    <t>747/2022/vz971qb088</t>
  </si>
  <si>
    <t>03ab6817-2c1a-4d7d-ab72-7fa2c9dfa7f4</t>
  </si>
  <si>
    <t>11.08.2022</t>
  </si>
  <si>
    <t>865/2022/iz949dk684</t>
  </si>
  <si>
    <t>96f7269a-92f1-455a-825a-b9c20fa47989</t>
  </si>
  <si>
    <t>SHKODRA BETON-INERT</t>
  </si>
  <si>
    <t>L72025009M</t>
  </si>
  <si>
    <t>856/2022/iz949dk684</t>
  </si>
  <si>
    <t>d382fb47-94c0-470d-94ae-555356c385d9</t>
  </si>
  <si>
    <t>857/2022/iz949dk684</t>
  </si>
  <si>
    <t>717e57d1-18a3-4799-926f-105a4d09b4a1</t>
  </si>
  <si>
    <t>859/2022/iz949dk684</t>
  </si>
  <si>
    <t>116a961b-496f-43e6-a682-5c88c1e93b41</t>
  </si>
  <si>
    <t>858/2022/iz949dk684</t>
  </si>
  <si>
    <t>4e6fb916-50a4-4bce-ae20-56146e76cf28</t>
  </si>
  <si>
    <t>866/2022/iz949dk684</t>
  </si>
  <si>
    <t>c921ffa0-9c41-4117-8b2c-e4e922e3c2f7</t>
  </si>
  <si>
    <t>860/2022/iz949dk684</t>
  </si>
  <si>
    <t>e9cd7894-9d8f-4492-923b-d4ff975d001b</t>
  </si>
  <si>
    <t>863/2022/iz949dk684</t>
  </si>
  <si>
    <t>44a7caee-4f77-4384-b81e-886c9fd49dcb</t>
  </si>
  <si>
    <t>862/2022/iz949dk684</t>
  </si>
  <si>
    <t>63f57a73-bb36-4ef4-b4d4-279b514249df</t>
  </si>
  <si>
    <t>861/2022/iz949dk684</t>
  </si>
  <si>
    <t>8e8c2dac-908e-48fb-b97a-ee6538e31d2a</t>
  </si>
  <si>
    <t>864/2022/iz949dk684</t>
  </si>
  <si>
    <t>c5cb0d59-e926-4136-863c-ecbc12d68096</t>
  </si>
  <si>
    <t>d36524ec-4d80-4363-ab0c-59e8743ce55e</t>
  </si>
  <si>
    <t>1a37d2ed-ea9f-4aea-ac25-15efc4932384</t>
  </si>
  <si>
    <t>324/2022</t>
  </si>
  <si>
    <t>b8c89bf0-680f-47ec-ab59-700263202f7b</t>
  </si>
  <si>
    <t>12.08.2022</t>
  </si>
  <si>
    <t>Conspiration-Metropol</t>
  </si>
  <si>
    <t>L02308019F</t>
  </si>
  <si>
    <t>220/2022/aj055he304</t>
  </si>
  <si>
    <t>72bf8dd7-8cc3-40cc-a70f-75ecaff9dd97</t>
  </si>
  <si>
    <t>R83314</t>
  </si>
  <si>
    <t>R8334</t>
  </si>
  <si>
    <t>STYROPAN</t>
  </si>
  <si>
    <t>EL09428475</t>
  </si>
  <si>
    <t>GR2322022812</t>
  </si>
  <si>
    <t>81/2022</t>
  </si>
  <si>
    <t>93ea1bc1-33fe-4400-8cf3-8bc398ee1dc2</t>
  </si>
  <si>
    <t>15.08.2022</t>
  </si>
  <si>
    <t>ÇIPI KONSTRUKSION</t>
  </si>
  <si>
    <t>L32207505O</t>
  </si>
  <si>
    <t>5170/2022</t>
  </si>
  <si>
    <t>0324b0e2-a396-4699-bca2-e267fadcb19f</t>
  </si>
  <si>
    <t>17.08.2022</t>
  </si>
  <si>
    <t>887/2022/zr016st061</t>
  </si>
  <si>
    <t>3afed8a4-7cde-45d8-a7de-b9569cdda2c0</t>
  </si>
  <si>
    <t>4474/2022/mm957yq612</t>
  </si>
  <si>
    <t>5423470f-eeb0-42ca-a426-54cb3fdb9c08</t>
  </si>
  <si>
    <t>23.08.2022</t>
  </si>
  <si>
    <t>1578/2022/tu262ah285</t>
  </si>
  <si>
    <t>4763ba2d-4aa2-4b85-8654-d131f94c34bb</t>
  </si>
  <si>
    <t>24.08.2022</t>
  </si>
  <si>
    <t>4486/2022/mm957yq612</t>
  </si>
  <si>
    <t>dc2279c3-d775-4691-8e3a-3f75a6347bb2</t>
  </si>
  <si>
    <t>4518/2022/mm957yq612</t>
  </si>
  <si>
    <t>02bc65f8-0617-48fd-b7e2-5eb95eb9aa8d</t>
  </si>
  <si>
    <t>25.08.2022</t>
  </si>
  <si>
    <t>5186/2022</t>
  </si>
  <si>
    <t>e502a485-5017-4d42-b59c-804e1d9d5bd2</t>
  </si>
  <si>
    <t>26.08.2022</t>
  </si>
  <si>
    <t>1034/2022/iz949dk684</t>
  </si>
  <si>
    <t>c25c88cc-b392-43b1-b670-9c48c2812e43</t>
  </si>
  <si>
    <t>1033/2022/iz949dk684</t>
  </si>
  <si>
    <t>733784c2-c8f6-4d9c-9153-e312f58eb9df</t>
  </si>
  <si>
    <t>1032/2022/iz949dk684</t>
  </si>
  <si>
    <t>dd315b5d-2232-42b0-a638-c3cbc265d4c6</t>
  </si>
  <si>
    <t>2c16b560-8b94-4a3c-85c5-57696760675a</t>
  </si>
  <si>
    <t>27.08.2022</t>
  </si>
  <si>
    <t>4588/2022/mm957yq612</t>
  </si>
  <si>
    <t>cb518553-2560-4703-b3b7-c280022685f5</t>
  </si>
  <si>
    <t>29.08.2022</t>
  </si>
  <si>
    <t>46f49c63-76cd-4488-8392-f56406202616</t>
  </si>
  <si>
    <t>LEKO KOMPANI</t>
  </si>
  <si>
    <t>M21524506A</t>
  </si>
  <si>
    <t>55/2022/vq425cg622</t>
  </si>
  <si>
    <t>fcdcdabf-0a58-45f9-9433-0dc61969949a</t>
  </si>
  <si>
    <t>27/2022</t>
  </si>
  <si>
    <t>7a9245e0-5e6d-43ad-9a84-9d8c7b33c1c4</t>
  </si>
  <si>
    <t>30.08.2022</t>
  </si>
  <si>
    <t>56/2022/vq425cg622</t>
  </si>
  <si>
    <t>cd0b0b5c-1bb1-4ca7-914f-a5350e577ebd</t>
  </si>
  <si>
    <t>26/2022</t>
  </si>
  <si>
    <t>85ec8675-05cc-43c7-92be-293f353cc61f</t>
  </si>
  <si>
    <t>1132/2022/gp853jm725</t>
  </si>
  <si>
    <t>6e5f8368-f068-40cc-9832-d46d162b0fa8</t>
  </si>
  <si>
    <t>4595/2022/mm957yq612</t>
  </si>
  <si>
    <t>1d148d0a-c3f1-4019-87cc-1fff0025eef5</t>
  </si>
  <si>
    <t>6480730/2022</t>
  </si>
  <si>
    <t>fdf1222f-c887-40af-b035-8278fff1c638</t>
  </si>
  <si>
    <t>31.08.2022</t>
  </si>
  <si>
    <t>3044976/2022</t>
  </si>
  <si>
    <t>42168492-2c83-45eb-92a7-c7fe951de320</t>
  </si>
  <si>
    <t>1039/2022/zr016st061</t>
  </si>
  <si>
    <t>74a2a186-fa11-4d56-8606-5a278218557b</t>
  </si>
  <si>
    <t>6590/2022/tb027pn455</t>
  </si>
  <si>
    <t>3e723b30-ec3b-4141-89dd-a6e2b19826e3</t>
  </si>
  <si>
    <t>Baumarket</t>
  </si>
  <si>
    <t>aa1de3d3-6aa0-4509-98c1-29334fa3feb5</t>
  </si>
  <si>
    <t>01.09.2022</t>
  </si>
  <si>
    <t>5c4e3038-75e8-460b-8aa4-ef9614885b20</t>
  </si>
  <si>
    <t>03.09.2022</t>
  </si>
  <si>
    <t>Saimir Shima</t>
  </si>
  <si>
    <t>K81928013L</t>
  </si>
  <si>
    <t>de676a51-49c4-4992-8c1e-f7d790a3058d</t>
  </si>
  <si>
    <t>05.09.2022</t>
  </si>
  <si>
    <t>Rruga Ura Asfaltim Nr/2 Elbasan Sha</t>
  </si>
  <si>
    <t>J62904264O</t>
  </si>
  <si>
    <t>06.09.2022</t>
  </si>
  <si>
    <t>4e0d4b21-737b-4d26-b54c-ddcbc79094a7</t>
  </si>
  <si>
    <t>07.09.2022</t>
  </si>
  <si>
    <t>7b1c8d2f-a76a-4f51-a7b1-d37d944c8425</t>
  </si>
  <si>
    <t>VAKËFI</t>
  </si>
  <si>
    <t>BERAT</t>
  </si>
  <si>
    <t>K02701028D</t>
  </si>
  <si>
    <t>44c53689-2f02-48de-ab6b-2926b9f4aa0f</t>
  </si>
  <si>
    <t>e8af432c-dfdf-48cd-a9d4-351a36b4eede</t>
  </si>
  <si>
    <t>939789ba-213d-49a4-bce6-4dddec1ac8fa</t>
  </si>
  <si>
    <t>6d197f81-2ef2-4f8c-93c7-22f25f1d16ec</t>
  </si>
  <si>
    <t>09.09.2022</t>
  </si>
  <si>
    <t>VAKEFI</t>
  </si>
  <si>
    <t>48321256-bfda-49c3-8e2d-b1a7ac3646a5</t>
  </si>
  <si>
    <t>BLEDJAN GOGA</t>
  </si>
  <si>
    <t>L42129003H</t>
  </si>
  <si>
    <t>7c091d52-73d3-4857-9423-5f37141781ec</t>
  </si>
  <si>
    <t>R94375</t>
  </si>
  <si>
    <t>13.09.2022</t>
  </si>
  <si>
    <t>REHAU DOOEL</t>
  </si>
  <si>
    <t>SKOPJE</t>
  </si>
  <si>
    <t>MK4030005534691</t>
  </si>
  <si>
    <t>5ccefab0-578a-467a-8ae3-e0db78a0cb73</t>
  </si>
  <si>
    <t>14.09.2022</t>
  </si>
  <si>
    <t>709e7390-86e5-4ac6-af99-6b61a227ee4a</t>
  </si>
  <si>
    <t>15.09.2022</t>
  </si>
  <si>
    <t>2c527900-b6f8-4792-8bb0-9ca6f9d18bdd</t>
  </si>
  <si>
    <t>b735a287-bb6f-43a8-bbfe-f6c12b422900</t>
  </si>
  <si>
    <t>16.09.2022</t>
  </si>
  <si>
    <t>72975563-3f75-4d82-b8f7-8779081e6661</t>
  </si>
  <si>
    <t>17.09.2022</t>
  </si>
  <si>
    <t>8e2c8a4c-af8b-4017-90f3-a768dec50bf7</t>
  </si>
  <si>
    <t>19.09.2022</t>
  </si>
  <si>
    <t>8d3a11f1-cb92-405b-9b97-77d97862cde2</t>
  </si>
  <si>
    <t>c5e965ee-5644-4cd0-9c8d-5b656004fd47</t>
  </si>
  <si>
    <t>fe39a62c-1135-4473-a022-3107cbba1214</t>
  </si>
  <si>
    <t>20.09.2022</t>
  </si>
  <si>
    <t>539d4b04-fb12-4f5e-a571-1ce8fa85f9c9</t>
  </si>
  <si>
    <t>2dfb4d3b-75f3-43b3-8a11-07990bdc198b</t>
  </si>
  <si>
    <t>a6e4a5b2-cbba-4d2e-bbc5-b1b71410e55c</t>
  </si>
  <si>
    <t>9f87a3da-d95b-41c5-a39a-d1a323d70ee2</t>
  </si>
  <si>
    <t>2df13057-b844-4d92-bd2b-052e96318d82</t>
  </si>
  <si>
    <t>83c9a567-8158-4d97-87e1-55c3c980c25e</t>
  </si>
  <si>
    <t>503fe8d6-0be7-4935-965d-44ed89fd1857</t>
  </si>
  <si>
    <t>e7c400bc-b151-47e6-969c-207639631c4f</t>
  </si>
  <si>
    <t>9d125527-dfab-442e-a3ee-2c7cd63be901</t>
  </si>
  <si>
    <t>1efccb28-56c4-4a32-b4b8-7df02c499017</t>
  </si>
  <si>
    <t>f517e0d8-c387-4480-b91b-996da15e5f71</t>
  </si>
  <si>
    <t>M SORA Tirana shpk</t>
  </si>
  <si>
    <t>L12409005V</t>
  </si>
  <si>
    <t>473314bf-02bb-4569-aaa3-fb0a83fbfd1b</t>
  </si>
  <si>
    <t>21.09.2022</t>
  </si>
  <si>
    <t>2022/2021 IKONA SHPK</t>
  </si>
  <si>
    <t>95b05f30-30fa-4edf-84bb-2b5523f45bac</t>
  </si>
  <si>
    <t>1f2f2d4f-b745-41b9-9217-caa4ef75b1aa</t>
  </si>
  <si>
    <t>22.09.2022</t>
  </si>
  <si>
    <t>K-AKS SH/P/K</t>
  </si>
  <si>
    <t>879d36a6-9a02-403f-84a2-0fed4349b7bc</t>
  </si>
  <si>
    <t>23.09.2022</t>
  </si>
  <si>
    <t>8ca1ae1b-274c-4907-b7f1-225aaca3b489</t>
  </si>
  <si>
    <t>04367125-974e-4281-ab04-4730ae21e73a</t>
  </si>
  <si>
    <t>8eedd984-8a01-46b5-a483-6879e3405115</t>
  </si>
  <si>
    <t>ILIRIA PLAST</t>
  </si>
  <si>
    <t>L42210026A</t>
  </si>
  <si>
    <t>4f1e63c4-7709-469b-a087-d43718fb97d3</t>
  </si>
  <si>
    <t>eed7fd30-b39f-4fbb-aeee-d8220ef28ba7</t>
  </si>
  <si>
    <t>3be2c786-18a3-4516-b162-6a1ebe93468b</t>
  </si>
  <si>
    <t>2c4ee591-c44f-481e-bc26-6e358ad0311d</t>
  </si>
  <si>
    <t>24.09.2022</t>
  </si>
  <si>
    <t>R98441</t>
  </si>
  <si>
    <t>c3451808-9ec9-4aa1-ad45-8596af0b8b35</t>
  </si>
  <si>
    <t>26.09.2022</t>
  </si>
  <si>
    <t>AUTOMOTIVE SIKKENS ALBANIA 2022</t>
  </si>
  <si>
    <t>K81810015D</t>
  </si>
  <si>
    <t>21d9fbde-7094-4e7d-b303-1e581e58b846</t>
  </si>
  <si>
    <t>d138aec4-fe8d-4e00-ae37-26ab7cb66c6d</t>
  </si>
  <si>
    <t>95c9f1f5-93a9-47b2-9f43-350a26c0bf7a</t>
  </si>
  <si>
    <t>c8f2fc22-7921-4a53-8028-9ea756c55bb5</t>
  </si>
  <si>
    <t>8ee92b95-9ce0-4e96-81e5-1a8745daf3a4</t>
  </si>
  <si>
    <t>0fc6af44-8d70-45c4-af10-127095546248</t>
  </si>
  <si>
    <t>b2355416-466c-4c20-8b48-38dba0e4a143</t>
  </si>
  <si>
    <t>f7291008-d688-49be-98d3-2ba8b62bcb92</t>
  </si>
  <si>
    <t>0ef57e23-df1f-4c4f-8d92-5c1e3e735aa5</t>
  </si>
  <si>
    <t>0e1eded8-a8a6-478f-bed1-001311123ce5</t>
  </si>
  <si>
    <t>28.09.2022</t>
  </si>
  <si>
    <t>de5c014e-6e66-42d9-b237-ec2d66eaf4f8</t>
  </si>
  <si>
    <t>29.09.2022</t>
  </si>
  <si>
    <t>758e1d41-7474-4b00-95e7-6a6640bcc47a</t>
  </si>
  <si>
    <t>5d566f60-c0af-4037-84c5-0866f31d412e</t>
  </si>
  <si>
    <t>12813d4a-80d3-415c-8b73-17ce5c9a7fba</t>
  </si>
  <si>
    <t>4a742e3b-2c20-4509-a7ef-7a93844340b3</t>
  </si>
  <si>
    <t>80a1ebbe-9441-4c3a-b81d-cef2c2f82c32</t>
  </si>
  <si>
    <t>773c0eef-a3d4-4b33-8774-83616a2b94be</t>
  </si>
  <si>
    <t>bd8d9640-7497-4838-8f41-53e8a371f8f6</t>
  </si>
  <si>
    <t>bca73585-d06d-4084-96f4-98d128702353</t>
  </si>
  <si>
    <t>85147dc4-e8e4-495f-8e63-a0ea032a8295</t>
  </si>
  <si>
    <t>30.09.2022</t>
  </si>
  <si>
    <t>68415e8a-ef46-4491-b6a6-86740c6f6eca</t>
  </si>
  <si>
    <t>F3DCA655FF7C1BC35EE2A0EFB1201363</t>
  </si>
  <si>
    <t>90530d5c-e720-476e-ac48-f29ae98b76f3</t>
  </si>
  <si>
    <t>Furnizuesi i Sherbimit</t>
  </si>
  <si>
    <t>B135E61ACCE76660091808D822A0A852</t>
  </si>
  <si>
    <t>3994d9b8-55da-4b11-81c4-2599c8457d61</t>
  </si>
  <si>
    <t>01.10.2022</t>
  </si>
  <si>
    <t>A02345D8ACA03E6F028C287842B62679</t>
  </si>
  <si>
    <t>d36b56ee-d63c-4311-928c-0351c5990ee1</t>
  </si>
  <si>
    <t>COLTECH IKE</t>
  </si>
  <si>
    <t>GRC</t>
  </si>
  <si>
    <t>DA58CE978A2C0227DD060FFA7F38D2C4</t>
  </si>
  <si>
    <t>d48877ea-6f56-48af-af63-dfbecc738505</t>
  </si>
  <si>
    <t>03.10.2022</t>
  </si>
  <si>
    <t>003871CC546AE46155F5DF767C0AD2FB</t>
  </si>
  <si>
    <t>aeccba30-5e4b-4b8d-b84c-37b6cade7658</t>
  </si>
  <si>
    <t>ALBA BETON Shpk</t>
  </si>
  <si>
    <t>J62207004A</t>
  </si>
  <si>
    <t>F4D227C178DBBF222CD93F7674BAEF9A</t>
  </si>
  <si>
    <t>0d7827b7-6746-4ab8-82d0-6f0e54a2be9e</t>
  </si>
  <si>
    <t>CC53637BA8E7513427D03E95D5CB0E0F</t>
  </si>
  <si>
    <t>bf843725-fa0d-48da-a5ce-ad32b4675255</t>
  </si>
  <si>
    <t>04.10.2022</t>
  </si>
  <si>
    <t>ALTECH CONSTRUKSIO</t>
  </si>
  <si>
    <t>377A5C8BA603B60A8F84937E6956C798</t>
  </si>
  <si>
    <t>9b99a816-02ac-4aa5-99e5-16f70e43cad6</t>
  </si>
  <si>
    <t>A59B48B3530924C089BD0CFCAE62E936</t>
  </si>
  <si>
    <t>6b82564d-64ce-4bf7-a448-4329d1945563</t>
  </si>
  <si>
    <t>05.10.2022</t>
  </si>
  <si>
    <t>Coffee Partner</t>
  </si>
  <si>
    <t>L32404501T</t>
  </si>
  <si>
    <t>0C5321CD633A95214112105020268931</t>
  </si>
  <si>
    <t>9be08a3a-c26c-4027-a4ef-fe92a3a3eb5b</t>
  </si>
  <si>
    <t>06.10.2022</t>
  </si>
  <si>
    <t>3230806A1A9B2039DF51288834DE2717</t>
  </si>
  <si>
    <t>736b4bc0-33d6-43b2-92de-1034cde46bc1</t>
  </si>
  <si>
    <t>7AAED059F78F75FDB531F391A7837536</t>
  </si>
  <si>
    <t>2ed2295c-643c-4815-b7da-152c298fff9c</t>
  </si>
  <si>
    <t>07.10.2022</t>
  </si>
  <si>
    <t>KAMELA SHPK 2022</t>
  </si>
  <si>
    <t>65CC9CD41667B217411D25163B555734</t>
  </si>
  <si>
    <t>f2db48e3-8aac-4f01-82b3-8cf4f4885073</t>
  </si>
  <si>
    <t>10.10.2022</t>
  </si>
  <si>
    <t>EB33E83ADDD62866EEF5908E8F1AE13C</t>
  </si>
  <si>
    <t>e114a3be-358e-4a3e-b7a9-47bf8b23bb4c</t>
  </si>
  <si>
    <t>ARBA - SHPK</t>
  </si>
  <si>
    <t>3A601749D7CCF3D284274E6A578C3E23</t>
  </si>
  <si>
    <t>19bd8d69-1669-4a7e-acc1-7e99674c99db</t>
  </si>
  <si>
    <t>0195AB21016C66064AB0BEB39324F649</t>
  </si>
  <si>
    <t>f52f273a-206d-405f-bf31-1b58808b7555</t>
  </si>
  <si>
    <t>11.10.2022</t>
  </si>
  <si>
    <t>INTEL</t>
  </si>
  <si>
    <t>Tirana</t>
  </si>
  <si>
    <t>J81915002W</t>
  </si>
  <si>
    <t>81AE56ED3B8AB6DBF196C86BCA52129F</t>
  </si>
  <si>
    <t>1d4205b6-76a2-49e2-a63e-420e8cae629e</t>
  </si>
  <si>
    <t>C3563B692B3E7C6BC972757333683F9A</t>
  </si>
  <si>
    <t>29a14fd6-fec0-4300-898d-3acab259ab2a</t>
  </si>
  <si>
    <t>F00BEAC691EB3BCEA348A4AF8C9A6C48</t>
  </si>
  <si>
    <t>0d53920d-c432-4737-8d85-089d0246a129</t>
  </si>
  <si>
    <t>12.10.2022</t>
  </si>
  <si>
    <t>53245124B592F2C1099A127E188FD7DC</t>
  </si>
  <si>
    <t>10dbe374-601c-4892-85bb-c8f5aed4ba94</t>
  </si>
  <si>
    <t>13.10.2022</t>
  </si>
  <si>
    <t>1D26791AF2A71EF33F723B44AB1BF6E7</t>
  </si>
  <si>
    <t>ccefaacf-10d1-4eb1-ba99-6af3ad692a96</t>
  </si>
  <si>
    <t>14.10.2022</t>
  </si>
  <si>
    <t>5FAB37C82DD8D1BB87D780B86505E38E</t>
  </si>
  <si>
    <t>4bebdcc2-9207-4c7d-807c-722b7e32f080</t>
  </si>
  <si>
    <t>15.10.2022</t>
  </si>
  <si>
    <t>7D8D34C18FC01A63561D96B7B6A46397</t>
  </si>
  <si>
    <t>ec3804ea-d747-426f-b499-384f362279a8</t>
  </si>
  <si>
    <t>18.10.2022</t>
  </si>
  <si>
    <t>6C12BC83CEBF071F2ACDD237071C28C3</t>
  </si>
  <si>
    <t>2ff00d04-d5f8-4cc8-9732-3c7438dffa7b</t>
  </si>
  <si>
    <t>5B6AC3265B137141B33C4BE724299641</t>
  </si>
  <si>
    <t>de61fe4a-98c5-48fb-a79e-69a172bcc7b7</t>
  </si>
  <si>
    <t>20.10.2022</t>
  </si>
  <si>
    <t>D7F71F4CFAAB3E6B0E2FAB2F9ACB0459</t>
  </si>
  <si>
    <t>7e128d20-5475-4557-a2dd-18d30c578c51</t>
  </si>
  <si>
    <t>21.10.2022</t>
  </si>
  <si>
    <t>ROVER 08 shpk</t>
  </si>
  <si>
    <t>K82524401F</t>
  </si>
  <si>
    <t>30E39E7253C7E74C955D432AB937B207</t>
  </si>
  <si>
    <t>93d3eddc-d5b7-4d4a-8000-1694758ab84b</t>
  </si>
  <si>
    <t>22.10.2022</t>
  </si>
  <si>
    <t>RUCI</t>
  </si>
  <si>
    <t>K13001004I</t>
  </si>
  <si>
    <t>B34663B783A6A418B8BB20125186EA01</t>
  </si>
  <si>
    <t>e01ea69e-f852-4373-9d72-57a4bbd8bb86</t>
  </si>
  <si>
    <t>24.10.2022</t>
  </si>
  <si>
    <t>945089F9EFBBCD0B70384ECE59696374</t>
  </si>
  <si>
    <t>d567381d-eb15-4ab1-afad-9f32a9267d41</t>
  </si>
  <si>
    <t>677C980858FA3FD6134B68D0CCF5DD8B</t>
  </si>
  <si>
    <t>fbaf9409-8dc6-4114-bc27-f92a7fa526c5</t>
  </si>
  <si>
    <t>EMANTE PANEL</t>
  </si>
  <si>
    <t>Rrashbull</t>
  </si>
  <si>
    <t>L72220506A</t>
  </si>
  <si>
    <t>4EBF5301C98D3A59CD63DD0BE7154274</t>
  </si>
  <si>
    <t>3675f85c-6ec2-48ff-acd1-923a6caa4b1c</t>
  </si>
  <si>
    <t>7863B298937BEBF85729EB632FEF74BB</t>
  </si>
  <si>
    <t>a493e19a-5bbf-47e3-877a-ac7b4a6f9240</t>
  </si>
  <si>
    <t>Shkelzen Shkreta</t>
  </si>
  <si>
    <t>45D76F5B8DB3603E8C7CBCA3C61113A2</t>
  </si>
  <si>
    <t>44ee9d74-59ff-47d4-9a48-ce75a0316df1</t>
  </si>
  <si>
    <t>25.10.2022</t>
  </si>
  <si>
    <t>1AA2491DF298685854D22C31A0F71B4E</t>
  </si>
  <si>
    <t>7e7e341d-0840-4f26-a9d8-0019c913deb2</t>
  </si>
  <si>
    <t>0152D8B0DFAB0A8F897D68CF0578063D</t>
  </si>
  <si>
    <t>7b2d274d-5e90-4041-a0b2-3fe97c14b9a8</t>
  </si>
  <si>
    <t>26.10.2022</t>
  </si>
  <si>
    <t>D41F0845AFA2AF8D94E69211BD8DEE72</t>
  </si>
  <si>
    <t>118f4d9e-0585-4161-9e4a-f19d4bd9566b</t>
  </si>
  <si>
    <t>D1DA275FF8EC70E72809243298D776BA</t>
  </si>
  <si>
    <t>295348c7-55a0-4908-ab09-e41b76c5df45</t>
  </si>
  <si>
    <t>27.10.2022</t>
  </si>
  <si>
    <t>E9A5759088A0AAA8F1D0C582ADCB40F6</t>
  </si>
  <si>
    <t>02ab2818-108f-4984-9189-45c682c94d3e</t>
  </si>
  <si>
    <t>5BE8B8F35D8CED35E690BECB71D53A76</t>
  </si>
  <si>
    <t>261bc340-d052-44a4-b01c-dbab2d9f920c</t>
  </si>
  <si>
    <t>4C1E677ED14F0943486DD2F73A97FFC3</t>
  </si>
  <si>
    <t>850d3591-2aa1-421e-ae3a-85496482158b</t>
  </si>
  <si>
    <t>F2F00F9A1A3CEED3E7BF398ED918D6B3</t>
  </si>
  <si>
    <t>d01e95f8-d918-428c-9b0e-e2faa9dba352</t>
  </si>
  <si>
    <t>5FFB824CABD3036D87CD6CF7F45EA34E</t>
  </si>
  <si>
    <t>701a130f-702b-4428-8bfd-d9b23e27d21d</t>
  </si>
  <si>
    <t>1798084AD5E15BB783AE7F64F150E125</t>
  </si>
  <si>
    <t>762bcf7d-4ca0-4eed-816c-122d1e3a7b1f</t>
  </si>
  <si>
    <t>ERA SHPK</t>
  </si>
  <si>
    <t>J72026007W</t>
  </si>
  <si>
    <t>FDB70210689218C52D2D1C556B3F96F1</t>
  </si>
  <si>
    <t>42297364-c3e2-4b95-971e-bbdab10a20d1</t>
  </si>
  <si>
    <t>5E1A26A8EFA95D900ED7D1493812AE38</t>
  </si>
  <si>
    <t>145333f8-0e0f-43e9-bdf6-7c3b168dcbf8</t>
  </si>
  <si>
    <t>C144277B045982ED34CFDE797B492585</t>
  </si>
  <si>
    <t>01a1155f-4b04-4004-a54a-34025c28dc83</t>
  </si>
  <si>
    <t>28.10.2022</t>
  </si>
  <si>
    <t>Dhionis Goei</t>
  </si>
  <si>
    <t>9A849B12CF143A748BDC82FAAA92E28B</t>
  </si>
  <si>
    <t>eb76101a-ba81-46b3-be7b-b32a1858c103</t>
  </si>
  <si>
    <t>BFFCDCA5B14DE0E82D297E468D3DE69C</t>
  </si>
  <si>
    <t>69f7aa54-d3c0-43ff-a764-8f3123d932ae</t>
  </si>
  <si>
    <t>9B9C4D5D932DF275AA8D52225A06A6D3</t>
  </si>
  <si>
    <t>d117a318-4d51-4810-9698-ef498e0f1ea2</t>
  </si>
  <si>
    <t>29.10.2022</t>
  </si>
  <si>
    <t>11F06C8A2F47D192ED54A6DC033A7BBE</t>
  </si>
  <si>
    <t>ad481da9-132f-4850-8820-4cd08fbb49f4</t>
  </si>
  <si>
    <t>F6A0CA8782059508D1CCBF071E04A4F1</t>
  </si>
  <si>
    <t>908b4aa9-4419-4f6c-9edd-a99277b83f95</t>
  </si>
  <si>
    <t>HAZER</t>
  </si>
  <si>
    <t>M01802016L</t>
  </si>
  <si>
    <t>7C55D9D5344BCC0A0B07BAF0916A1010</t>
  </si>
  <si>
    <t>345732cd-bcd8-4c33-aee2-b16a63624239</t>
  </si>
  <si>
    <t>31.10.2022</t>
  </si>
  <si>
    <t>8570988034AA40D94953B54609D20902</t>
  </si>
  <si>
    <t>f091cc09-b054-4e1a-a8f8-737c6679e415</t>
  </si>
  <si>
    <t>D77200F8FC3008739954B76D6AF37834</t>
  </si>
  <si>
    <t>d4ec3ce4-1c2b-4096-afd9-250dff7d009e</t>
  </si>
  <si>
    <t>E639AF8FB54336680CCC07613566050A</t>
  </si>
  <si>
    <t>0ac7f164-0ce5-404e-be9a-2d4d803547e2</t>
  </si>
  <si>
    <t>1A40F35825EAFEB6F554CB057358A0E1</t>
  </si>
  <si>
    <t>466511ab-cdfc-4ee6-bd5c-a27fff83e509</t>
  </si>
  <si>
    <t>B27130D74F97A444EF3640F0C8DF144C</t>
  </si>
  <si>
    <t>dc6f0d1e-6168-4f70-88c6-50c11815c954</t>
  </si>
  <si>
    <t>2B118C2864920272953A129D03B9A322</t>
  </si>
  <si>
    <t>bffd57b7-c733-4cbb-a40e-03ce78b131b3</t>
  </si>
  <si>
    <t>EA0EF93454988F547CBB1CE17E91B3D3</t>
  </si>
  <si>
    <t>7359373e-2cba-4b3d-9598-2c0c679d70dc</t>
  </si>
  <si>
    <t>ALTECH CONSTRUKSION</t>
  </si>
  <si>
    <t>dz176wf909</t>
  </si>
  <si>
    <t>pz967zc632</t>
  </si>
  <si>
    <t>5094</t>
  </si>
  <si>
    <t>Non-cash invoice</t>
  </si>
  <si>
    <t>A68DDB8D2644B64FF7692D93850D8F00</t>
  </si>
  <si>
    <t>2022-01-05 22:30:45.0</t>
  </si>
  <si>
    <t>dm472fg581</t>
  </si>
  <si>
    <t>qs253lj015</t>
  </si>
  <si>
    <t>D8512C368727F6EA5B2EDEB6CEB8521F</t>
  </si>
  <si>
    <t>2022-01-07 09:14:33.0</t>
  </si>
  <si>
    <t>rk117ed609</t>
  </si>
  <si>
    <t>sn239ln789</t>
  </si>
  <si>
    <t>yn434on354</t>
  </si>
  <si>
    <t>132</t>
  </si>
  <si>
    <t>Cash invoice</t>
  </si>
  <si>
    <t>C0B61D8874CAFCA3974E881718E26C95</t>
  </si>
  <si>
    <t>2022-01-09 17:57:28.0</t>
  </si>
  <si>
    <t>ck594uq513</t>
  </si>
  <si>
    <t>gp853jm725</t>
  </si>
  <si>
    <t>iw938fx975</t>
  </si>
  <si>
    <t xml:space="preserve"> WEISS PROFIL - ALBANIA</t>
  </si>
  <si>
    <t>D61B5D27A8AD60800CF42B55906B7B78</t>
  </si>
  <si>
    <t>2022-01-10 12:17:07.0</t>
  </si>
  <si>
    <t>pe023ht042</t>
  </si>
  <si>
    <t>my329zh093</t>
  </si>
  <si>
    <t>dt367sy705</t>
  </si>
  <si>
    <t>487</t>
  </si>
  <si>
    <t>A51B7A3EB31E44982D46F4D34D45C3AC</t>
  </si>
  <si>
    <t>2022-01-10 16:04:31.0</t>
  </si>
  <si>
    <t>510</t>
  </si>
  <si>
    <t>7073A2A2BC4D9C1A609F01E7CEE241A6</t>
  </si>
  <si>
    <t>2022-01-10 18:03:59.0</t>
  </si>
  <si>
    <t>qs139pq072</t>
  </si>
  <si>
    <t>ku075pi015</t>
  </si>
  <si>
    <t>497</t>
  </si>
  <si>
    <t>B37151745A042F98C32D040D89DBC599</t>
  </si>
  <si>
    <t>2022-01-11 11:52:21.0</t>
  </si>
  <si>
    <t>86</t>
  </si>
  <si>
    <t>22FC00C4F2B563CC06A9A214D879F383</t>
  </si>
  <si>
    <t>2022-01-12 10:09:53.0</t>
  </si>
  <si>
    <t>lk711iq040</t>
  </si>
  <si>
    <t>ee390od853</t>
  </si>
  <si>
    <t>wm421ho358</t>
  </si>
  <si>
    <t>110</t>
  </si>
  <si>
    <t>BE359FFA5898C5BC1DEE0671343284E2</t>
  </si>
  <si>
    <t>2022-01-13 12:09:49.0</t>
  </si>
  <si>
    <t>xu580tf055</t>
  </si>
  <si>
    <t>kd453fp740</t>
  </si>
  <si>
    <t>xz172qq399</t>
  </si>
  <si>
    <t>3A6F6CEE6A3F22A13A2358AA383A127A</t>
  </si>
  <si>
    <t>2022-01-14 15:11:48.0</t>
  </si>
  <si>
    <t>vw363hd034</t>
  </si>
  <si>
    <t>pu243ap731</t>
  </si>
  <si>
    <t>230</t>
  </si>
  <si>
    <t>B3CC3CCB044A9D80D6090EB25356F62D</t>
  </si>
  <si>
    <t>2022-01-17 08:43:03.0</t>
  </si>
  <si>
    <t>151</t>
  </si>
  <si>
    <t>1533F8FF6E80D405E48F0CAA28FCB89D</t>
  </si>
  <si>
    <t>2022-01-18 11:01:19.0</t>
  </si>
  <si>
    <t>fe481vx033</t>
  </si>
  <si>
    <t>ci845kf991</t>
  </si>
  <si>
    <t>rz436ur135</t>
  </si>
  <si>
    <t>C8C09EC2125346FFA224C6AE495FF1D5</t>
  </si>
  <si>
    <t>2022-01-18 19:02:29.0</t>
  </si>
  <si>
    <t>378E733942319FA310C719903B835486</t>
  </si>
  <si>
    <t>2022-01-21 11:03:02.0</t>
  </si>
  <si>
    <t>ul664ye123</t>
  </si>
  <si>
    <t>aj055he304</t>
  </si>
  <si>
    <t>hl340xd917</t>
  </si>
  <si>
    <t>6C3DBA8F7E290BCFCF99B052FD90C22F</t>
  </si>
  <si>
    <t>2022-01-21 21:39:45.0</t>
  </si>
  <si>
    <t>8788B84CCAE1D9DD42DDC31A6350CB9A</t>
  </si>
  <si>
    <t>2022-01-21 21:40:14.0</t>
  </si>
  <si>
    <t>84078B301C3780A2B279127F63641EF3</t>
  </si>
  <si>
    <t>2022-01-21 21:42:40.0</t>
  </si>
  <si>
    <t>sh509bo839</t>
  </si>
  <si>
    <t>wr333aw874</t>
  </si>
  <si>
    <t>7610340139091D03CA745AA28DDA0805</t>
  </si>
  <si>
    <t>2022-01-21 19:47:13.0</t>
  </si>
  <si>
    <t>218</t>
  </si>
  <si>
    <t>9572001ABCD0EB754ED13BF3045E64A1</t>
  </si>
  <si>
    <t>2022-01-24 10:37:18.0</t>
  </si>
  <si>
    <t>px160td511</t>
  </si>
  <si>
    <t>qx023uw063</t>
  </si>
  <si>
    <t>8241</t>
  </si>
  <si>
    <t>24C3EC324D466DE4B283AFD8D516E0F1</t>
  </si>
  <si>
    <t>2022-01-24 10:47:59.0</t>
  </si>
  <si>
    <t>el079po961</t>
  </si>
  <si>
    <t>tu262ah285</t>
  </si>
  <si>
    <t>qz834af614</t>
  </si>
  <si>
    <t>130</t>
  </si>
  <si>
    <t>234A8B174CDC048B0A54A0A60D684FB7</t>
  </si>
  <si>
    <t>2022-01-24 15:03:34.0</t>
  </si>
  <si>
    <t>yq770fw237</t>
  </si>
  <si>
    <t>ev068fd211</t>
  </si>
  <si>
    <t>he572hm283</t>
  </si>
  <si>
    <t xml:space="preserve">ASA-3D  SHPK </t>
  </si>
  <si>
    <t>426</t>
  </si>
  <si>
    <t>96E8ECDA1A74BB88AC8697FDE643031C</t>
  </si>
  <si>
    <t>2022-01-25 09:51:21.0</t>
  </si>
  <si>
    <t>ce686vm428</t>
  </si>
  <si>
    <t>ce418xk711</t>
  </si>
  <si>
    <t>it524jb691</t>
  </si>
  <si>
    <t>1213</t>
  </si>
  <si>
    <t>82F4F3A882C246C081B205CA7446360C</t>
  </si>
  <si>
    <t>2022-01-26 11:36:47.0</t>
  </si>
  <si>
    <t>8B8276B6C6D827FD8950E9DF8C914140</t>
  </si>
  <si>
    <t>2022-01-28 10:52:42.0</t>
  </si>
  <si>
    <t>1BDF325FA2E7988FC61289EC90B11B6A</t>
  </si>
  <si>
    <t>2022-01-28 14:54:12.0</t>
  </si>
  <si>
    <t>6A91A8CDA40FD0BB600199ADAA4269EA</t>
  </si>
  <si>
    <t>2022-02-01 09:18:16.0</t>
  </si>
  <si>
    <t>tj069qf156</t>
  </si>
  <si>
    <t>de799uk145</t>
  </si>
  <si>
    <t>gt429xr475</t>
  </si>
  <si>
    <t>E506D2E7D2524F920A8D49B1A150593D</t>
  </si>
  <si>
    <t>2022-02-02 11:34:11.0</t>
  </si>
  <si>
    <t>316057</t>
  </si>
  <si>
    <t>7DA3AC0B0C20D81CE125B2BD9B08015C</t>
  </si>
  <si>
    <t>2022-02-03 00:59:34.0</t>
  </si>
  <si>
    <t>336</t>
  </si>
  <si>
    <t>A1BFE21009DAC802128406B7A336C364</t>
  </si>
  <si>
    <t>2022-02-03 11:06:40.0</t>
  </si>
  <si>
    <t>vm860zr703</t>
  </si>
  <si>
    <t>uk922sp789</t>
  </si>
  <si>
    <t>ph382rv655</t>
  </si>
  <si>
    <t>3087</t>
  </si>
  <si>
    <t>5A686E039298E3DDC89A5C7FA60746F1</t>
  </si>
  <si>
    <t>2022-02-03 12:02:59.0</t>
  </si>
  <si>
    <t>361</t>
  </si>
  <si>
    <t>5C64433729EAB7BC9B5DD9E4ED5A5382</t>
  </si>
  <si>
    <t>2022-02-05 08:43:29.0</t>
  </si>
  <si>
    <t>364</t>
  </si>
  <si>
    <t>A26D828FFF17E2B569BD9A8450693F44</t>
  </si>
  <si>
    <t>2022-02-05 09:22:38.0</t>
  </si>
  <si>
    <t>367</t>
  </si>
  <si>
    <t>D59C1B1EA3014724EF3B66E095E7C712</t>
  </si>
  <si>
    <t>2022-02-05 11:59:08.0</t>
  </si>
  <si>
    <t>371</t>
  </si>
  <si>
    <t>5DA1B1CC1E674D162B63BDF93064C1A9</t>
  </si>
  <si>
    <t>2022-02-07 08:42:15.0</t>
  </si>
  <si>
    <t>165</t>
  </si>
  <si>
    <t>5BC48BD87D935039E27271AE84582CAE</t>
  </si>
  <si>
    <t>2022-02-08 10:10:03.0</t>
  </si>
  <si>
    <t>396</t>
  </si>
  <si>
    <t>C912CCC5ECBADA51A232E7B4CE4C0076</t>
  </si>
  <si>
    <t>2022-02-10 08:05:25.0</t>
  </si>
  <si>
    <t>416</t>
  </si>
  <si>
    <t>423B55C1DE65609F344DF7331B321B74</t>
  </si>
  <si>
    <t>2022-02-11 11:55:24.0</t>
  </si>
  <si>
    <t>lq758ia955</t>
  </si>
  <si>
    <t>ak531dp291</t>
  </si>
  <si>
    <t>tk585kg019</t>
  </si>
  <si>
    <t>35fc9739-ba0d-41a3-9934-9e16eedbf935</t>
  </si>
  <si>
    <t>8A62EC89894A03EA79E4ECB01B481617</t>
  </si>
  <si>
    <t>2022-02-12 10:21:45.0</t>
  </si>
  <si>
    <t>425</t>
  </si>
  <si>
    <t>F8BA2058F53519B62451F8111BF370BA</t>
  </si>
  <si>
    <t>2022-02-12 11:04:28.0</t>
  </si>
  <si>
    <t>441</t>
  </si>
  <si>
    <t>1A4C483D0E60E3D2AB91734B2E2387A1</t>
  </si>
  <si>
    <t>2022-02-14 10:53:57.0</t>
  </si>
  <si>
    <t>456</t>
  </si>
  <si>
    <t>D8EAADF77338EB927105BA92CC64DFB2</t>
  </si>
  <si>
    <t>2022-02-15 10:58:36.0</t>
  </si>
  <si>
    <t>if777bg716</t>
  </si>
  <si>
    <t>er375ph132</t>
  </si>
  <si>
    <t>18661</t>
  </si>
  <si>
    <t>16879595557D3A070DA53C16EE55612B</t>
  </si>
  <si>
    <t>2022-02-16 17:22:15.0</t>
  </si>
  <si>
    <t>1089AF64027D0D2BC9BCCD191BA166A8</t>
  </si>
  <si>
    <t>2022-02-18 12:19:04.0</t>
  </si>
  <si>
    <t>8DFAEAA6A402E399749F40A678D9BFD4</t>
  </si>
  <si>
    <t>2022-02-18 12:18:59.0</t>
  </si>
  <si>
    <t>527</t>
  </si>
  <si>
    <t>9A3CFBDC5A41B55381FF291B02BD24B9</t>
  </si>
  <si>
    <t>2022-02-21 10:15:30.0</t>
  </si>
  <si>
    <t>529</t>
  </si>
  <si>
    <t>ADFB29DF2555808278DEC4D7C01746E2</t>
  </si>
  <si>
    <t>2022-02-21 10:37:57.0</t>
  </si>
  <si>
    <t>516</t>
  </si>
  <si>
    <t>C1860F19CD248B3DC828072CD97C172E</t>
  </si>
  <si>
    <t>2022-02-19 09:17:39.0</t>
  </si>
  <si>
    <t>211</t>
  </si>
  <si>
    <t>91405BE7C8F4B66C46C28101F6F4AEB6</t>
  </si>
  <si>
    <t>2022-02-22 11:02:41.0</t>
  </si>
  <si>
    <t>1049</t>
  </si>
  <si>
    <t>3E371D3C07A9AEFE0D2855D880C493A1</t>
  </si>
  <si>
    <t>2022-02-22 10:21:30.0</t>
  </si>
  <si>
    <t>539</t>
  </si>
  <si>
    <t>6F425973785110734720638542956128</t>
  </si>
  <si>
    <t>2022-02-22 14:19:12.0</t>
  </si>
  <si>
    <t>540</t>
  </si>
  <si>
    <t>DB493F0E7F0EEAEF303C35C86121143C</t>
  </si>
  <si>
    <t>2022-02-22 14:37:39.0</t>
  </si>
  <si>
    <t>ln575cx058</t>
  </si>
  <si>
    <t>bk341kh392</t>
  </si>
  <si>
    <t>mo243bs569</t>
  </si>
  <si>
    <t>732</t>
  </si>
  <si>
    <t>8470C008D369E59C804B1CCD56EA7BBE</t>
  </si>
  <si>
    <t>2022-02-23 11:39:51.0</t>
  </si>
  <si>
    <t>wm659gv846</t>
  </si>
  <si>
    <t>zr016st061</t>
  </si>
  <si>
    <t>rt084fr779</t>
  </si>
  <si>
    <t xml:space="preserve">K-AKS SH.P.K </t>
  </si>
  <si>
    <t>F3D6DC54D930780E73F27586A74B94EB</t>
  </si>
  <si>
    <t>2022-02-23 14:01:44.0</t>
  </si>
  <si>
    <t>3EAF68049B3F67D313C1EF2775729BDC</t>
  </si>
  <si>
    <t>2022-02-24 11:07:04.0</t>
  </si>
  <si>
    <t>746</t>
  </si>
  <si>
    <t>5E813F1537B72BEA503F49E3516913AF</t>
  </si>
  <si>
    <t>2022-02-24 13:51:31.0</t>
  </si>
  <si>
    <t>335</t>
  </si>
  <si>
    <t>A0ADED3D07C617A1369F9176B6B84553</t>
  </si>
  <si>
    <t>2022-02-24 12:47:36.0</t>
  </si>
  <si>
    <t>570</t>
  </si>
  <si>
    <t>D01F0316304F05737D495585B5111F54</t>
  </si>
  <si>
    <t>2022-02-25 08:56:54.0</t>
  </si>
  <si>
    <t>1398</t>
  </si>
  <si>
    <t>149522D659F0943DA08459785BFC1B03</t>
  </si>
  <si>
    <t>2022-02-25 10:35:53.0</t>
  </si>
  <si>
    <t>153</t>
  </si>
  <si>
    <t>75525701336BCAB01E65FA64947046A8</t>
  </si>
  <si>
    <t>2022-02-25 17:15:59.0</t>
  </si>
  <si>
    <t>A898A1DB4CD21DA92222C81EE4CA782F</t>
  </si>
  <si>
    <t>2022-02-25 14:12:43.0</t>
  </si>
  <si>
    <t>157</t>
  </si>
  <si>
    <t>6E012CFE729D8795D06490810A34238A</t>
  </si>
  <si>
    <t>2022-02-25 20:19:44.0</t>
  </si>
  <si>
    <t>6A58E52D4082230AFDEA969DEA537807</t>
  </si>
  <si>
    <t>2022-02-26 01:50:10.0</t>
  </si>
  <si>
    <t>3F42DB05455180F0C68470B4B4B5714E</t>
  </si>
  <si>
    <t>2022-02-26 01:50:31.0</t>
  </si>
  <si>
    <t>592</t>
  </si>
  <si>
    <t>34E57AC3F50BFCDABA62451652047AE3</t>
  </si>
  <si>
    <t>2022-02-28 10:08:01.0</t>
  </si>
  <si>
    <t>603</t>
  </si>
  <si>
    <t>721BF9D558E0729AF4C6FDA32AB0FA21</t>
  </si>
  <si>
    <t>2022-02-28 15:46:57.0</t>
  </si>
  <si>
    <t>2DC219E741309F83B7E2AE4DF3B06122</t>
  </si>
  <si>
    <t>2022-02-28 15:45:33.0</t>
  </si>
  <si>
    <t>618</t>
  </si>
  <si>
    <t>CEE819E25EC9DB923AC86FD5255B2FE4</t>
  </si>
  <si>
    <t>2022-03-02 09:41:51.0</t>
  </si>
  <si>
    <t>634866</t>
  </si>
  <si>
    <t>D755770E48BEAD32E55161CDE3613F4D</t>
  </si>
  <si>
    <t>2022-03-03 05:20:06.0</t>
  </si>
  <si>
    <t>F30F144D8E1BCC91AA684FA481BB581F</t>
  </si>
  <si>
    <t>2022-03-04 10:18:23.0</t>
  </si>
  <si>
    <t>188</t>
  </si>
  <si>
    <t>1724B7338776B44F48F95D28B482D814</t>
  </si>
  <si>
    <t>2022-03-04 21:22:31.0</t>
  </si>
  <si>
    <t>C6EE19C835FB533C31B5A9C1CC5A7E37</t>
  </si>
  <si>
    <t>2022-03-05 09:46:52.0</t>
  </si>
  <si>
    <t>663</t>
  </si>
  <si>
    <t>E7AF524EDE6D663EEC6D9B8FE4CC5D0A</t>
  </si>
  <si>
    <t>2022-03-05 12:12:14.0</t>
  </si>
  <si>
    <t>674</t>
  </si>
  <si>
    <t>645EE2A6EA0667B0817B47841ACA2667</t>
  </si>
  <si>
    <t>2022-03-07 11:21:02.0</t>
  </si>
  <si>
    <t>1453</t>
  </si>
  <si>
    <t>E7AE6555CACEE9A1D6565079238C4971</t>
  </si>
  <si>
    <t>2022-03-07 13:51:12.0</t>
  </si>
  <si>
    <t>tk261dq822</t>
  </si>
  <si>
    <t>ps893yi853</t>
  </si>
  <si>
    <t>677</t>
  </si>
  <si>
    <t>0FD6D619C1CB298B48C5875FD51EAAB6</t>
  </si>
  <si>
    <t>2022-03-07 12:31:49.0</t>
  </si>
  <si>
    <t>684</t>
  </si>
  <si>
    <t>7172D17B6A915054D888A8135F8BED3D</t>
  </si>
  <si>
    <t>2022-03-08 09:02:11.0</t>
  </si>
  <si>
    <t>36C48AC80725758F360962E072D6D8A3</t>
  </si>
  <si>
    <t>2022-03-08 17:15:00.0</t>
  </si>
  <si>
    <t>704</t>
  </si>
  <si>
    <t>F51BD2459F6B8C04E035EB5BD2A9F2FC</t>
  </si>
  <si>
    <t>2022-03-09 09:23:06.0</t>
  </si>
  <si>
    <t>710</t>
  </si>
  <si>
    <t>65B6C20C428012C973B4DD7C9E5195C8</t>
  </si>
  <si>
    <t>2022-03-09 10:04:21.0</t>
  </si>
  <si>
    <t>708</t>
  </si>
  <si>
    <t>26E8574E532CB56DEBB8D51410D82572</t>
  </si>
  <si>
    <t>2022-03-09 09:49:53.0</t>
  </si>
  <si>
    <t>xn656tv966</t>
  </si>
  <si>
    <t>nw790ae701</t>
  </si>
  <si>
    <t>wx667ma214</t>
  </si>
  <si>
    <t>FFA7761550BF8ADD3B401AEBC156C7B7</t>
  </si>
  <si>
    <t>2022-03-09 12:15:00.0</t>
  </si>
  <si>
    <t>cq281ut755</t>
  </si>
  <si>
    <t>rh145np886</t>
  </si>
  <si>
    <t>3108EBACC3DDE766233842CD2FD9464B</t>
  </si>
  <si>
    <t>2022-03-10 11:49:52.0</t>
  </si>
  <si>
    <t>739</t>
  </si>
  <si>
    <t>F01FADED6A8A8C1883CC3D768F517DC8</t>
  </si>
  <si>
    <t>2022-03-11 09:00:56.0</t>
  </si>
  <si>
    <t>750</t>
  </si>
  <si>
    <t>5C9E289A444110A78DF4E0813AC3FDE6</t>
  </si>
  <si>
    <t>2022-03-12 08:48:30.0</t>
  </si>
  <si>
    <t>753</t>
  </si>
  <si>
    <t>B47E61305DA90D428D7C16CEC918FDD4</t>
  </si>
  <si>
    <t>2022-03-12 10:04:01.0</t>
  </si>
  <si>
    <t>3665</t>
  </si>
  <si>
    <t>98BAA088F6ED2CB1F40C5EA9C40C9F2F</t>
  </si>
  <si>
    <t>2022-03-16 10:14:38.0</t>
  </si>
  <si>
    <t>798</t>
  </si>
  <si>
    <t>9C65B826F644D6A86F22A25BAFA20358</t>
  </si>
  <si>
    <t>2022-03-17 10:54:55.0</t>
  </si>
  <si>
    <t>238</t>
  </si>
  <si>
    <t>518E6DCA3A57A9436DED8DCFF1383E7C</t>
  </si>
  <si>
    <t>2022-03-18 19:51:16.0</t>
  </si>
  <si>
    <t>830</t>
  </si>
  <si>
    <t>6CD5A01833229244EB21FD56FB8E7508</t>
  </si>
  <si>
    <t>2022-03-19 10:19:21.0</t>
  </si>
  <si>
    <t>DC0F608D0AE91658ADED0616934E032C</t>
  </si>
  <si>
    <t>2022-03-19 09:22:45.0</t>
  </si>
  <si>
    <t>1446</t>
  </si>
  <si>
    <t>0A5BA5A3DFAAF7CED0EA597C77BD7E6F</t>
  </si>
  <si>
    <t>2022-03-21 11:29:38.0</t>
  </si>
  <si>
    <t>1530</t>
  </si>
  <si>
    <t>C045C2FEFB750F9BA15C94C0F30EBD47</t>
  </si>
  <si>
    <t>2022-03-21 11:25:33.0</t>
  </si>
  <si>
    <t>849</t>
  </si>
  <si>
    <t>D0058A7B7DEA26F9982ACD4F9F917CA4</t>
  </si>
  <si>
    <t>2022-03-22 09:08:06.0</t>
  </si>
  <si>
    <t>850</t>
  </si>
  <si>
    <t>707084FD13857F2D27277A05581F8C91</t>
  </si>
  <si>
    <t>2022-03-22 10:36:37.0</t>
  </si>
  <si>
    <t>5221d09d-ed73-4867-81db-b7b36c6783eb</t>
  </si>
  <si>
    <t>488EB7220D902CD68AC9463A404BD862</t>
  </si>
  <si>
    <t>2022-03-23 15:35:38.0</t>
  </si>
  <si>
    <t>f35f6f77-344c-4cf4-bae0-9ddc8ab6bca2</t>
  </si>
  <si>
    <t>92177E99A72E42E719F570175ECB62F3</t>
  </si>
  <si>
    <t>2022-03-23 15:38:46.0</t>
  </si>
  <si>
    <t>515</t>
  </si>
  <si>
    <t>1253BCBE140178B1CD0C509DBA3D6E96</t>
  </si>
  <si>
    <t>2022-03-23 13:50:30.0</t>
  </si>
  <si>
    <t>hb685ux372</t>
  </si>
  <si>
    <t>ou559es581</t>
  </si>
  <si>
    <t>uf845cm326</t>
  </si>
  <si>
    <t>A10510F3AF981666C1ABF65CD803F935</t>
  </si>
  <si>
    <t>2022-03-24 11:11:09.0</t>
  </si>
  <si>
    <t>1294</t>
  </si>
  <si>
    <t>9BE282A053FB08564FB15233D1B55EF3</t>
  </si>
  <si>
    <t>2022-03-24 15:15:02.0</t>
  </si>
  <si>
    <t>893</t>
  </si>
  <si>
    <t>0C819138FF24DAAD0806AB0E36D01D2B</t>
  </si>
  <si>
    <t>2022-03-25 09:56:31.0</t>
  </si>
  <si>
    <t>898</t>
  </si>
  <si>
    <t>5A687DC38A0094602A4C2432791E28E2</t>
  </si>
  <si>
    <t>2022-03-25 11:25:53.0</t>
  </si>
  <si>
    <t>3838</t>
  </si>
  <si>
    <t>DA986E9DAD998858CE294B2EFCC8B718</t>
  </si>
  <si>
    <t>2022-03-25 14:55:25.0</t>
  </si>
  <si>
    <t>zm443ae088</t>
  </si>
  <si>
    <t>yt619et748</t>
  </si>
  <si>
    <t>qe811it548</t>
  </si>
  <si>
    <t>685</t>
  </si>
  <si>
    <t>41BA1861EDAB31A4EB6FBBA3CFE40767</t>
  </si>
  <si>
    <t>2022-03-25 15:50:20.0</t>
  </si>
  <si>
    <t>8912D0B83DC8C733B1C6A71375C42CBF</t>
  </si>
  <si>
    <t>2022-03-28 10:58:55.0</t>
  </si>
  <si>
    <t>tj263il565</t>
  </si>
  <si>
    <t>ne673lb421</t>
  </si>
  <si>
    <t>nl974nr847</t>
  </si>
  <si>
    <t>328</t>
  </si>
  <si>
    <t>4093A4F2B1CD1E9B8B9C2E6ED074AA8C</t>
  </si>
  <si>
    <t>2022-03-30 10:05:21.0</t>
  </si>
  <si>
    <t>940</t>
  </si>
  <si>
    <t>8960BED8FA68884EE3CD31A63778F8D0</t>
  </si>
  <si>
    <t>2022-03-30 08:33:43.0</t>
  </si>
  <si>
    <t>945</t>
  </si>
  <si>
    <t>E726425A53FD6E8570F927D0330400CF</t>
  </si>
  <si>
    <t>2022-03-30 11:31:24.0</t>
  </si>
  <si>
    <t>fe660ym511</t>
  </si>
  <si>
    <t>ya594vz089</t>
  </si>
  <si>
    <t>tm995wu184</t>
  </si>
  <si>
    <t>766</t>
  </si>
  <si>
    <t>E7CAF0C26EC7AF7550B5B4B7A0F60111</t>
  </si>
  <si>
    <t>2022-04-01 15:08:01.0</t>
  </si>
  <si>
    <t>991</t>
  </si>
  <si>
    <t>66FD2E702840FBEBAE0D41443D398DAA</t>
  </si>
  <si>
    <t>2022-04-04 10:47:22.0</t>
  </si>
  <si>
    <t>960104</t>
  </si>
  <si>
    <t>8D2EF8F9B27DA1CDDFDED49CDF143CE6</t>
  </si>
  <si>
    <t>2022-04-04 19:13:12.0</t>
  </si>
  <si>
    <t>1007</t>
  </si>
  <si>
    <t>03267008C5ED2125DA29E8CEDA2BAF52</t>
  </si>
  <si>
    <t>2022-04-05 11:26:14.0</t>
  </si>
  <si>
    <t>4063</t>
  </si>
  <si>
    <t>640E7EEB730A9007F4BAD4A838FDA48F</t>
  </si>
  <si>
    <t>2022-04-07 15:28:28.0</t>
  </si>
  <si>
    <t>1046</t>
  </si>
  <si>
    <t>35FC23ED26A902147835D472F8C124AA</t>
  </si>
  <si>
    <t>2022-04-08 11:39:51.0</t>
  </si>
  <si>
    <t>4128</t>
  </si>
  <si>
    <t>BE5870DC6B07F08179D8916C7CAEF173</t>
  </si>
  <si>
    <t>2022-04-12 12:47:02.0</t>
  </si>
  <si>
    <t>1662</t>
  </si>
  <si>
    <t>9C97784213723FC5F90B1288476AAFC3</t>
  </si>
  <si>
    <t>2022-04-13 13:35:19.0</t>
  </si>
  <si>
    <t>0044667F6A3D93931A1A0E93702AF9CA</t>
  </si>
  <si>
    <t>2022-04-14 14:24:38.0</t>
  </si>
  <si>
    <t>1111</t>
  </si>
  <si>
    <t>C0727E7D0B04C876720E0559D35A6148</t>
  </si>
  <si>
    <t>2022-04-14 15:40:43.0</t>
  </si>
  <si>
    <t>1115</t>
  </si>
  <si>
    <t>047E45E823F042715CC7D161583B97BE</t>
  </si>
  <si>
    <t>2022-04-15 09:20:12.0</t>
  </si>
  <si>
    <t>1822</t>
  </si>
  <si>
    <t>72C20B87C403569B97D6FF1C07C2EEFC</t>
  </si>
  <si>
    <t>2022-04-16 13:34:30.0</t>
  </si>
  <si>
    <t>1136</t>
  </si>
  <si>
    <t>012BD8FDBE66AD4EA2591BA223940125</t>
  </si>
  <si>
    <t>2022-04-18 10:09:44.0</t>
  </si>
  <si>
    <t>499</t>
  </si>
  <si>
    <t>4269FF6DDA7A11B4C9A800FBA3D7D89B</t>
  </si>
  <si>
    <t>2022-04-19 08:59:12.0</t>
  </si>
  <si>
    <t>wn248ba925</t>
  </si>
  <si>
    <t>zz301zh674</t>
  </si>
  <si>
    <t xml:space="preserve"> OVER sh.p.k</t>
  </si>
  <si>
    <t>BD668D598D77E60E88BE275271E7DF35</t>
  </si>
  <si>
    <t>2022-04-19 09:13:23.0</t>
  </si>
  <si>
    <t>eh506pi111</t>
  </si>
  <si>
    <t>pk343lq471</t>
  </si>
  <si>
    <t>75077</t>
  </si>
  <si>
    <t>12738491D373D86410393485FA3F007E</t>
  </si>
  <si>
    <t>2022-04-20 11:21:27.0</t>
  </si>
  <si>
    <t>1173</t>
  </si>
  <si>
    <t>D4A25CA2267CDF0F7F392D9DFBC1C78D</t>
  </si>
  <si>
    <t>21.04.2022</t>
  </si>
  <si>
    <t>2022-04-21 10:02:19.0</t>
  </si>
  <si>
    <t>729</t>
  </si>
  <si>
    <t>54C3606F271A197FAA42BF407338876F</t>
  </si>
  <si>
    <t>2022-04-22 10:42:42.0</t>
  </si>
  <si>
    <t>424</t>
  </si>
  <si>
    <t>1FBE512FD26153ACCE4CCBBB385E2D08</t>
  </si>
  <si>
    <t>2022-04-23 14:04:34.0</t>
  </si>
  <si>
    <t>1224</t>
  </si>
  <si>
    <t>5AF69EACBE6C0DA3CD5130CF9987D2D1</t>
  </si>
  <si>
    <t>2022-04-26 09:55:46.0</t>
  </si>
  <si>
    <t>1399</t>
  </si>
  <si>
    <t>68BABBC168101C84635EF2F9D5BF49CC</t>
  </si>
  <si>
    <t>2022-04-26 12:14:51.0</t>
  </si>
  <si>
    <t>395</t>
  </si>
  <si>
    <t>3DA1ECC6FE8AF1AF29A7E3ECC92CF6E8</t>
  </si>
  <si>
    <t>2022-04-28 21:31:15.0</t>
  </si>
  <si>
    <t>99</t>
  </si>
  <si>
    <t>153710015CBDB12C86BE160CF24EB8EE</t>
  </si>
  <si>
    <t>2022-04-29 02:09:12.0</t>
  </si>
  <si>
    <t>1267</t>
  </si>
  <si>
    <t>6DD3F36016B87A6E9D1F3B07A1A541D9</t>
  </si>
  <si>
    <t>2022-04-30 09:01:44.0</t>
  </si>
  <si>
    <t>1277</t>
  </si>
  <si>
    <t>DB767250B689810A6BA16F94033FFD8D</t>
  </si>
  <si>
    <t>2022-04-30 13:10:11.0</t>
  </si>
  <si>
    <t>1298</t>
  </si>
  <si>
    <t>C4F7EFE528420ACA4987A31BD827E971</t>
  </si>
  <si>
    <t>2022-05-04 11:26:31.0</t>
  </si>
  <si>
    <t>4466</t>
  </si>
  <si>
    <t>2A0ED3C1D336DDE91F0CD6AC93340590</t>
  </si>
  <si>
    <t>2022-05-04 14:19:18.0</t>
  </si>
  <si>
    <t>1292919</t>
  </si>
  <si>
    <t>55B3D481C9708F902DD8113DCC3B7CDE</t>
  </si>
  <si>
    <t>2022-05-04 19:49:26.0</t>
  </si>
  <si>
    <t>1789</t>
  </si>
  <si>
    <t>5FE93186DFA11937695A0C49292F1B1B</t>
  </si>
  <si>
    <t>2022-05-07 09:22:16.0</t>
  </si>
  <si>
    <t>1339</t>
  </si>
  <si>
    <t>CC6FED54F3984BDC76E22B68FA3473DD</t>
  </si>
  <si>
    <t>2022-05-07 10:58:43.0</t>
  </si>
  <si>
    <t>1361</t>
  </si>
  <si>
    <t>B5D770468FACB1946D609B6B77D8AB9C</t>
  </si>
  <si>
    <t>2022-05-10 08:56:10.0</t>
  </si>
  <si>
    <t>625</t>
  </si>
  <si>
    <t>B92FDA8049E20E0E9B4E7B1086ED375F</t>
  </si>
  <si>
    <t>2022-05-11 13:29:10.0</t>
  </si>
  <si>
    <t>4763</t>
  </si>
  <si>
    <t>86A245C6353B6A970DA94155D8B65354</t>
  </si>
  <si>
    <t>2022-05-19 10:38:19.0</t>
  </si>
  <si>
    <t>1875</t>
  </si>
  <si>
    <t>BCE8A27215DDF8055692DDB881F240E7</t>
  </si>
  <si>
    <t>2022-05-20 12:06:58.0</t>
  </si>
  <si>
    <t>1503</t>
  </si>
  <si>
    <t>F3B59533008F39FC3CC3CB0A37D69D84</t>
  </si>
  <si>
    <t>2022-05-21 10:57:07.0</t>
  </si>
  <si>
    <t>928</t>
  </si>
  <si>
    <t>2BBFAC26C6217A48CA6AA1A34B2BEF9C</t>
  </si>
  <si>
    <t>2022-05-23 09:52:52.0</t>
  </si>
  <si>
    <t>1514</t>
  </si>
  <si>
    <t>B0DB08167A9CD9825653FE4DAF21984D</t>
  </si>
  <si>
    <t>2022-05-23 11:38:04.0</t>
  </si>
  <si>
    <t>4904</t>
  </si>
  <si>
    <t>FDB0DF8BAF70F5E4C3DEEA141D7E05FF</t>
  </si>
  <si>
    <t>2022-05-27 13:12:54.0</t>
  </si>
  <si>
    <t>ji276hc223</t>
  </si>
  <si>
    <t>fb061tr317</t>
  </si>
  <si>
    <t>96E67F78EBF766D336308AC90384E197</t>
  </si>
  <si>
    <t>2022-05-28 11:39:27.0</t>
  </si>
  <si>
    <t>4922</t>
  </si>
  <si>
    <t>1D73B12C3008B1C48EAD75808D73BDFD</t>
  </si>
  <si>
    <t>2022-05-31 09:40:43.0</t>
  </si>
  <si>
    <t>1614</t>
  </si>
  <si>
    <t>0AC86C606EBE3C763A7CE4847BCA2C10</t>
  </si>
  <si>
    <t>2022-06-01 11:18:32.0</t>
  </si>
  <si>
    <t>745</t>
  </si>
  <si>
    <t>2A8E61810A9312C3E65550120C7D0E99</t>
  </si>
  <si>
    <t>2022-06-02 09:14:43.0</t>
  </si>
  <si>
    <t>vq425cg622</t>
  </si>
  <si>
    <t>AA312A966DED65266118A13577F9D527</t>
  </si>
  <si>
    <t>2022-06-02 13:33:58.0</t>
  </si>
  <si>
    <t>4939</t>
  </si>
  <si>
    <t>CAB47B082CBB675C215B797E61EBDC08</t>
  </si>
  <si>
    <t>2022-06-02 13:53:39.0</t>
  </si>
  <si>
    <t>60e0f506-1676-451a-9355-d96466407ab0</t>
  </si>
  <si>
    <t>1634074</t>
  </si>
  <si>
    <t>A2614F67122EAF3DDE99E5396D183E4F</t>
  </si>
  <si>
    <t>2022-06-02 22:39:44.0</t>
  </si>
  <si>
    <t>1644</t>
  </si>
  <si>
    <t>BE868F28596CE863FFFBE711F177AC54</t>
  </si>
  <si>
    <t>2022-06-04 12:00:43.0</t>
  </si>
  <si>
    <t>2CBA2BF44772123B42568DAFDCBC7C2A</t>
  </si>
  <si>
    <t>2022-06-06 17:45:27.0</t>
  </si>
  <si>
    <t>wo731oe322</t>
  </si>
  <si>
    <t>pt043wm255</t>
  </si>
  <si>
    <t>do148uy979</t>
  </si>
  <si>
    <t>3019</t>
  </si>
  <si>
    <t>71F48FF50F13F62F045DF56562F25817</t>
  </si>
  <si>
    <t>2022-06-07 13:36:34.0</t>
  </si>
  <si>
    <t>4965</t>
  </si>
  <si>
    <t>048574A4D817807D006EA8ADA5829983</t>
  </si>
  <si>
    <t>2022-06-09 08:27:06.0</t>
  </si>
  <si>
    <t>C1329C45D67B782C5A4F3E051F7437E0</t>
  </si>
  <si>
    <t>2022-06-09 13:57:41.0</t>
  </si>
  <si>
    <t>9F6FB1BFEBC61386FDD2E2271C8939EC</t>
  </si>
  <si>
    <t>2022-06-09 17:02:36.0</t>
  </si>
  <si>
    <t>1688</t>
  </si>
  <si>
    <t>ECEC86B73AB3A7DF8F57BB560547FCE2</t>
  </si>
  <si>
    <t>2022-06-10 09:28:01.0</t>
  </si>
  <si>
    <t>4970</t>
  </si>
  <si>
    <t>12B1638DED44D19819AC3885BE75CA40</t>
  </si>
  <si>
    <t>2022-06-10 15:54:53.0</t>
  </si>
  <si>
    <t>4BFEBE1A3D1BBED7E6A688CE92C930D7</t>
  </si>
  <si>
    <t>2022-06-13 10:09:12.0</t>
  </si>
  <si>
    <t>70414</t>
  </si>
  <si>
    <t>1B2A26DC129CA2C04C957EEADAE6954C</t>
  </si>
  <si>
    <t>2022-06-16 08:32:54.0</t>
  </si>
  <si>
    <t>2023</t>
  </si>
  <si>
    <t>8374D8311D349D9390018092B3CC55A8</t>
  </si>
  <si>
    <t>2022-06-16 11:17:51.0</t>
  </si>
  <si>
    <t>4979</t>
  </si>
  <si>
    <t>1EF7E925C268A4091545040AB940653A</t>
  </si>
  <si>
    <t>2022-06-16 12:20:25.0</t>
  </si>
  <si>
    <t>828</t>
  </si>
  <si>
    <t>932571AEF02ED6D25275538689BC6EC0</t>
  </si>
  <si>
    <t>2022-06-18 13:33:39.0</t>
  </si>
  <si>
    <t>1130</t>
  </si>
  <si>
    <t>F58A90C324E8038769D1C87DBA4FADC7</t>
  </si>
  <si>
    <t>22.06.2022</t>
  </si>
  <si>
    <t>2022-06-22 11:45:11.0</t>
  </si>
  <si>
    <t>1884</t>
  </si>
  <si>
    <t>7E35631C9EE1612E2574C443859C1949</t>
  </si>
  <si>
    <t>2022-06-27 14:31:32.0</t>
  </si>
  <si>
    <t>wv833hr055</t>
  </si>
  <si>
    <t>cd659tr352</t>
  </si>
  <si>
    <t>gj277ow593</t>
  </si>
  <si>
    <t>9413B7E61494EAC90489266565FD8D16</t>
  </si>
  <si>
    <t>2022-06-28 09:40:04.0</t>
  </si>
  <si>
    <t>5002</t>
  </si>
  <si>
    <t>63911F5B0925DCFF46A646AC8127A64B</t>
  </si>
  <si>
    <t>2022-06-28 10:38:01.0</t>
  </si>
  <si>
    <t>620</t>
  </si>
  <si>
    <t>9A16792359F4F3DC395ECC52FE1DBF6E</t>
  </si>
  <si>
    <t>2022-06-29 08:53:54.0</t>
  </si>
  <si>
    <t>qx427nh673</t>
  </si>
  <si>
    <t>zs949wc570</t>
  </si>
  <si>
    <t>wi737rl077</t>
  </si>
  <si>
    <t>1955</t>
  </si>
  <si>
    <t>1BA05926D85F3687F31C2177F955B377</t>
  </si>
  <si>
    <t>2022-06-30 06:39:24.0</t>
  </si>
  <si>
    <t>1957</t>
  </si>
  <si>
    <t>BB5CF590A098238FBB1772FB99869369</t>
  </si>
  <si>
    <t>2022-06-30 08:21:00.0</t>
  </si>
  <si>
    <t>03E2306918A9FAB82C9B9C6B095A610B</t>
  </si>
  <si>
    <t>2022-06-30 09:14:51.0</t>
  </si>
  <si>
    <t>A4514402AD5FADF6BEC59E022E9EC14F</t>
  </si>
  <si>
    <t>2022-06-30 10:48:16.0</t>
  </si>
  <si>
    <t>49C53E3006736578335CB99721265663</t>
  </si>
  <si>
    <t>2022-06-30 11:01:11.0</t>
  </si>
  <si>
    <t>3656</t>
  </si>
  <si>
    <t>882212F80E525AF4DD82A8EB5424DC43</t>
  </si>
  <si>
    <t>2022-06-30 14:47:57.0</t>
  </si>
  <si>
    <t>1973</t>
  </si>
  <si>
    <t>6B16A786DC3EEF068CE28B087714F498</t>
  </si>
  <si>
    <t>2022-07-01 07:31:06.0</t>
  </si>
  <si>
    <t>ya931ri638</t>
  </si>
  <si>
    <t>ur215lt984</t>
  </si>
  <si>
    <t>xu768iu732</t>
  </si>
  <si>
    <t>961294</t>
  </si>
  <si>
    <t>1386BB4B683B4A3A461350C64C5AC92E</t>
  </si>
  <si>
    <t>2022-07-01 10:16:03.0</t>
  </si>
  <si>
    <t>2316418</t>
  </si>
  <si>
    <t>BCEC30767B0D88059704A3976948B0EA</t>
  </si>
  <si>
    <t>04.07.2022</t>
  </si>
  <si>
    <t>2022-07-04 23:33:15.0</t>
  </si>
  <si>
    <t>ht030ef163</t>
  </si>
  <si>
    <t>uq855kv990</t>
  </si>
  <si>
    <t>aj977oo330</t>
  </si>
  <si>
    <t>Shk��lzen Shkreta</t>
  </si>
  <si>
    <t>457</t>
  </si>
  <si>
    <t>2752D99A8D90A5A772441CEF0A4BF681</t>
  </si>
  <si>
    <t>2022-07-07 08:19:08.0</t>
  </si>
  <si>
    <t>2028</t>
  </si>
  <si>
    <t>4B42D005C092500A7F31AE20B152B50C</t>
  </si>
  <si>
    <t>2022-07-08 08:51:05.0</t>
  </si>
  <si>
    <t>uz695tj769</t>
  </si>
  <si>
    <t>wk128pg257</t>
  </si>
  <si>
    <t>hg446ij329</t>
  </si>
  <si>
    <t xml:space="preserve">ROLAND GLASS SHPK  </t>
  </si>
  <si>
    <t>678</t>
  </si>
  <si>
    <t>FB06CAF598B04696F252A8D965462C17</t>
  </si>
  <si>
    <t>2022-07-08 09:47:12.0</t>
  </si>
  <si>
    <t>yb572qj887</t>
  </si>
  <si>
    <t>wz283xa900</t>
  </si>
  <si>
    <t>pb980zz924</t>
  </si>
  <si>
    <t>7837A465564B868A99D894582C76469B</t>
  </si>
  <si>
    <t>2022-07-11 11:32:16.0</t>
  </si>
  <si>
    <t>2061</t>
  </si>
  <si>
    <t>EADC5FE2667777C8DDC846FBC70DFDC5</t>
  </si>
  <si>
    <t>2022-07-12 10:59:56.0</t>
  </si>
  <si>
    <t>3543</t>
  </si>
  <si>
    <t>3A922707AFFAC4A4FDE2AA25D5AE9BD1</t>
  </si>
  <si>
    <t>2022-07-12 10:32:21.0</t>
  </si>
  <si>
    <t>5052</t>
  </si>
  <si>
    <t>4D29D881EF8605E9A048E9B3628ACCDC</t>
  </si>
  <si>
    <t>2022-07-13 14:38:05.0</t>
  </si>
  <si>
    <t>na213tl466</t>
  </si>
  <si>
    <t>tl498at457</t>
  </si>
  <si>
    <t>ap338nm463</t>
  </si>
  <si>
    <t>4022</t>
  </si>
  <si>
    <t>CEB311539FA4B730AAD96A91F83C408C</t>
  </si>
  <si>
    <t>2022-07-14 15:36:09.0</t>
  </si>
  <si>
    <t>3952</t>
  </si>
  <si>
    <t>C989646663958B517B6D77B7159EFD4C</t>
  </si>
  <si>
    <t>2022-07-15 11:50:27.0</t>
  </si>
  <si>
    <t>3967</t>
  </si>
  <si>
    <t>2CCA2F932ABAE38D5E26C8990EA1F9C5</t>
  </si>
  <si>
    <t>2022-07-15 14:30:14.0</t>
  </si>
  <si>
    <t>ul612tq230</t>
  </si>
  <si>
    <t>wc783mb504</t>
  </si>
  <si>
    <t>lw742lf144</t>
  </si>
  <si>
    <t>1992</t>
  </si>
  <si>
    <t>28913316594A4FACBEDF173DB7156777</t>
  </si>
  <si>
    <t>2022-07-16 11:51:59.0</t>
  </si>
  <si>
    <t>uz235gm227</t>
  </si>
  <si>
    <t>zt885os631</t>
  </si>
  <si>
    <t>fm862oz339</t>
  </si>
  <si>
    <t>394</t>
  </si>
  <si>
    <t>63654F6D3A2D3B3568DD7DCF9DB453E6</t>
  </si>
  <si>
    <t>2022-07-16 20:42:01.0</t>
  </si>
  <si>
    <t>DACE34776FCFFFFCB4992FF2C6E81B05</t>
  </si>
  <si>
    <t>2022-07-16 20:45:28.0</t>
  </si>
  <si>
    <t>2204</t>
  </si>
  <si>
    <t>4704E6F222396A577CD1AE6EB05E7FB7</t>
  </si>
  <si>
    <t>2022-07-18 10:06:07.0</t>
  </si>
  <si>
    <t>eb423sl086</t>
  </si>
  <si>
    <t>vn633yh801</t>
  </si>
  <si>
    <t>ij389kg405</t>
  </si>
  <si>
    <t>PASHA   X</t>
  </si>
  <si>
    <t>442</t>
  </si>
  <si>
    <t>742CAE8535D8E6B1BB49F852E1FBA0A9</t>
  </si>
  <si>
    <t>2022-07-19 07:51:45.0</t>
  </si>
  <si>
    <t>445</t>
  </si>
  <si>
    <t>13E87D4DCF9077C46ACB7F5B28A6CC0B</t>
  </si>
  <si>
    <t>2022-07-19 11:11:28.0</t>
  </si>
  <si>
    <t>gq320nu618</t>
  </si>
  <si>
    <t>mm957yq612</t>
  </si>
  <si>
    <t>tk471ag296</t>
  </si>
  <si>
    <t>2021     IKONA SHPK</t>
  </si>
  <si>
    <t>3816</t>
  </si>
  <si>
    <t>687403E81DC62C465E864EB160D07AE7</t>
  </si>
  <si>
    <t>2022-07-21 10:59:19.0</t>
  </si>
  <si>
    <t>2151</t>
  </si>
  <si>
    <t>17C0E8D73D2CC67F8D980656934CC295</t>
  </si>
  <si>
    <t>2022-07-20 11:34:14.0</t>
  </si>
  <si>
    <t>fe993jb987</t>
  </si>
  <si>
    <t>hk684ch768</t>
  </si>
  <si>
    <t>sy373bo393</t>
  </si>
  <si>
    <t>366EA44EF9BA1B8588EBD10B63F5D357</t>
  </si>
  <si>
    <t>2022-07-21 09:02:41.0</t>
  </si>
  <si>
    <t>ff446ye239</t>
  </si>
  <si>
    <t>ws672ns452</t>
  </si>
  <si>
    <t>dr471wb322</t>
  </si>
  <si>
    <t>1836</t>
  </si>
  <si>
    <t>A1F6620BA3F91AD678768BEB89EE1AD5</t>
  </si>
  <si>
    <t>2022-07-22 09:50:00.0</t>
  </si>
  <si>
    <t>1839</t>
  </si>
  <si>
    <t>D954C072CFE30F330CACFF194C022A20</t>
  </si>
  <si>
    <t>2022-07-23 09:07:23.0</t>
  </si>
  <si>
    <t>987</t>
  </si>
  <si>
    <t>88AADE7AEB087516A91891747FBB6755</t>
  </si>
  <si>
    <t>2022-07-25 09:57:55.0</t>
  </si>
  <si>
    <t>5090</t>
  </si>
  <si>
    <t>1884C409AA57F51FDDE1CBE7505D9F10</t>
  </si>
  <si>
    <t>2022-07-25 10:27:43.0</t>
  </si>
  <si>
    <t>bm233qx549</t>
  </si>
  <si>
    <t>1370</t>
  </si>
  <si>
    <t>C782B1ACFB5CC2676080A75044B8210A</t>
  </si>
  <si>
    <t>2022-07-26 10:19:53.0</t>
  </si>
  <si>
    <t>1852</t>
  </si>
  <si>
    <t>7B695F48861F0DECF2188B8FF33D8AF6</t>
  </si>
  <si>
    <t>2022-07-26 13:02:47.0</t>
  </si>
  <si>
    <t>2160</t>
  </si>
  <si>
    <t>0BBFB59C2089DA1FD10B0FDC497B73CB</t>
  </si>
  <si>
    <t>2022-07-27 09:38:09.0</t>
  </si>
  <si>
    <t>if237vn510</t>
  </si>
  <si>
    <t>lj563vi173</t>
  </si>
  <si>
    <t>wl218ln145</t>
  </si>
  <si>
    <t>980</t>
  </si>
  <si>
    <t>FCDB9B0A86E1E9012EDE85F9D8C100CE</t>
  </si>
  <si>
    <t>2022-07-28 13:37:11.0</t>
  </si>
  <si>
    <t>2265</t>
  </si>
  <si>
    <t>D8EC5C337D1954F68F2F44EA155D0956</t>
  </si>
  <si>
    <t>2022-07-30 10:07:31.0</t>
  </si>
  <si>
    <t>eo112vn019</t>
  </si>
  <si>
    <t>sb446to367</t>
  </si>
  <si>
    <t>gn017ya240</t>
  </si>
  <si>
    <t>7BE4F9DB7265F54D5147F17C5B5AF0A2</t>
  </si>
  <si>
    <t>2022-08-01 23:02:56.0</t>
  </si>
  <si>
    <t>da212ua547</t>
  </si>
  <si>
    <t>718</t>
  </si>
  <si>
    <t>B337A65E88035726834D5B23C5B8710F</t>
  </si>
  <si>
    <t>2022-08-01 21:44:08.0</t>
  </si>
  <si>
    <t>fw832wa343</t>
  </si>
  <si>
    <t>mm191fd122</t>
  </si>
  <si>
    <t>E6C99868880D0A8166718129A66A3969</t>
  </si>
  <si>
    <t>2022-08-03 09:29:00.0</t>
  </si>
  <si>
    <t>zp078cf866</t>
  </si>
  <si>
    <t>ct482lr319</t>
  </si>
  <si>
    <t>ss662pp660</t>
  </si>
  <si>
    <t>Eko Geolab &amp; Chimica</t>
  </si>
  <si>
    <t>65</t>
  </si>
  <si>
    <t>894B4D89D18EF334E0B53B9C3CD8E43C</t>
  </si>
  <si>
    <t>2022-08-04 08:49:44.0</t>
  </si>
  <si>
    <t>2681560</t>
  </si>
  <si>
    <t>81B0E9C8BF4EBCBA7C11C4B074E41D4E</t>
  </si>
  <si>
    <t>07.08.2022</t>
  </si>
  <si>
    <t>2022-08-07 02:38:16.0</t>
  </si>
  <si>
    <t>2248</t>
  </si>
  <si>
    <t>4296DAE557E72C33863AE20D99DABC8B</t>
  </si>
  <si>
    <t>2022-08-09 08:16:09.0</t>
  </si>
  <si>
    <t>D6331F7E8A525029F1DBD302DBFA16CE</t>
  </si>
  <si>
    <t>10.08.2022</t>
  </si>
  <si>
    <t>2022-08-10 19:38:24.0</t>
  </si>
  <si>
    <t>5FDEAF091F1B87586685672CD2203723</t>
  </si>
  <si>
    <t>2022-08-11 10:54:39.0</t>
  </si>
  <si>
    <t>C970872CACCD2FAAE64C91E0FFBAB266</t>
  </si>
  <si>
    <t>2022-08-11 10:55:51.0</t>
  </si>
  <si>
    <t>ef418cm322</t>
  </si>
  <si>
    <t>iz949dk684</t>
  </si>
  <si>
    <t>ki377qp395</t>
  </si>
  <si>
    <t>864</t>
  </si>
  <si>
    <t>B89C1AA84DE83B7C3E2AFFEFD52BBC3F</t>
  </si>
  <si>
    <t>2022-08-11 15:43:53.0</t>
  </si>
  <si>
    <t>861</t>
  </si>
  <si>
    <t>8AFC31FE605A147F88E7BD1DB0384FC9</t>
  </si>
  <si>
    <t>2022-08-11 15:42:25.0</t>
  </si>
  <si>
    <t>862</t>
  </si>
  <si>
    <t>840384AB0D8DF14E26A11CABA96B7663</t>
  </si>
  <si>
    <t>2022-08-11 15:42:35.0</t>
  </si>
  <si>
    <t>863</t>
  </si>
  <si>
    <t>EED9BA0E1B116FB161D3DD6FF0B6F5F1</t>
  </si>
  <si>
    <t>2022-08-11 15:43:19.0</t>
  </si>
  <si>
    <t>860</t>
  </si>
  <si>
    <t>4D6B0BEF010121B5180015519EF8193D</t>
  </si>
  <si>
    <t>2022-08-11 15:42:11.0</t>
  </si>
  <si>
    <t>993B15236F36FF757073474840046964</t>
  </si>
  <si>
    <t>2022-08-11 15:53:58.0</t>
  </si>
  <si>
    <t>858</t>
  </si>
  <si>
    <t>C9E935EF849D8B3BDF88B39EC9E8A996</t>
  </si>
  <si>
    <t>2022-08-11 15:41:36.0</t>
  </si>
  <si>
    <t>859</t>
  </si>
  <si>
    <t>440A307A5F6603177EBA9DE3272C653F</t>
  </si>
  <si>
    <t>2022-08-11 15:41:59.0</t>
  </si>
  <si>
    <t>857</t>
  </si>
  <si>
    <t>69A744D114DA91C0202E8CCC58D2F1CF</t>
  </si>
  <si>
    <t>2022-08-11 15:41:19.0</t>
  </si>
  <si>
    <t>1E91F18090E7807E1E30B1F0BCAB470C</t>
  </si>
  <si>
    <t>2022-08-11 15:28:36.0</t>
  </si>
  <si>
    <t>3AD600C4EE08CDC8F14B8A1238EF4AFE</t>
  </si>
  <si>
    <t>2022-08-11 15:53:35.0</t>
  </si>
  <si>
    <t>747</t>
  </si>
  <si>
    <t>AE716BA21EAF91E2466EB008114B2940</t>
  </si>
  <si>
    <t>2022-08-11 20:53:49.0</t>
  </si>
  <si>
    <t>CA381599CAFA4E60D7089E5AE4EC3425</t>
  </si>
  <si>
    <t>2022-08-12 04:23:07.0</t>
  </si>
  <si>
    <t>gt372oj455</t>
  </si>
  <si>
    <t>sj847lg126</t>
  </si>
  <si>
    <t>wf539pk556</t>
  </si>
  <si>
    <t>324</t>
  </si>
  <si>
    <t>47861123B2809DB9D5F3C617442E3106</t>
  </si>
  <si>
    <t>2022-08-12 21:24:09.0</t>
  </si>
  <si>
    <t>pk085uf146</t>
  </si>
  <si>
    <t>rq522kz135</t>
  </si>
  <si>
    <t>81</t>
  </si>
  <si>
    <t>4F04B2E58511A2A1B83A33FD775E243C</t>
  </si>
  <si>
    <t>2022-08-15 08:58:40.0</t>
  </si>
  <si>
    <t>887</t>
  </si>
  <si>
    <t>68797F399DC1AE2367BF437BA8D572CA</t>
  </si>
  <si>
    <t>2022-08-17 10:03:51.0</t>
  </si>
  <si>
    <t>5170</t>
  </si>
  <si>
    <t>670CC0BC764FC7EAE6C43940F7E1F73E</t>
  </si>
  <si>
    <t>2022-08-17 14:30:54.0</t>
  </si>
  <si>
    <t>4474</t>
  </si>
  <si>
    <t>8BCEE8E854D7D60C45DCCDC51E21D947</t>
  </si>
  <si>
    <t>2022-08-23 15:58:10.0</t>
  </si>
  <si>
    <t>4486</t>
  </si>
  <si>
    <t>2850ED3EC56AC36940D444EB47C6AF35</t>
  </si>
  <si>
    <t>2022-08-24 08:24:58.0</t>
  </si>
  <si>
    <t>1578</t>
  </si>
  <si>
    <t>7ECD8736481B864B2C07D7773CC40208</t>
  </si>
  <si>
    <t>2022-08-24 09:47:54.0</t>
  </si>
  <si>
    <t>4518</t>
  </si>
  <si>
    <t>E1098AAEFA973F47E43AEC7ED6964493</t>
  </si>
  <si>
    <t>2022-08-25 14:25:51.0</t>
  </si>
  <si>
    <t>1032</t>
  </si>
  <si>
    <t>C416A819B82ACE8BEA46D83E01695612</t>
  </si>
  <si>
    <t>2022-08-26 11:32:46.0</t>
  </si>
  <si>
    <t>1033</t>
  </si>
  <si>
    <t>30863BE787EC5EDBC55A191E80245494</t>
  </si>
  <si>
    <t>2022-08-26 11:35:33.0</t>
  </si>
  <si>
    <t>1034</t>
  </si>
  <si>
    <t>2A34764139DBCD635ED085CC9FD68217</t>
  </si>
  <si>
    <t>2022-08-26 11:35:51.0</t>
  </si>
  <si>
    <t>5186</t>
  </si>
  <si>
    <t>9C7F3BBA8EA65AAA5EE62249196907DD</t>
  </si>
  <si>
    <t>2022-08-26 12:39:40.0</t>
  </si>
  <si>
    <t>5C1C1425AA59EE46A549F48A4672A0D1</t>
  </si>
  <si>
    <t>2022-08-27 09:03:54.0</t>
  </si>
  <si>
    <t>CCA90230A54D5A8F2E7300CADF83BE36</t>
  </si>
  <si>
    <t>2022-08-29 11:41:04.0</t>
  </si>
  <si>
    <t>ll013od707</t>
  </si>
  <si>
    <t>pf476np678</t>
  </si>
  <si>
    <t>rr942vo207</t>
  </si>
  <si>
    <t>64BFCA118DC0797010287B7E911E42BE</t>
  </si>
  <si>
    <t>2022-08-29 13:48:23.0</t>
  </si>
  <si>
    <t>4588</t>
  </si>
  <si>
    <t>FAFB1BDADF4F7365568EAC8200099A21</t>
  </si>
  <si>
    <t>2022-08-29 18:34:04.0</t>
  </si>
  <si>
    <t>4595</t>
  </si>
  <si>
    <t>3531CAC43A0EE1111E8A03431654353D</t>
  </si>
  <si>
    <t>2022-08-30 11:35:13.0</t>
  </si>
  <si>
    <t>1132</t>
  </si>
  <si>
    <t>1FADC9AC0B412FC237E9D77D2294171A</t>
  </si>
  <si>
    <t>2022-08-30 15:04:16.0</t>
  </si>
  <si>
    <t>6D8578796183F8087A6B3C164EC0FE46</t>
  </si>
  <si>
    <t>2022-08-30 16:06:33.0</t>
  </si>
  <si>
    <t>89BD544F5C2BDEA5602306ED6AB1F7D0</t>
  </si>
  <si>
    <t>2022-08-30 16:16:12.0</t>
  </si>
  <si>
    <t>06F79E3061D1E67A86848F48DCC7C9C7</t>
  </si>
  <si>
    <t>2022-08-30 16:09:12.0</t>
  </si>
  <si>
    <t>kl258kp159</t>
  </si>
  <si>
    <t>tb027pn455</t>
  </si>
  <si>
    <t>wc158ia328</t>
  </si>
  <si>
    <t>6590</t>
  </si>
  <si>
    <t>17BBD9C4E9D0D70802DBE004FD77F6DA</t>
  </si>
  <si>
    <t>2022-08-31 09:06:43.0</t>
  </si>
  <si>
    <t>1039</t>
  </si>
  <si>
    <t>672C4A88A073B07688601B70D94FF5B9</t>
  </si>
  <si>
    <t>2022-08-31 15:44:47.0</t>
  </si>
  <si>
    <t>6623</t>
  </si>
  <si>
    <t>8A908E280C14AA167BCAF2F2E4090554</t>
  </si>
  <si>
    <t>2022-09-01 08:47:36.0</t>
  </si>
  <si>
    <t>gi629bu343</t>
  </si>
  <si>
    <t>kf136iu809</t>
  </si>
  <si>
    <t>uh700dy452</t>
  </si>
  <si>
    <t>2E447276ACF8B8E6522939B658F71CC8</t>
  </si>
  <si>
    <t>2022-09-03 12:08:58.0</t>
  </si>
  <si>
    <t>fd166es498</t>
  </si>
  <si>
    <t>db765ba023</t>
  </si>
  <si>
    <t>jz883op967</t>
  </si>
  <si>
    <t>Rruga Ura Asfaltim Nr.2 Elbasan Sha</t>
  </si>
  <si>
    <t>1001</t>
  </si>
  <si>
    <t>12B349E36772139A46E3BEB5492C98B2</t>
  </si>
  <si>
    <t>2022-09-05 11:01:19.0</t>
  </si>
  <si>
    <t>3044976</t>
  </si>
  <si>
    <t>566C0B6DBAF67FD22AB5418674422792</t>
  </si>
  <si>
    <t>2022-09-06 01:24:09.0</t>
  </si>
  <si>
    <t>1161</t>
  </si>
  <si>
    <t>FC5083DB05EB0A7EB577308070D103B4</t>
  </si>
  <si>
    <t>2022-09-07 09:05:11.0</t>
  </si>
  <si>
    <t>2500</t>
  </si>
  <si>
    <t>75B9AE79304E71CC43ADD09345E77CFA</t>
  </si>
  <si>
    <t>2022-09-07 09:18:40.0</t>
  </si>
  <si>
    <t>2509</t>
  </si>
  <si>
    <t>254D3561B5AFFADE95A645341BEF2B08</t>
  </si>
  <si>
    <t>2022-09-07 14:10:38.0</t>
  </si>
  <si>
    <t>xa528as360</t>
  </si>
  <si>
    <t>hk905ru990</t>
  </si>
  <si>
    <t>jg389hs504</t>
  </si>
  <si>
    <t>715</t>
  </si>
  <si>
    <t>29F64FC5FC1CD0B310822732775873CC</t>
  </si>
  <si>
    <t>2022-09-07 14:10:41.0</t>
  </si>
  <si>
    <t>363</t>
  </si>
  <si>
    <t>7EC08AC3A826340E1F179408D5A0F0E7</t>
  </si>
  <si>
    <t>2022-09-07 23:14:54.0</t>
  </si>
  <si>
    <t>BDA2E8EE0C3A52C8B0444735AF662DB8</t>
  </si>
  <si>
    <t>2022-09-02 09:26:28.0</t>
  </si>
  <si>
    <t>qk549gi557</t>
  </si>
  <si>
    <t>tf004hd234</t>
  </si>
  <si>
    <t>fp693wu974</t>
  </si>
  <si>
    <t>4103</t>
  </si>
  <si>
    <t>23DE420C1B03ADD71BEA903374316A63</t>
  </si>
  <si>
    <t>2022-09-09 09:21:33.0</t>
  </si>
  <si>
    <t>VAK��FI</t>
  </si>
  <si>
    <t>03CEF6B0AABED827345B76CA29AD9CDF</t>
  </si>
  <si>
    <t>2022-09-09 14:39:27.0</t>
  </si>
  <si>
    <t>vb576lk102</t>
  </si>
  <si>
    <t>wk726ze690</t>
  </si>
  <si>
    <t>6480730</t>
  </si>
  <si>
    <t>C9AED7D9DEAC134E3117CFD205A0F2B8</t>
  </si>
  <si>
    <t>2022-09-10 14:51:12.0</t>
  </si>
  <si>
    <t>2566</t>
  </si>
  <si>
    <t>0C3C46763F55AF0149B7277E9B485121</t>
  </si>
  <si>
    <t>2022-09-14 10:03:26.0</t>
  </si>
  <si>
    <t>2577</t>
  </si>
  <si>
    <t>354B34F80F650D44063149C6A7222F64</t>
  </si>
  <si>
    <t>2022-09-15 09:43:15.0</t>
  </si>
  <si>
    <t>2914</t>
  </si>
  <si>
    <t>DBF13C60A4DF4B793574CA4D7371CD45</t>
  </si>
  <si>
    <t>2022-09-15 12:05:57.0</t>
  </si>
  <si>
    <t>2445</t>
  </si>
  <si>
    <t>58DBFABED51DE30F7BA1B14680C0E683</t>
  </si>
  <si>
    <t>2022-09-16 09:29:52.0</t>
  </si>
  <si>
    <t>4830</t>
  </si>
  <si>
    <t>57B21B525910948818FB645D1C32AF7A</t>
  </si>
  <si>
    <t>2022-09-17 13:55:47.0</t>
  </si>
  <si>
    <t>1138</t>
  </si>
  <si>
    <t>56BBF992BC91754FF0D57220F7AB3666</t>
  </si>
  <si>
    <t>2022-09-19 17:04:26.0</t>
  </si>
  <si>
    <t>1139</t>
  </si>
  <si>
    <t>4EF11D15C4A445389A982F33B4962D79</t>
  </si>
  <si>
    <t>2022-09-19 17:06:10.0</t>
  </si>
  <si>
    <t>B15AF85B77E3D5BAC3C8500E98A093DD</t>
  </si>
  <si>
    <t>2022-09-19 17:07:04.0</t>
  </si>
  <si>
    <t>gh200cv487</t>
  </si>
  <si>
    <t>lq160gb564</t>
  </si>
  <si>
    <t>ih390gu738</t>
  </si>
  <si>
    <t>CEB11CCD6379E6FE26F95830B8FA2980</t>
  </si>
  <si>
    <t>2022-09-20 08:57:12.0</t>
  </si>
  <si>
    <t>mh228wh613</t>
  </si>
  <si>
    <t>349CE03541ACBD717F9F662083418CA9</t>
  </si>
  <si>
    <t>2022-09-20 11:43:18.0</t>
  </si>
  <si>
    <t>489</t>
  </si>
  <si>
    <t>AC762A5A74375D3CFFDE81C83D2DABDA</t>
  </si>
  <si>
    <t>2022-09-20 20:25:59.0</t>
  </si>
  <si>
    <t>494</t>
  </si>
  <si>
    <t>E716C0E1F9A1BC08A0663D94908E8772</t>
  </si>
  <si>
    <t>2022-09-20 20:31:45.0</t>
  </si>
  <si>
    <t>490</t>
  </si>
  <si>
    <t>A75EAF7824F8060F8216E2EED85A7461</t>
  </si>
  <si>
    <t>2022-09-20 20:27:03.0</t>
  </si>
  <si>
    <t>58722989D829E33E402ED63C8990C8D8</t>
  </si>
  <si>
    <t>2022-09-20 20:34:57.0</t>
  </si>
  <si>
    <t>498</t>
  </si>
  <si>
    <t>DA618843C8A8357E6780E89D804AD843</t>
  </si>
  <si>
    <t>2022-09-20 20:36:00.0</t>
  </si>
  <si>
    <t>496</t>
  </si>
  <si>
    <t>622663705E9731D8C9890CDCA87E0706</t>
  </si>
  <si>
    <t>2022-09-20 20:33:58.0</t>
  </si>
  <si>
    <t>495</t>
  </si>
  <si>
    <t>169B2BFC176A0CFBA30F47D9F0B7AEE9</t>
  </si>
  <si>
    <t>2022-09-20 20:32:50.0</t>
  </si>
  <si>
    <t>492</t>
  </si>
  <si>
    <t>1953845C9367F5BEC2E674009CA8882D</t>
  </si>
  <si>
    <t>2022-09-20 20:29:29.0</t>
  </si>
  <si>
    <t>493</t>
  </si>
  <si>
    <t>ABC4F263F8797370600E267FE19E4281</t>
  </si>
  <si>
    <t>2022-09-20 20:30:35.0</t>
  </si>
  <si>
    <t>491</t>
  </si>
  <si>
    <t>AEBAAD6A5F715D3FFB4B1F9320320B53</t>
  </si>
  <si>
    <t>2022-09-20 20:28:04.0</t>
  </si>
  <si>
    <t>2038</t>
  </si>
  <si>
    <t>26EAAB5041EFE799E47D80EED544DE75</t>
  </si>
  <si>
    <t>2022-09-21 09:04:44.0</t>
  </si>
  <si>
    <t>2022/2021     IKONA SHPK</t>
  </si>
  <si>
    <t>5018</t>
  </si>
  <si>
    <t>BC8AFFD5879582E4B9BAE91C54C90301</t>
  </si>
  <si>
    <t>2022-09-21 16:46:08.0</t>
  </si>
  <si>
    <t>CC299E64D7873157010BC8F6EF14C300</t>
  </si>
  <si>
    <t>2022-09-22 10:47:48.0</t>
  </si>
  <si>
    <t>1144</t>
  </si>
  <si>
    <t>104B4FFFB91CFE1CA9F6D470C6C59A2F</t>
  </si>
  <si>
    <t>2022-09-23 10:09:29.0</t>
  </si>
  <si>
    <t>1143</t>
  </si>
  <si>
    <t>683328CE20B546E2B3072EA7DFD9EB37</t>
  </si>
  <si>
    <t>2022-09-23 10:08:04.0</t>
  </si>
  <si>
    <t>1145</t>
  </si>
  <si>
    <t>5B295E6C39639981B9AAB00A40AFE84E</t>
  </si>
  <si>
    <t>2022-09-23 10:09:40.0</t>
  </si>
  <si>
    <t>ab991pa722</t>
  </si>
  <si>
    <t>cq904ry072</t>
  </si>
  <si>
    <t>zh176fh706</t>
  </si>
  <si>
    <t>210</t>
  </si>
  <si>
    <t>0D093A7D3C5F42400DA2A32237247801</t>
  </si>
  <si>
    <t>2022-09-23 10:16:49.0</t>
  </si>
  <si>
    <t>5257</t>
  </si>
  <si>
    <t>E85950878D0A643E5D0C1BD8A3089BE7</t>
  </si>
  <si>
    <t>2022-09-23 10:53:09.0</t>
  </si>
  <si>
    <t>2062</t>
  </si>
  <si>
    <t>8013DCB6DE81D19C09DC126E4B39D8FA</t>
  </si>
  <si>
    <t>2022-09-23 15:53:22.0</t>
  </si>
  <si>
    <t>875</t>
  </si>
  <si>
    <t>D708572A692CCC3992D601D6CFDE51D1</t>
  </si>
  <si>
    <t>2022-09-23 17:19:57.0</t>
  </si>
  <si>
    <t>250</t>
  </si>
  <si>
    <t>CE206D1F3FC67ACF68A8E9AB745B7E68</t>
  </si>
  <si>
    <t>2022-09-24 09:12:46.0</t>
  </si>
  <si>
    <t>2065</t>
  </si>
  <si>
    <t>6770DAB5BFAA2CD1DFB07BF99433A386</t>
  </si>
  <si>
    <t>2022-09-26 08:36:06.0</t>
  </si>
  <si>
    <t>ds212cl076</t>
  </si>
  <si>
    <t>1774</t>
  </si>
  <si>
    <t>D250414797EBEBFBC53E8529787CB439</t>
  </si>
  <si>
    <t>2022-09-26 10:24:42.0</t>
  </si>
  <si>
    <t>1257</t>
  </si>
  <si>
    <t>FDC9764739029B47A7717D62149FFF6D</t>
  </si>
  <si>
    <t>2022-09-26 15:11:47.0</t>
  </si>
  <si>
    <t>5119</t>
  </si>
  <si>
    <t>30259C5A362D2B00DAE9D0448C3122BE</t>
  </si>
  <si>
    <t>2022-09-26 16:27:37.0</t>
  </si>
  <si>
    <t>hi025cy162</t>
  </si>
  <si>
    <t>xo641fj582</t>
  </si>
  <si>
    <t>jy953de206</t>
  </si>
  <si>
    <t>1189</t>
  </si>
  <si>
    <t>6C36EBD43CC0776F5DF9D8C06CFC6048</t>
  </si>
  <si>
    <t>2022-09-26 16:21:30.0</t>
  </si>
  <si>
    <t>E55451838AC8AC8C15568EEB96B53B12</t>
  </si>
  <si>
    <t>2022-09-27 08:39:07.0</t>
  </si>
  <si>
    <t>1159</t>
  </si>
  <si>
    <t>21F4A255BE6C98ABC139B198E83236EA</t>
  </si>
  <si>
    <t>2022-09-27 08:38:24.0</t>
  </si>
  <si>
    <t>6A3908B3FA473B1713CAEE73D2D352B7</t>
  </si>
  <si>
    <t>2022-09-27 08:39:16.0</t>
  </si>
  <si>
    <t>1162</t>
  </si>
  <si>
    <t>39D96E063740BF06E9E8F4468116E39A</t>
  </si>
  <si>
    <t>2022-09-27 08:39:26.0</t>
  </si>
  <si>
    <t>5146</t>
  </si>
  <si>
    <t>81BDCC70ACF720DAEB3612956B370C38</t>
  </si>
  <si>
    <t>2022-09-27 17:12:39.0</t>
  </si>
  <si>
    <t>A40A38D226C99777D8EBBD1E36B7CB85</t>
  </si>
  <si>
    <t>2022-09-28 12:37:08.0</t>
  </si>
  <si>
    <t>2137</t>
  </si>
  <si>
    <t>CD457B2DF673A3B78243228BEF9DA108</t>
  </si>
  <si>
    <t>2022-09-29 14:47:52.0</t>
  </si>
  <si>
    <t>CBA3E47F3A571ABA8F8AD9DF9E80B368</t>
  </si>
  <si>
    <t>2022-09-29 17:06:51.0</t>
  </si>
  <si>
    <t>507</t>
  </si>
  <si>
    <t>D3AAEB4437A8210C10974B9116C22A8F</t>
  </si>
  <si>
    <t>2022-09-29 16:59:04.0</t>
  </si>
  <si>
    <t>505</t>
  </si>
  <si>
    <t>17FE1611CBA7D4C73DDEEBB172EF8CB1</t>
  </si>
  <si>
    <t>2022-09-29 16:55:47.0</t>
  </si>
  <si>
    <t>509</t>
  </si>
  <si>
    <t>C2AE5C46847CC4A2FA4E460B7220EF3D</t>
  </si>
  <si>
    <t>2022-09-29 17:05:04.0</t>
  </si>
  <si>
    <t>506</t>
  </si>
  <si>
    <t>0F1FB1C590F0BC4CA2BCA15ECBCFD33B</t>
  </si>
  <si>
    <t>2022-09-29 16:57:31.0</t>
  </si>
  <si>
    <t>511</t>
  </si>
  <si>
    <t>6955C9184BF7973F99BC0E581E22926E</t>
  </si>
  <si>
    <t>2022-09-29 17:08:37.0</t>
  </si>
  <si>
    <t>5185</t>
  </si>
  <si>
    <t>144C94E0F042C51FC0CAA50CC72AC35F</t>
  </si>
  <si>
    <t>2022-09-29 16:42:12.0</t>
  </si>
  <si>
    <t>508</t>
  </si>
  <si>
    <t>3752F0B6D6B52476AA70F1AC63F922BB</t>
  </si>
  <si>
    <t>2022-09-29 17:03:25.0</t>
  </si>
  <si>
    <t>2147</t>
  </si>
  <si>
    <t>8DC38976309BBA5409F517D5D24517D3</t>
  </si>
  <si>
    <t>2022-09-30 10:36:09.0</t>
  </si>
  <si>
    <t>909</t>
  </si>
  <si>
    <t>004E1961A487DF3C0C1CBFE5A3C66613</t>
  </si>
  <si>
    <t>2022-09-30 18:46:23.0</t>
  </si>
  <si>
    <t>2022-10-01 08:50:29.0</t>
  </si>
  <si>
    <t>br963vg843</t>
  </si>
  <si>
    <t>mo793bn624</t>
  </si>
  <si>
    <t>ny180pm468</t>
  </si>
  <si>
    <t>14085</t>
  </si>
  <si>
    <t>2022-10-03 08:40:32.0</t>
  </si>
  <si>
    <t>14088</t>
  </si>
  <si>
    <t>2022-10-03 09:55:19.0</t>
  </si>
  <si>
    <t>5189</t>
  </si>
  <si>
    <t>2022-10-03 10:33:19.0</t>
  </si>
  <si>
    <t>5298</t>
  </si>
  <si>
    <t>2022-10-04 11:51:43.0</t>
  </si>
  <si>
    <t>av780wv911</t>
  </si>
  <si>
    <t>ALTECH CONSTRUKSION SHPK 2021-2022</t>
  </si>
  <si>
    <t>2022-10-04 16:49:58.0</t>
  </si>
  <si>
    <t>tj102rt665</t>
  </si>
  <si>
    <t>wz353hl822</t>
  </si>
  <si>
    <t>du213uj920</t>
  </si>
  <si>
    <t>2435</t>
  </si>
  <si>
    <t>2022-10-05 12:19:46.0</t>
  </si>
  <si>
    <t>6b082b5e-5244-4091-9319-7fa6d86619be</t>
  </si>
  <si>
    <t>3424431</t>
  </si>
  <si>
    <t>57D3FC72798D01ADD3CFCEDF6C3765DB</t>
  </si>
  <si>
    <t>2022-10-05 16:46:07.0</t>
  </si>
  <si>
    <t>5310</t>
  </si>
  <si>
    <t>2022-10-06 14:30:47.0</t>
  </si>
  <si>
    <t>2763</t>
  </si>
  <si>
    <t>2022-10-06 14:50:30.0</t>
  </si>
  <si>
    <t>ra572zl655</t>
  </si>
  <si>
    <t>ad131re770</t>
  </si>
  <si>
    <t>xm608pt224</t>
  </si>
  <si>
    <t>KAMELA SHPK  2022</t>
  </si>
  <si>
    <t>5641</t>
  </si>
  <si>
    <t>2022-10-07 10:02:09.0</t>
  </si>
  <si>
    <t>393</t>
  </si>
  <si>
    <t>2022-10-10 09:28:09.0</t>
  </si>
  <si>
    <t>mi517bz535</t>
  </si>
  <si>
    <t>ks770ib030</t>
  </si>
  <si>
    <t>kl571xe025</t>
  </si>
  <si>
    <t>3146</t>
  </si>
  <si>
    <t>2022-10-10 13:53:37.0</t>
  </si>
  <si>
    <t>2022-10-10 13:56:54.0</t>
  </si>
  <si>
    <t>5341</t>
  </si>
  <si>
    <t>2022-10-11 09:27:19.0</t>
  </si>
  <si>
    <t>3114</t>
  </si>
  <si>
    <t>2022-10-11 11:02:48.0</t>
  </si>
  <si>
    <t>fj049jq147</t>
  </si>
  <si>
    <t>gt791om828</t>
  </si>
  <si>
    <t>pr829te007</t>
  </si>
  <si>
    <t>4558</t>
  </si>
  <si>
    <t>2022-10-11 12:04:06.0</t>
  </si>
  <si>
    <t>2743</t>
  </si>
  <si>
    <t>2022-10-12 12:59:30.0</t>
  </si>
  <si>
    <t>7768224</t>
  </si>
  <si>
    <t>2022-10-12 12:26:53.0</t>
  </si>
  <si>
    <t>5910</t>
  </si>
  <si>
    <t>2022-10-13 11:34:44.0</t>
  </si>
  <si>
    <t>2022-10-14 15:04:38.0</t>
  </si>
  <si>
    <t>2022-10-15 09:35:54.0</t>
  </si>
  <si>
    <t>2925</t>
  </si>
  <si>
    <t>2022-10-18 09:44:31.0</t>
  </si>
  <si>
    <t>2022-10-19 08:49:01.0</t>
  </si>
  <si>
    <t>1286</t>
  </si>
  <si>
    <t>2022-10-20 09:14:01.0</t>
  </si>
  <si>
    <t>oz482bn319</t>
  </si>
  <si>
    <t>pn708wb277</t>
  </si>
  <si>
    <t>af229iw809</t>
  </si>
  <si>
    <t>657</t>
  </si>
  <si>
    <t>2022-10-21 12:36:27.0</t>
  </si>
  <si>
    <t>tv206yz672</t>
  </si>
  <si>
    <t>yi757jj026</t>
  </si>
  <si>
    <t>iq980gq971</t>
  </si>
  <si>
    <t>65749</t>
  </si>
  <si>
    <t>2022-10-22 07:13:39.0</t>
  </si>
  <si>
    <t>692</t>
  </si>
  <si>
    <t>2022-10-24 10:06:54.0</t>
  </si>
  <si>
    <t>1986</t>
  </si>
  <si>
    <t>2022-10-24 10:41:39.0</t>
  </si>
  <si>
    <t>zz071gl731</t>
  </si>
  <si>
    <t>pc474mn724</t>
  </si>
  <si>
    <t>cb947on258</t>
  </si>
  <si>
    <t>1274</t>
  </si>
  <si>
    <t>2022-10-24 12:35:55.0</t>
  </si>
  <si>
    <t>5399</t>
  </si>
  <si>
    <t>2022-10-24 12:35:30.0</t>
  </si>
  <si>
    <t>2492</t>
  </si>
  <si>
    <t>2022-10-24 12:25:40.0</t>
  </si>
  <si>
    <t>2945</t>
  </si>
  <si>
    <t>2022-10-25 10:08:01.0</t>
  </si>
  <si>
    <t>5594</t>
  </si>
  <si>
    <t>2022-10-25 11:18:07.0</t>
  </si>
  <si>
    <t>5618</t>
  </si>
  <si>
    <t>2022-10-26 09:46:08.0</t>
  </si>
  <si>
    <t>5411</t>
  </si>
  <si>
    <t>2022-10-26 11:18:02.0</t>
  </si>
  <si>
    <t>89</t>
  </si>
  <si>
    <t>2022-10-27 09:38:56.0</t>
  </si>
  <si>
    <t>15345</t>
  </si>
  <si>
    <t>2022-10-27 09:30:21.0</t>
  </si>
  <si>
    <t>qu539fq223</t>
  </si>
  <si>
    <t>oa446pe314</t>
  </si>
  <si>
    <t>iy373yc261</t>
  </si>
  <si>
    <t>2022-10-27 10:03:41.0</t>
  </si>
  <si>
    <t>5639</t>
  </si>
  <si>
    <t>2022-10-27 10:23:23.0</t>
  </si>
  <si>
    <t>15349</t>
  </si>
  <si>
    <t>2022-10-27 10:15:53.0</t>
  </si>
  <si>
    <t>15351</t>
  </si>
  <si>
    <t>2022-10-27 10:44:43.0</t>
  </si>
  <si>
    <t>15356</t>
  </si>
  <si>
    <t>2022-10-27 11:31:48.0</t>
  </si>
  <si>
    <t>zu214zg185</t>
  </si>
  <si>
    <t>15363</t>
  </si>
  <si>
    <t>2022-10-27 12:44:55.0</t>
  </si>
  <si>
    <t>da874ke663</t>
  </si>
  <si>
    <t>2022-10-27 15:20:23.0</t>
  </si>
  <si>
    <t>5657</t>
  </si>
  <si>
    <t>2022-10-28 08:49:15.0</t>
  </si>
  <si>
    <t>67854</t>
  </si>
  <si>
    <t>2022-10-28 08:45:47.0</t>
  </si>
  <si>
    <t>an631qz301</t>
  </si>
  <si>
    <t>bl500zq315</t>
  </si>
  <si>
    <t>kz043gk206</t>
  </si>
  <si>
    <t>Dhionis Go��i</t>
  </si>
  <si>
    <t>2022-10-28 11:22:18.0</t>
  </si>
  <si>
    <t>od923ft985</t>
  </si>
  <si>
    <t>jx395wb973</t>
  </si>
  <si>
    <t>yj129or655</t>
  </si>
  <si>
    <t>2022-10-29 09:39:58.0</t>
  </si>
  <si>
    <t>5691</t>
  </si>
  <si>
    <t>2022-10-29 11:00:43.0</t>
  </si>
  <si>
    <t>2996</t>
  </si>
  <si>
    <t>2022-10-29 13:29:50.0</t>
  </si>
  <si>
    <t>3080</t>
  </si>
  <si>
    <t>2022-10-31 10:26:06.0</t>
  </si>
  <si>
    <t>5708</t>
  </si>
  <si>
    <t>2022-10-31 09:56:11.0</t>
  </si>
  <si>
    <t>5710</t>
  </si>
  <si>
    <t>2022-10-31 10:18:28.0</t>
  </si>
  <si>
    <t>3082</t>
  </si>
  <si>
    <t>2022-10-31 11:12:33.0</t>
  </si>
  <si>
    <t>3009</t>
  </si>
  <si>
    <t>2022-10-31 13:47:33.0</t>
  </si>
  <si>
    <t>2022-10-31 14:26:46.0</t>
  </si>
  <si>
    <t>f1bfe831-dbd1-4176-ad86-f34f9e861042</t>
  </si>
  <si>
    <t>3096</t>
  </si>
  <si>
    <t>9FA70A0F719083C14EBCDB0CC677FD52</t>
  </si>
  <si>
    <t>01.11.2022</t>
  </si>
  <si>
    <t>2022-11-01 09:48:13.0</t>
  </si>
  <si>
    <t>e431b859-9dc8-41d8-947e-b6ada04badf0</t>
  </si>
  <si>
    <t>3097</t>
  </si>
  <si>
    <t>D3733CADAB51DC35248A02D4352FF00F</t>
  </si>
  <si>
    <t>2022-11-01 09:55:46.0</t>
  </si>
  <si>
    <t>0ef8bc48-9998-4a4a-acb7-363417aa0e48</t>
  </si>
  <si>
    <t>3095</t>
  </si>
  <si>
    <t>2AEB7A5D6E00D1EB89AF56F8D966EE56</t>
  </si>
  <si>
    <t>2022-11-01 09:46:19.0</t>
  </si>
  <si>
    <t>a7fe4fe1-565b-4282-ad61-2bd5b275fc76</t>
  </si>
  <si>
    <t>5445</t>
  </si>
  <si>
    <t>243C0FE0A5D0BC90ABEFAF3DFC0A99A3</t>
  </si>
  <si>
    <t>2022-11-01 13:10:49.0</t>
  </si>
  <si>
    <t>16115e03-46d7-4567-9a16-cbbc29836da0</t>
  </si>
  <si>
    <t>428</t>
  </si>
  <si>
    <t>9D1E3B4A4A0BEF69CBF430D316B44164</t>
  </si>
  <si>
    <t>2022-11-01 16:22:58.0</t>
  </si>
  <si>
    <t>5c18dd1c-93b7-4ece-8ef8-866321245ce0</t>
  </si>
  <si>
    <t>8532</t>
  </si>
  <si>
    <t>131F05C4CEBCF97577F7635F2AC63E03</t>
  </si>
  <si>
    <t>02.11.2022</t>
  </si>
  <si>
    <t>2022-11-02 13:24:15.0</t>
  </si>
  <si>
    <t>kv297cz265</t>
  </si>
  <si>
    <t>ah828kj821</t>
  </si>
  <si>
    <t>gh207ek596</t>
  </si>
  <si>
    <t>82a7d25b-add9-49b1-9703-ed70acf0c634</t>
  </si>
  <si>
    <t>3535</t>
  </si>
  <si>
    <t>CF65A030EC5B07BC278A8ADFC28B3FC0</t>
  </si>
  <si>
    <t>2022-11-02 15:25:20.0</t>
  </si>
  <si>
    <t>9491283e-fe82-4e65-8cb3-b1ea399914ca</t>
  </si>
  <si>
    <t>239</t>
  </si>
  <si>
    <t>92B25A165045F6875B4CB4080D99D6C9</t>
  </si>
  <si>
    <t>03.11.2022</t>
  </si>
  <si>
    <t>2022-11-03 11:04:35.0</t>
  </si>
  <si>
    <t>2ff28edb-5dce-4586-9227-4c31abdf9ec1</t>
  </si>
  <si>
    <t>5457</t>
  </si>
  <si>
    <t>AC1F8706AFD7D3D4292F9AB4AD3A596E</t>
  </si>
  <si>
    <t>04.11.2022</t>
  </si>
  <si>
    <t>2022-11-04 11:45:48.0</t>
  </si>
  <si>
    <t>f8eece25-8868-4484-a102-41b32f98c633</t>
  </si>
  <si>
    <t>934E6668D93A7D43364A44F2A2034547</t>
  </si>
  <si>
    <t>2022-11-04 12:21:28.0</t>
  </si>
  <si>
    <t>3815710</t>
  </si>
  <si>
    <t>2022-11-04 14:39:25.0</t>
  </si>
  <si>
    <t>8c398564-08de-4daa-9d53-de942a9ad098</t>
  </si>
  <si>
    <t>3058</t>
  </si>
  <si>
    <t>0EE6D0132DC74A666F3C28655FAE5669</t>
  </si>
  <si>
    <t>2022-11-04 15:11:39.0</t>
  </si>
  <si>
    <t>c76e6507-737c-4ffc-beb1-5686661a4068</t>
  </si>
  <si>
    <t>82F595FD0E4C259CC54D60537629F1EB</t>
  </si>
  <si>
    <t>05.11.2022</t>
  </si>
  <si>
    <t>2022-11-05 08:51:45.0</t>
  </si>
  <si>
    <t>ty713jv930</t>
  </si>
  <si>
    <t>po224li293</t>
  </si>
  <si>
    <t>cz871bj111</t>
  </si>
  <si>
    <t>03ea6cc1-db3f-43cc-88b0-7ea3a20f13bf</t>
  </si>
  <si>
    <t>ARDIAN STAMO</t>
  </si>
  <si>
    <t>L61724035O</t>
  </si>
  <si>
    <t>2531</t>
  </si>
  <si>
    <t>169EF7D7E1AAAD11A0E46A01DF8E89CB</t>
  </si>
  <si>
    <t>2022-11-05 08:55:00.0</t>
  </si>
  <si>
    <t>2022-11-05 12:07:13.0</t>
  </si>
  <si>
    <t>176475bf-edc4-4787-9315-ff44cce38144</t>
  </si>
  <si>
    <t>16DDA083D1D5E94420ACD18A55FA5F22</t>
  </si>
  <si>
    <t>2022-11-05 14:47:48.0</t>
  </si>
  <si>
    <t>0586ce77-9c77-400a-a6f1-7a7ffe8d9062</t>
  </si>
  <si>
    <t>3061</t>
  </si>
  <si>
    <t>7A0F89611B17584A68A6B730693B9EDE</t>
  </si>
  <si>
    <t>2022-11-05 13:57:09.0</t>
  </si>
  <si>
    <t>11e4f198-545f-4ec1-8a85-514db121e045</t>
  </si>
  <si>
    <t>139</t>
  </si>
  <si>
    <t>E11C21EE68769312CF7F7484F5971A2A</t>
  </si>
  <si>
    <t>2022-11-05 16:32:07.0</t>
  </si>
  <si>
    <t>fcb46049-d465-4572-8946-d3b8590d53c6</t>
  </si>
  <si>
    <t>F83A9224AC53190CAD88500C35EE907F</t>
  </si>
  <si>
    <t>2022-11-05 14:19:57.0</t>
  </si>
  <si>
    <t>fb4d434e-727d-4c15-9827-5ce36682f744</t>
  </si>
  <si>
    <t xml:space="preserve">ELVAL HALCOR SA </t>
  </si>
  <si>
    <t>139BCE36DD41034FE345084D6C07D726</t>
  </si>
  <si>
    <t>2022-11-05 14:05:17.0</t>
  </si>
  <si>
    <t>8600086</t>
  </si>
  <si>
    <t>07.11.2022</t>
  </si>
  <si>
    <t>2022-11-07 15:30:24.0</t>
  </si>
  <si>
    <t>e527ee66-9c09-41b8-a689-78cef9d6e7b6</t>
  </si>
  <si>
    <t>1406</t>
  </si>
  <si>
    <t>249D46D134CEA6970C56535724F96B53</t>
  </si>
  <si>
    <t>08.11.2022</t>
  </si>
  <si>
    <t>2022-11-08 09:45:33.0</t>
  </si>
  <si>
    <t>effa27a0-24e7-4ef1-aa5f-89d660f3269a</t>
  </si>
  <si>
    <t>3173</t>
  </si>
  <si>
    <t>75614608AC6AFD2796477C5CDA358C13</t>
  </si>
  <si>
    <t>2022-11-08 10:15:40.0</t>
  </si>
  <si>
    <t>ceeae874-c071-4bd4-babc-01745d2d874e</t>
  </si>
  <si>
    <t>8741</t>
  </si>
  <si>
    <t>61232AAE2D25F7F1C3DEB788E1A545D4</t>
  </si>
  <si>
    <t>09.11.2022</t>
  </si>
  <si>
    <t>2022-11-09 11:07:51.0</t>
  </si>
  <si>
    <t>e5ef5753-3f83-4e79-a85d-36b23d0c325e</t>
  </si>
  <si>
    <t>��IPI KONSTRUKSION</t>
  </si>
  <si>
    <t>DDD08D1230EA09563FC080C19952A61D</t>
  </si>
  <si>
    <t>2022-11-09 12:37:03.0</t>
  </si>
  <si>
    <t>919773a8-056f-4275-8bfb-e082e893f89d</t>
  </si>
  <si>
    <t>72509</t>
  </si>
  <si>
    <t>2946A7253BC6451743A4EF970F46DFD7</t>
  </si>
  <si>
    <t>10.11.2022</t>
  </si>
  <si>
    <t>2022-11-10 07:47:55.0</t>
  </si>
  <si>
    <t>864aa21e-a69b-4af9-b15c-dc561931abaa</t>
  </si>
  <si>
    <t>01A38F998F8E5C3D5050F5B5D5E501B9</t>
  </si>
  <si>
    <t>2022-11-10 11:48:42.0</t>
  </si>
  <si>
    <t>xq552mk501</t>
  </si>
  <si>
    <t>bx695ql748</t>
  </si>
  <si>
    <t>ku319yn464</t>
  </si>
  <si>
    <t>7da39671-6a13-443a-b19a-4d1863cbc32b</t>
  </si>
  <si>
    <t>REDION ZALOSHNJA</t>
  </si>
  <si>
    <t>L31710004E</t>
  </si>
  <si>
    <t>2661</t>
  </si>
  <si>
    <t>0C7CFD3C83BC5D466AF3F12DA211B6EA</t>
  </si>
  <si>
    <t>2022-11-10 15:59:00.0</t>
  </si>
  <si>
    <t>lo506iv992</t>
  </si>
  <si>
    <t>oi204yu469</t>
  </si>
  <si>
    <t>js588lx263</t>
  </si>
  <si>
    <t>fad3b1e4-9e9a-4f98-add9-bcb2e97fa9f0</t>
  </si>
  <si>
    <t>4032</t>
  </si>
  <si>
    <t>E1BD7BAE75F959C2E2C8BB9309870433</t>
  </si>
  <si>
    <t>2022-11-10 19:04:40.0</t>
  </si>
  <si>
    <t>a020b62c-ff09-4954-880a-90a2d8a82b3b</t>
  </si>
  <si>
    <t>163748</t>
  </si>
  <si>
    <t>6DA18CC2479F6142B10886934265B91F</t>
  </si>
  <si>
    <t>11.11.2022</t>
  </si>
  <si>
    <t>2022-11-11 11:12:20.0</t>
  </si>
  <si>
    <t>a021a50f-dfa0-40e5-8740-64d3ae6a8eec</t>
  </si>
  <si>
    <t>1364</t>
  </si>
  <si>
    <t>7417372138CE8E18F62449F24AEF8F0F</t>
  </si>
  <si>
    <t>2022-11-11 16:04:53.0</t>
  </si>
  <si>
    <t>59be0765-2445-44d1-8ac8-d9a7eea6faff</t>
  </si>
  <si>
    <t>1371</t>
  </si>
  <si>
    <t>273635400DE381D4A9C1C1AB2851D18A</t>
  </si>
  <si>
    <t>12.11.2022</t>
  </si>
  <si>
    <t>2022-11-12 11:48:24.0</t>
  </si>
  <si>
    <t>ll313pb674</t>
  </si>
  <si>
    <t>633999cb-41f1-4ebd-a838-8780971165ac</t>
  </si>
  <si>
    <t>3659</t>
  </si>
  <si>
    <t>7866BB4CE15D8CA00234DB68D87C44CF</t>
  </si>
  <si>
    <t>2022-11-12 14:27:38.0</t>
  </si>
  <si>
    <t>qu899za022</t>
  </si>
  <si>
    <t>fw823mp513</t>
  </si>
  <si>
    <t>ft307ay575</t>
  </si>
  <si>
    <t>aa761813-4818-4c00-a5cf-57c972212960</t>
  </si>
  <si>
    <t>UJËSJELLËS KANALIZIME TIRANË</t>
  </si>
  <si>
    <t>L72320033P</t>
  </si>
  <si>
    <t>443012</t>
  </si>
  <si>
    <t>19E72F763CB4EAD47B95AC628FF23E0A</t>
  </si>
  <si>
    <t>15.11.2022</t>
  </si>
  <si>
    <t>2022-11-15 09:25:51.0</t>
  </si>
  <si>
    <t>9a69e6ab-9632-4724-90f8-85ae444f12db</t>
  </si>
  <si>
    <t>1156</t>
  </si>
  <si>
    <t>66B2593222C287474B43D9F4D3179849</t>
  </si>
  <si>
    <t>2022-11-15 13:08:55.0</t>
  </si>
  <si>
    <t>ue206qy241</t>
  </si>
  <si>
    <t>sf097fs055</t>
  </si>
  <si>
    <t>vv905du876</t>
  </si>
  <si>
    <t>b793ef86-2ded-43cb-b8a0-42027080ae92</t>
  </si>
  <si>
    <t>SICRED SHA</t>
  </si>
  <si>
    <t>K42201801Q</t>
  </si>
  <si>
    <t>12441</t>
  </si>
  <si>
    <t>43342F097EB6A82C873B3A686E2DC2D2</t>
  </si>
  <si>
    <t>2022-11-15 16:03:20.0</t>
  </si>
  <si>
    <t>zi134do864</t>
  </si>
  <si>
    <t>ml769bi402</t>
  </si>
  <si>
    <t>bz700cp113</t>
  </si>
  <si>
    <t>c74b478a-77c1-4e91-a87b-f59d6647e744</t>
  </si>
  <si>
    <t>Kadri Çizmja</t>
  </si>
  <si>
    <t>L21320011B</t>
  </si>
  <si>
    <t>1000</t>
  </si>
  <si>
    <t>B98D659129B681F29812ED01A16B04EA</t>
  </si>
  <si>
    <t>16.11.2022</t>
  </si>
  <si>
    <t>2022-11-16 11:07:04.0</t>
  </si>
  <si>
    <t>b3a5f0ae-4ed7-45af-a814-296e415d53c8</t>
  </si>
  <si>
    <t>16499</t>
  </si>
  <si>
    <t>DBE36AC7E2F5D0B874E5F22014811AED</t>
  </si>
  <si>
    <t>2022-11-16 15:20:12.0</t>
  </si>
  <si>
    <t>e197302f-9d3e-49f2-95a9-4aba32c46281</t>
  </si>
  <si>
    <t>16496</t>
  </si>
  <si>
    <t>9B48216253C02425BEAC4DC36742E153</t>
  </si>
  <si>
    <t>2022-11-16 15:02:01.0</t>
  </si>
  <si>
    <t>e4b2c4de-3ab9-4bfa-8456-39d8bee2ae5d</t>
  </si>
  <si>
    <t>16504</t>
  </si>
  <si>
    <t>7A7673034B405B69495BB1F64D6C6622</t>
  </si>
  <si>
    <t>17.11.2022</t>
  </si>
  <si>
    <t>2022-11-17 08:52:13.0</t>
  </si>
  <si>
    <t>pq475qv493</t>
  </si>
  <si>
    <t>qt295vk790</t>
  </si>
  <si>
    <t>vt534yl358</t>
  </si>
  <si>
    <t>ee9fdbf4-29e5-4c82-b0d5-18d76a42dd55</t>
  </si>
  <si>
    <t xml:space="preserve">EMANTE SHPK </t>
  </si>
  <si>
    <t>K61612002U</t>
  </si>
  <si>
    <t>3091</t>
  </si>
  <si>
    <t>DE973B275EE466C9701B8530E908EDFC</t>
  </si>
  <si>
    <t>2022-11-17 15:47:50.0</t>
  </si>
  <si>
    <t>e3f0801d-23ea-42b8-b3fb-3ebdd167a0cd</t>
  </si>
  <si>
    <t>5817</t>
  </si>
  <si>
    <t>746F010423779A4976CE84AD16CCE2E0</t>
  </si>
  <si>
    <t>19.11.2022</t>
  </si>
  <si>
    <t>2022-11-19 09:28:43.0</t>
  </si>
  <si>
    <t>wz585gk266</t>
  </si>
  <si>
    <t>os484ix128</t>
  </si>
  <si>
    <t>hn864on589</t>
  </si>
  <si>
    <t>42e31c57-238f-4554-a7f7-7c19e018bc8e</t>
  </si>
  <si>
    <t>Shehu_2018</t>
  </si>
  <si>
    <t>L81305035B</t>
  </si>
  <si>
    <t>4674</t>
  </si>
  <si>
    <t>E6862500310EC94362444340472DC7CF</t>
  </si>
  <si>
    <t>2022-11-19 11:48:45.0</t>
  </si>
  <si>
    <t>f4934d71-3331-44cc-ab58-374759515ab3</t>
  </si>
  <si>
    <t>2686</t>
  </si>
  <si>
    <t>9121A5A6D0C1F76AE6C0112FA2653E4D</t>
  </si>
  <si>
    <t>21.11.2022</t>
  </si>
  <si>
    <t>2022-11-21 15:14:46.0</t>
  </si>
  <si>
    <t>2e2e67dc-b897-4fbc-9b84-8be881db7e3e</t>
  </si>
  <si>
    <t>3241</t>
  </si>
  <si>
    <t>47C0277096E969ADE2763CE338D94B5E</t>
  </si>
  <si>
    <t>2022-11-22 11:17:06.0</t>
  </si>
  <si>
    <t>0c6a5dee-a51d-4343-94cc-ebea92b23503</t>
  </si>
  <si>
    <t>AD35970DB8EB4761AC438273E6815820</t>
  </si>
  <si>
    <t>2022-11-22 11:53:08.0</t>
  </si>
  <si>
    <t>85d9641b-7c7c-4e89-a631-6dcf22890122</t>
  </si>
  <si>
    <t>3798</t>
  </si>
  <si>
    <t>788DCDCB02C108933CB18776F14AEFEB</t>
  </si>
  <si>
    <t>23.11.2022</t>
  </si>
  <si>
    <t>2022-11-23 10:37:48.0</t>
  </si>
  <si>
    <t>ux679ot332</t>
  </si>
  <si>
    <t>lp094og323</t>
  </si>
  <si>
    <t>ne754at963</t>
  </si>
  <si>
    <t>95969693-313b-41fe-b757-93f2e0657d60</t>
  </si>
  <si>
    <t xml:space="preserve">SIAME SHPK </t>
  </si>
  <si>
    <t>K32207010T</t>
  </si>
  <si>
    <t>5207</t>
  </si>
  <si>
    <t>2B5F31CF378474928042F25C7BA9D4C1</t>
  </si>
  <si>
    <t>2022-11-23 11:47:52.0</t>
  </si>
  <si>
    <t>59eb123d-665a-4a61-b636-2dde6cc3b1d1</t>
  </si>
  <si>
    <t>5200</t>
  </si>
  <si>
    <t>C44EBF356BCB2D28838B136837A04C24</t>
  </si>
  <si>
    <t>2022-11-23 10:15:50.0</t>
  </si>
  <si>
    <t>e6f3d4e5-7228-4e09-87ca-a577e1723b41</t>
  </si>
  <si>
    <t>1538</t>
  </si>
  <si>
    <t>F59398028F090531314BD9402F3D9D81</t>
  </si>
  <si>
    <t>24.11.2022</t>
  </si>
  <si>
    <t>2022-11-24 09:06:52.0</t>
  </si>
  <si>
    <t>09d42936-8713-4128-abd9-872b9e4d65dc</t>
  </si>
  <si>
    <t>2218</t>
  </si>
  <si>
    <t>36B9D3B420493533CB045D769B81FFDF</t>
  </si>
  <si>
    <t>2022-11-24 11:07:20.0</t>
  </si>
  <si>
    <t>ws644lx513</t>
  </si>
  <si>
    <t>092fb360-0e8e-4d1a-bf25-68122b7f8f5e</t>
  </si>
  <si>
    <t>6230</t>
  </si>
  <si>
    <t>A4C50A250232C6A0CC8779928553237A</t>
  </si>
  <si>
    <t>2022-11-24 15:05:50.0</t>
  </si>
  <si>
    <t>400960eb-d2e4-46b9-953b-8c6989cb2b8e</t>
  </si>
  <si>
    <t>77745</t>
  </si>
  <si>
    <t>14ECE408AAD72B975D05EF588E06C862</t>
  </si>
  <si>
    <t>26.11.2022</t>
  </si>
  <si>
    <t>2022-11-26 08:36:07.0</t>
  </si>
  <si>
    <t>ac803el559</t>
  </si>
  <si>
    <t>wv188zs890</t>
  </si>
  <si>
    <t>kx022un795</t>
  </si>
  <si>
    <t>beddbb56-fd51-4019-b655-0203437464dd</t>
  </si>
  <si>
    <t>MAT-EDIL SHPK</t>
  </si>
  <si>
    <t>J82302001C</t>
  </si>
  <si>
    <t>7961</t>
  </si>
  <si>
    <t>D8F8EDC9E4FE2AB02D3315EE445A8C8B</t>
  </si>
  <si>
    <t>2022-11-26 08:58:24.0</t>
  </si>
  <si>
    <t>5355a216-b36d-486b-9c6e-4e79c79a215f</t>
  </si>
  <si>
    <t>981</t>
  </si>
  <si>
    <t>07CAA30C070A1F80848846A99A906B97</t>
  </si>
  <si>
    <t>27.11.2022</t>
  </si>
  <si>
    <t>2022-11-27 11:31:48.0</t>
  </si>
  <si>
    <t>66c7493f-6ee9-445b-964e-9f2bb7f1520e</t>
  </si>
  <si>
    <t>769</t>
  </si>
  <si>
    <t>4D86BE079CC911C147D15B82A0305A7D</t>
  </si>
  <si>
    <t>29.11.2022</t>
  </si>
  <si>
    <t>2022-11-29 08:55:21.0</t>
  </si>
  <si>
    <t>rn490aj867</t>
  </si>
  <si>
    <t>gf614ry220</t>
  </si>
  <si>
    <t>xo584hp090</t>
  </si>
  <si>
    <t>80019aea-1e52-44ee-bd91-36edd8e1f6cb</t>
  </si>
  <si>
    <t>Martin Ikonomi</t>
  </si>
  <si>
    <t>L81612011A</t>
  </si>
  <si>
    <t>535</t>
  </si>
  <si>
    <t>A69EFC2E3DCD07C7616D1541C1F88741</t>
  </si>
  <si>
    <t>2022-11-29 08:28:27.0</t>
  </si>
  <si>
    <t>61590efb-4c95-4008-8cb5-87147751803a</t>
  </si>
  <si>
    <t>17033</t>
  </si>
  <si>
    <t>DED609D19859E0418E7E7280FECD519C</t>
  </si>
  <si>
    <t>2022-11-29 15:03:16.0</t>
  </si>
  <si>
    <t>7e0786d2-d45f-4d03-8ca3-030f615f9c4b</t>
  </si>
  <si>
    <t>17027</t>
  </si>
  <si>
    <t>AD809D65E731AABEB1E23438CCBDE489</t>
  </si>
  <si>
    <t>2022-11-29 13:52:19.0</t>
  </si>
  <si>
    <t>314d41bb-5a74-406e-9ba8-69b158aa6026</t>
  </si>
  <si>
    <t>17032</t>
  </si>
  <si>
    <t>D556900CD5D57206FFED9856D0D956CE</t>
  </si>
  <si>
    <t>2022-11-29 14:55:53.0</t>
  </si>
  <si>
    <t>a97b84c0-b9c7-4eab-a9cf-da4d951e3e8e</t>
  </si>
  <si>
    <t>17037</t>
  </si>
  <si>
    <t>7362C27CED11EA13F838CFD82D5C0C39</t>
  </si>
  <si>
    <t>2022-11-29 16:07:12.0</t>
  </si>
  <si>
    <t>9c3f0569-dfef-4656-8114-71c3a9ce4cf9</t>
  </si>
  <si>
    <t>17028</t>
  </si>
  <si>
    <t>61942901CDA6C8C90903C4B3A4350A04</t>
  </si>
  <si>
    <t>2022-11-29 14:01:52.0</t>
  </si>
  <si>
    <t>447de986-7e6e-4515-9ced-716e37501d37</t>
  </si>
  <si>
    <t>6275</t>
  </si>
  <si>
    <t>65B3DA6854019D4C7927B50FE5F71314</t>
  </si>
  <si>
    <t>2022-11-28 11:47:46.0</t>
  </si>
  <si>
    <t>e2f69fb7-afd0-4527-9db6-ea5601614210</t>
  </si>
  <si>
    <t>1262</t>
  </si>
  <si>
    <t>71DDC167D2FA385669387352B7472B47</t>
  </si>
  <si>
    <t>2022-11-30 08:55:17.0</t>
  </si>
  <si>
    <t>d1640060-6c63-4198-9455-b6e4dd50e585</t>
  </si>
  <si>
    <t>1261</t>
  </si>
  <si>
    <t>A2A60DA8E70970FF22F360410CA7E8ED</t>
  </si>
  <si>
    <t>2022-11-30 08:51:51.0</t>
  </si>
  <si>
    <t>9b402573-0f51-462c-a0d9-59bc1ce993af</t>
  </si>
  <si>
    <t>460695A5F325C55B121BA7B85DE350E2</t>
  </si>
  <si>
    <t>2022-11-30 12:29:34.0</t>
  </si>
  <si>
    <t>2896cfae-60d2-45e5-b305-70517beb9df0</t>
  </si>
  <si>
    <t>9470FA86FF7AADEB2958C83B99580390</t>
  </si>
  <si>
    <t>2022-11-30 18:44:41.0</t>
  </si>
  <si>
    <t>d9abbd27-dcfd-4466-a572-2480e30470a3</t>
  </si>
  <si>
    <t>17084</t>
  </si>
  <si>
    <t>8ACE9059D486D05C8DE41415718C989A</t>
  </si>
  <si>
    <t>01.12.2022</t>
  </si>
  <si>
    <t>2022-12-01 11:39:02.0</t>
  </si>
  <si>
    <t>b4a84386-f21c-4c24-b278-be4ad65624f9</t>
  </si>
  <si>
    <t>17075</t>
  </si>
  <si>
    <t>DB9213A9BD936D3C937BD34135F65905</t>
  </si>
  <si>
    <t>2022-12-01 09:38:25.0</t>
  </si>
  <si>
    <t>5dfe256f-2183-4ddf-ab7c-08e61b79111e</t>
  </si>
  <si>
    <t>17071</t>
  </si>
  <si>
    <t>1424B5885E1DB0CD41FD2D42C053EF37</t>
  </si>
  <si>
    <t>2022-12-01 09:27:06.0</t>
  </si>
  <si>
    <t>70b165d6-f8d4-43be-b9b7-1ef21e198130</t>
  </si>
  <si>
    <t>17085</t>
  </si>
  <si>
    <t>2D7D59138740BB6107A8A532A8A18A95</t>
  </si>
  <si>
    <t>2022-12-01 11:39:47.0</t>
  </si>
  <si>
    <t>51bdacc8-d35a-4f90-b333-020ae6314ae1</t>
  </si>
  <si>
    <t>17082</t>
  </si>
  <si>
    <t>61C02765D225A904460B8721088ADC80</t>
  </si>
  <si>
    <t>2022-12-01 10:49:13.0</t>
  </si>
  <si>
    <t>bd3afa0a-2e71-4c5c-8e73-100763f1986e</t>
  </si>
  <si>
    <t>17079</t>
  </si>
  <si>
    <t>F17F1D4A7925A7677CBF9084B90A9F8D</t>
  </si>
  <si>
    <t>2022-12-01 10:34:55.0</t>
  </si>
  <si>
    <t>9e31532c-2e9c-47b7-8ed5-4a30c90a4c46</t>
  </si>
  <si>
    <t>17080</t>
  </si>
  <si>
    <t>0C99F8804ACA019DB5780FFE82B04647</t>
  </si>
  <si>
    <t>2022-12-01 10:35:27.0</t>
  </si>
  <si>
    <t>25244ae9-7436-4795-ac98-57ff9d19a87c</t>
  </si>
  <si>
    <t>17076</t>
  </si>
  <si>
    <t>A30EAB805927F10162793AC8A399A3BE</t>
  </si>
  <si>
    <t>2022-12-01 09:52:14.0</t>
  </si>
  <si>
    <t>eaf05990-54fe-4638-ae20-2dea5b8705fa</t>
  </si>
  <si>
    <t>17077</t>
  </si>
  <si>
    <t>283E53A3250584159984C5651564B3F3</t>
  </si>
  <si>
    <t>2022-12-01 10:06:54.0</t>
  </si>
  <si>
    <t>39299bbf-274e-44eb-b196-d0e18b22a1b9</t>
  </si>
  <si>
    <t>17070</t>
  </si>
  <si>
    <t>B9509C8FE4E529C8F47E4736B9F61748</t>
  </si>
  <si>
    <t>2022-12-01 08:37:35.0</t>
  </si>
  <si>
    <t>f65a3780-5825-44ed-9609-b4f145f980a2</t>
  </si>
  <si>
    <t>17092</t>
  </si>
  <si>
    <t>1CDC643B82CA98971D7682C48D10726A</t>
  </si>
  <si>
    <t>2022-12-01 12:35:51.0</t>
  </si>
  <si>
    <t>4bd09913-f9c6-4cd7-b535-d75448628130</t>
  </si>
  <si>
    <t>17089</t>
  </si>
  <si>
    <t>6EFBB708BA85095B4231EC3F01956F9A</t>
  </si>
  <si>
    <t>2022-12-01 12:16:18.0</t>
  </si>
  <si>
    <t>83971043-d0c1-4bd9-9ce8-efa81fe288c9</t>
  </si>
  <si>
    <t>17104</t>
  </si>
  <si>
    <t>4911663EE4FBE73357E1E682B48BBE3A</t>
  </si>
  <si>
    <t>2022-12-01 15:09:20.0</t>
  </si>
  <si>
    <t>e853d958-9d09-4990-990f-cde11928cf44</t>
  </si>
  <si>
    <t>17090</t>
  </si>
  <si>
    <t>6F3B8D92EEB694D1DA224B3ED4E27E98</t>
  </si>
  <si>
    <t>2022-12-01 12:16:52.0</t>
  </si>
  <si>
    <t>dd6c2c0c-0e1c-4202-b231-976e19641a97</t>
  </si>
  <si>
    <t>17100</t>
  </si>
  <si>
    <t>B0232B3AB66C69778F345B845447EA1E</t>
  </si>
  <si>
    <t>2022-12-01 14:34:02.0</t>
  </si>
  <si>
    <t>2812322d-8434-465b-907c-b12e1707437f</t>
  </si>
  <si>
    <t>17101</t>
  </si>
  <si>
    <t>6C841C90C6658830847FEBD7B2653DB3</t>
  </si>
  <si>
    <t>2022-12-01 14:34:35.0</t>
  </si>
  <si>
    <t>c56e7025-bd26-4edb-933a-dee6f33ead19</t>
  </si>
  <si>
    <t>17095</t>
  </si>
  <si>
    <t>0BA5177216341A55E7A3198D8206F576</t>
  </si>
  <si>
    <t>2022-12-01 13:27:46.0</t>
  </si>
  <si>
    <t>e1659b92-3270-4ab1-a907-bb64e022ac91</t>
  </si>
  <si>
    <t>17093</t>
  </si>
  <si>
    <t>EC05C9B16794AE4629165F51C5036CDF</t>
  </si>
  <si>
    <t>2022-12-01 12:55:22.0</t>
  </si>
  <si>
    <t>0d8dfe7c-310e-49a7-9513-7cb09a7c4d5c</t>
  </si>
  <si>
    <t>17119</t>
  </si>
  <si>
    <t>924046AAD4254B71504AF516F2CF534E</t>
  </si>
  <si>
    <t>2022-12-01 17:14:44.0</t>
  </si>
  <si>
    <t>f9747c07-b83e-4d59-a882-bcd3145e9951</t>
  </si>
  <si>
    <t>454</t>
  </si>
  <si>
    <t>88D9CD666995975EA61E4744899D17F6</t>
  </si>
  <si>
    <t>2022-12-01 22:52:52.0</t>
  </si>
  <si>
    <t>889c8f0f-3035-4a7f-99a0-33f8cab3c818</t>
  </si>
  <si>
    <t>5551</t>
  </si>
  <si>
    <t>A57DD54FD1E06DA242EB90B2A762E382</t>
  </si>
  <si>
    <t>02.12.2022</t>
  </si>
  <si>
    <t>2022-12-02 09:43:16.0</t>
  </si>
  <si>
    <t>e109e90c-9582-49b3-83d7-62feb71a1a29</t>
  </si>
  <si>
    <t>1142</t>
  </si>
  <si>
    <t>3DD25DCCF034CED98054FEE3D0D90D99</t>
  </si>
  <si>
    <t>2022-12-02 19:21:08.0</t>
  </si>
  <si>
    <t>421e672d-bc7a-4252-a428-3783d40280de</t>
  </si>
  <si>
    <t>E25EB661FAFBF1413BB1A48A2BD60D7F</t>
  </si>
  <si>
    <t>03.12.2022</t>
  </si>
  <si>
    <t>2022-12-03 00:47:03.0</t>
  </si>
  <si>
    <t>yp644oo838</t>
  </si>
  <si>
    <t>5df2846f-e137-4c5f-866e-e5c0cdb45ef7</t>
  </si>
  <si>
    <t>1123</t>
  </si>
  <si>
    <t>76D22CBCAF23143F84A232C6905B32D3</t>
  </si>
  <si>
    <t>2022-12-03 11:01:47.0</t>
  </si>
  <si>
    <t>f48cf7d8-afcf-4656-9099-f5ed9f8011bb</t>
  </si>
  <si>
    <t>2773</t>
  </si>
  <si>
    <t>39A785892638BC39A08D7057D796A3CF</t>
  </si>
  <si>
    <t>2022-12-03 12:47:47.0</t>
  </si>
  <si>
    <t>71c07bcf-825c-475a-b1c9-409d38f6b68b</t>
  </si>
  <si>
    <t>777</t>
  </si>
  <si>
    <t>1C2888A41C91A27F6D919C3BA530ACC7</t>
  </si>
  <si>
    <t>2022-12-03 15:40:49.0</t>
  </si>
  <si>
    <t>8bc14e83-401f-4319-aa16-aa23d7643b5b</t>
  </si>
  <si>
    <t>3445</t>
  </si>
  <si>
    <t>F8B4397EC3C9499466E966844DD3F531</t>
  </si>
  <si>
    <t>05.12.2022</t>
  </si>
  <si>
    <t>2022-12-05 09:34:17.0</t>
  </si>
  <si>
    <t>c13a6b88-e63f-4fea-a5cd-39140d13e6f8</t>
  </si>
  <si>
    <t>5561</t>
  </si>
  <si>
    <t>F94F7AAD1BE678290875EF5EF9F6085C</t>
  </si>
  <si>
    <t>2022-12-05 12:59:44.0</t>
  </si>
  <si>
    <t>a3ed2f85-8204-4ab0-b9f0-0438e95f21de</t>
  </si>
  <si>
    <t>267</t>
  </si>
  <si>
    <t>E18302B90F5958F9E7F9B75FA37DB084</t>
  </si>
  <si>
    <t>2022-12-05 13:28:31.0</t>
  </si>
  <si>
    <t>1c6ac081-9454-4dda-8755-40243260d6ef</t>
  </si>
  <si>
    <t>1129</t>
  </si>
  <si>
    <t>389DB0AEC2302190FB694DBEE09A83F3</t>
  </si>
  <si>
    <t>2022-12-05 14:58:41.0</t>
  </si>
  <si>
    <t>aa2ec3b4-4341-4b82-ba06-9577d8708ae8</t>
  </si>
  <si>
    <t>4216034</t>
  </si>
  <si>
    <t>B5357F49FE09228AC7856F540EC3162C</t>
  </si>
  <si>
    <t>2022-12-05 14:56:23.0</t>
  </si>
  <si>
    <t>ft424ss268</t>
  </si>
  <si>
    <t>vp039wt598</t>
  </si>
  <si>
    <t>dh719pg308</t>
  </si>
  <si>
    <t>9a109df2-9f55-4f80-abd4-5213259eeb40</t>
  </si>
  <si>
    <t>A-BI-ESSE</t>
  </si>
  <si>
    <t>J61818010A</t>
  </si>
  <si>
    <t>33687</t>
  </si>
  <si>
    <t>77A4C313310C4A0CDC8EA4FD51D612AC</t>
  </si>
  <si>
    <t>06.12.2022</t>
  </si>
  <si>
    <t>2022-12-06 10:04:09.0</t>
  </si>
  <si>
    <t>82785610-61a8-449b-b59e-3302780e73db</t>
  </si>
  <si>
    <t>1613</t>
  </si>
  <si>
    <t>DB0A27A52D91702CF588EDF769AB3219</t>
  </si>
  <si>
    <t>2022-12-06 14:05:28.0</t>
  </si>
  <si>
    <t>d36b8517-b792-4d56-8d28-d5fb0ee164b7</t>
  </si>
  <si>
    <t>33736</t>
  </si>
  <si>
    <t>DC9CC58693997F2443537A6E0C1A98DA</t>
  </si>
  <si>
    <t>2022-12-06 13:16:39.0</t>
  </si>
  <si>
    <t>jm492hy761</t>
  </si>
  <si>
    <t>pc319ua053</t>
  </si>
  <si>
    <t>sc760tl222</t>
  </si>
  <si>
    <t>321fdb86-2fef-4bd6-9606-d11b1c8ea82f</t>
  </si>
  <si>
    <t>Jonida Hoxha</t>
  </si>
  <si>
    <t>L91309022O</t>
  </si>
  <si>
    <t>1013</t>
  </si>
  <si>
    <t>CB39EB01BCB98E7C933A0024CD8663F1</t>
  </si>
  <si>
    <t>07.12.2022</t>
  </si>
  <si>
    <t>2022-12-07 14:11:58.0</t>
  </si>
  <si>
    <t>jn310vp333</t>
  </si>
  <si>
    <t>bk832lq993</t>
  </si>
  <si>
    <t>bu528zi197</t>
  </si>
  <si>
    <t>d25ffa48-8858-4a94-9817-74eef75cc279</t>
  </si>
  <si>
    <t xml:space="preserve">AL-TEK SHPK </t>
  </si>
  <si>
    <t>K48130519Q</t>
  </si>
  <si>
    <t>896</t>
  </si>
  <si>
    <t>B14EE82F6A1007ACA2E6EE1EB92AD8DD</t>
  </si>
  <si>
    <t>08.12.2022</t>
  </si>
  <si>
    <t>2022-12-08 09:06:38.0</t>
  </si>
  <si>
    <t>fee5d96c-2798-4f19-affe-4201b8e9276c</t>
  </si>
  <si>
    <t>1014</t>
  </si>
  <si>
    <t>C81BDAA2114AA22275C6AC9A91D096D1</t>
  </si>
  <si>
    <t>2022-12-08 09:06:33.0</t>
  </si>
  <si>
    <t>66cce2e3-efaf-479f-b9f4-8562a7b95d2a</t>
  </si>
  <si>
    <t>3487</t>
  </si>
  <si>
    <t>231AB949A38446C2D6C1F0AD511E6EF2</t>
  </si>
  <si>
    <t>09.12.2022</t>
  </si>
  <si>
    <t>2022-12-09 10:04:32.0</t>
  </si>
  <si>
    <t>7269b469-434b-4db7-bc6a-9f98a35e35c4</t>
  </si>
  <si>
    <t>123</t>
  </si>
  <si>
    <t>0E1073190F05D4FABB36CA72EAA7A6E9</t>
  </si>
  <si>
    <t>2022-12-09 09:18:29.0</t>
  </si>
  <si>
    <t>f3f64681-6cff-490c-aaef-8bf53ed47cfd</t>
  </si>
  <si>
    <t>10086703</t>
  </si>
  <si>
    <t>D60FF7FE3E550FAC5C2CEF1581D0FE9B</t>
  </si>
  <si>
    <t>2022-12-09 11:52:41.0</t>
  </si>
  <si>
    <t>081a4064-5c0a-43c7-81ad-91170835c4fd</t>
  </si>
  <si>
    <t>3410</t>
  </si>
  <si>
    <t>70CDCB71B75483572B25A4ABF4C69AA4</t>
  </si>
  <si>
    <t>2022-12-09 13:32:12.0</t>
  </si>
  <si>
    <t>1da8d135-230b-4367-98f5-09eda3beb84c</t>
  </si>
  <si>
    <t>26169F39D74C9A057EA7BD9A765D4824</t>
  </si>
  <si>
    <t>2022-12-09 13:20:02.0</t>
  </si>
  <si>
    <t>e7c6244f-5cb1-4190-b1e6-de620efc1e54</t>
  </si>
  <si>
    <t>1017</t>
  </si>
  <si>
    <t>DC2120C27DD3DF26D40754C3179D658B</t>
  </si>
  <si>
    <t>10.12.2022</t>
  </si>
  <si>
    <t>2022-12-10 07:52:18.0</t>
  </si>
  <si>
    <t>565086da-2fdc-4ad0-a9ff-092051df86c2</t>
  </si>
  <si>
    <t>BC7150440E4EAE8B714711490B2E0814</t>
  </si>
  <si>
    <t>2022-12-10 10:06:16.0</t>
  </si>
  <si>
    <t>cr595qv382</t>
  </si>
  <si>
    <t>kl048yg637</t>
  </si>
  <si>
    <t>fr967gd194</t>
  </si>
  <si>
    <t>bc3a1387-bc27-4cbb-9249-34e0d86d8afc</t>
  </si>
  <si>
    <t>DHL International (Albania) Sh.p.k</t>
  </si>
  <si>
    <t>J61820040I</t>
  </si>
  <si>
    <t>2535</t>
  </si>
  <si>
    <t>5C9ACDFC758BB987D06DA3824A47B13C</t>
  </si>
  <si>
    <t>12.12.2022</t>
  </si>
  <si>
    <t>2022-12-12 09:35:35.0</t>
  </si>
  <si>
    <t>8ca688e2-5878-4450-91e4-829d2af214ec</t>
  </si>
  <si>
    <t>1020</t>
  </si>
  <si>
    <t>42C41206F5636145FF53718912074B76</t>
  </si>
  <si>
    <t>2022-12-12 10:43:03.0</t>
  </si>
  <si>
    <t>ds889sw950</t>
  </si>
  <si>
    <t>vg133dd708</t>
  </si>
  <si>
    <t>gn706gl579</t>
  </si>
  <si>
    <t>38ffe003-bbdc-4ace-922c-01f275308056</t>
  </si>
  <si>
    <t>PELIKAN SHPK</t>
  </si>
  <si>
    <t>J61825529G</t>
  </si>
  <si>
    <t>A172612B336F5820E71D86936B0F87F6</t>
  </si>
  <si>
    <t>2022-12-12 12:14:18.0</t>
  </si>
  <si>
    <t>ea8baeca-2fcf-410f-9824-25618ccb46b0</t>
  </si>
  <si>
    <t>7417</t>
  </si>
  <si>
    <t>335C4402B9F7584E42A99190887A537F</t>
  </si>
  <si>
    <t>2022-12-12 14:51:50.0</t>
  </si>
  <si>
    <t>ef2c84a7-549b-42ed-9845-8ff89f33369c</t>
  </si>
  <si>
    <t>4905</t>
  </si>
  <si>
    <t>AF82C0876978F908B895A29E21514B8B</t>
  </si>
  <si>
    <t>13.12.2022</t>
  </si>
  <si>
    <t>2022-12-13 09:35:37.0</t>
  </si>
  <si>
    <t>2c812509-93e6-4dfc-b306-8945fc7dfc0b</t>
  </si>
  <si>
    <t>17591</t>
  </si>
  <si>
    <t>27BAE8FCAA90D27557685B31B105123E</t>
  </si>
  <si>
    <t>2022-12-13 10:19:33.0</t>
  </si>
  <si>
    <t>e1009a10-d649-4b72-8624-935913a89894</t>
  </si>
  <si>
    <t>Shkëlzen Shkreta</t>
  </si>
  <si>
    <t>6FB8A0D1FFF35D5F3F4DCED6D76A3FCB</t>
  </si>
  <si>
    <t>2022-12-13 09:52:40.0</t>
  </si>
  <si>
    <t>5f4defcf-b099-4e19-a1b0-aff8c8f63d0e</t>
  </si>
  <si>
    <t>1150</t>
  </si>
  <si>
    <t>19CB491FE01A791F5DD8CABA826BF6BD</t>
  </si>
  <si>
    <t>2022-12-13 09:29:25.0</t>
  </si>
  <si>
    <t>B202CE038BA108C4ADE92429E3DA8E02</t>
  </si>
  <si>
    <t>f61e13e6-1830-4554-be21-645ad2c2a0a2</t>
  </si>
  <si>
    <t>789</t>
  </si>
  <si>
    <t>D9679AD90A32E052306D5DCF51A2BFC4</t>
  </si>
  <si>
    <t>2022-12-13 13:19:44.0</t>
  </si>
  <si>
    <t>d9a9be0b-efb7-4805-a56c-9fd182548909</t>
  </si>
  <si>
    <t>4042</t>
  </si>
  <si>
    <t>BD61628C67C73E83B2AECB67B8FF9C4C</t>
  </si>
  <si>
    <t>2022-12-13 16:08:52.0</t>
  </si>
  <si>
    <t>5ee86f08-4613-4872-aa50-535c5e1b1cd5</t>
  </si>
  <si>
    <t>1027</t>
  </si>
  <si>
    <t>3856C29F242F8A1D301F33F55F0DD541</t>
  </si>
  <si>
    <t>14.12.2022</t>
  </si>
  <si>
    <t>2022-12-14 12:09:43.0</t>
  </si>
  <si>
    <t>00c0700a-aa6c-46d1-9ad3-a734b25bf151</t>
  </si>
  <si>
    <t>795</t>
  </si>
  <si>
    <t>ED404121F1F1C4712937017B6DFFC86C</t>
  </si>
  <si>
    <t>15.12.2022</t>
  </si>
  <si>
    <t>2022-12-15 08:41:03.0</t>
  </si>
  <si>
    <t>209b1bbb-95a7-4ea8-8864-ab4687fb5e09</t>
  </si>
  <si>
    <t>1030</t>
  </si>
  <si>
    <t>B7AD68D7ED1D9D7385B4DF8919FC72CA</t>
  </si>
  <si>
    <t>16.12.2022</t>
  </si>
  <si>
    <t>2022-12-16 07:36:27.0</t>
  </si>
  <si>
    <t>f42b68fd-f463-4b43-9588-c22942244757</t>
  </si>
  <si>
    <t>1682</t>
  </si>
  <si>
    <t>D36DE877E4FA6AA992E180673E0651E1</t>
  </si>
  <si>
    <t>2022-12-16 09:28:50.0</t>
  </si>
  <si>
    <t>4afc81ee-33cb-4fd6-a103-58cf67ee3b6f</t>
  </si>
  <si>
    <t>4948</t>
  </si>
  <si>
    <t>E825FE4E5B9B4DAADC450F6F08CA5D3F</t>
  </si>
  <si>
    <t>2022-12-16 10:49:20.0</t>
  </si>
  <si>
    <t>90e2b4b3-7488-4b99-bec0-4133dbdb0b93</t>
  </si>
  <si>
    <t>5596</t>
  </si>
  <si>
    <t>D79206FF2E73B4D65F48F5A481937060</t>
  </si>
  <si>
    <t>2022-12-16 12:57:03.0</t>
  </si>
  <si>
    <t>6c9c4341-851d-4a59-a415-979252286920</t>
  </si>
  <si>
    <t>5597</t>
  </si>
  <si>
    <t>7C80DA10CD2EFF54B4D20131F7A995E0</t>
  </si>
  <si>
    <t>2022-12-16 13:02:48.0</t>
  </si>
  <si>
    <t>b8c38781-c1a7-43bb-be4a-8942035b1d3b</t>
  </si>
  <si>
    <t>539B5CFDDC3D591DB785260C5B3A54AB</t>
  </si>
  <si>
    <t>2022-12-16 14:09:45.0</t>
  </si>
  <si>
    <t>287f82ee-47af-4d39-b6b6-d992244c322b</t>
  </si>
  <si>
    <t>967</t>
  </si>
  <si>
    <t>90392F202646A931C07170F4F714BA8D</t>
  </si>
  <si>
    <t>2022-12-16 15:09:43.0</t>
  </si>
  <si>
    <t>18b6f996-835f-4763-89b3-0a51cde535ad</t>
  </si>
  <si>
    <t>E0709AF8A5540E63C7A10B3CDFE34902</t>
  </si>
  <si>
    <t>17.12.2022</t>
  </si>
  <si>
    <t>2022-12-17 08:50:46.0</t>
  </si>
  <si>
    <t>b19ab1b8-4f2d-4cb6-b567-e90606fa54e2</t>
  </si>
  <si>
    <t>1037</t>
  </si>
  <si>
    <t>D2F48F913673F4D402BFE40ECA3E2747</t>
  </si>
  <si>
    <t>19.12.2022</t>
  </si>
  <si>
    <t>2022-12-19 09:32:05.0</t>
  </si>
  <si>
    <t>0f910786-7b62-4d2f-8cfa-8e0f9d877b3a</t>
  </si>
  <si>
    <t>CC255206E054360E32F42143A2AB33D9</t>
  </si>
  <si>
    <t>2022-12-19 08:30:40.0</t>
  </si>
  <si>
    <t>15631f24-3030-4010-9e95-bfb1c3b8f387</t>
  </si>
  <si>
    <t>927</t>
  </si>
  <si>
    <t>A80E5E74BD59DB540ECEE12E3C09FF8C</t>
  </si>
  <si>
    <t>2022-12-19 08:29:56.0</t>
  </si>
  <si>
    <t>4828f098-e288-4ff1-a19a-4b51e530889a</t>
  </si>
  <si>
    <t>926</t>
  </si>
  <si>
    <t>73D52C959CD1542E066BCA67801D286C</t>
  </si>
  <si>
    <t>2022-12-17 09:08:35.0</t>
  </si>
  <si>
    <t>b8464e90-6b80-439a-9f5f-ce43d6d44d9e</t>
  </si>
  <si>
    <t>2842</t>
  </si>
  <si>
    <t>822ADB7D93173FF88A991119CC433EBD</t>
  </si>
  <si>
    <t>2022-12-19 11:11:55.0</t>
  </si>
  <si>
    <t>0066ae2f-76f7-4046-89f2-45160a7f856f</t>
  </si>
  <si>
    <t>5623</t>
  </si>
  <si>
    <t>8B9AD88116782C9A1D96645FD50B0267</t>
  </si>
  <si>
    <t>20.12.2022</t>
  </si>
  <si>
    <t>2022-12-20 14:02:05.0</t>
  </si>
  <si>
    <t>be77c6f5-20a4-48f4-9221-2a2d426d4288</t>
  </si>
  <si>
    <t>06268F20F836C219EB9C2EF5FDC36945</t>
  </si>
  <si>
    <t>2022-12-20 13:59:03.0</t>
  </si>
  <si>
    <t>b41b2a77-b6a1-4c59-a517-33ebb809b5cb</t>
  </si>
  <si>
    <t>7463A4558FC32C0791733DB54CFC7366</t>
  </si>
  <si>
    <t>2022-12-20 15:36:28.0</t>
  </si>
  <si>
    <t>1b76e04f-8326-4fc6-8b97-f999bc364b82</t>
  </si>
  <si>
    <t>3610</t>
  </si>
  <si>
    <t>9D010F309231E51D15F81C5FC858D9ED</t>
  </si>
  <si>
    <t>21.12.2022</t>
  </si>
  <si>
    <t>2022-12-21 10:56:49.0</t>
  </si>
  <si>
    <t>54136840-a855-45a2-9662-54c129e8577d</t>
  </si>
  <si>
    <t>2491</t>
  </si>
  <si>
    <t>D576769C63A47D8BF2119073542E2D4F</t>
  </si>
  <si>
    <t>22.12.2022</t>
  </si>
  <si>
    <t>2022-12-22 10:30:23.0</t>
  </si>
  <si>
    <t>e5d4c174-8a36-4ac5-8ee4-e819ec29d00a</t>
  </si>
  <si>
    <t>5792</t>
  </si>
  <si>
    <t>6B944DF1D00E0194810C50A05EFBF9BB</t>
  </si>
  <si>
    <t>2022-12-22 08:39:37.0</t>
  </si>
  <si>
    <t>1c996fd6-0db5-4ba0-a8ae-74a33f07c75d</t>
  </si>
  <si>
    <t>1041</t>
  </si>
  <si>
    <t>ED4F751C93FCF9A075D67447A5671197</t>
  </si>
  <si>
    <t>2022-12-22 08:59:19.0</t>
  </si>
  <si>
    <t>Kodi i operatorit</t>
  </si>
  <si>
    <t>Kodi i pajisjes elektronike të faturimit</t>
  </si>
  <si>
    <t>Kodi i njësisë së biznesit</t>
  </si>
  <si>
    <t>Kodi i lëshuesit të faturës korrigjuese</t>
  </si>
  <si>
    <t>NIVF e faturës</t>
  </si>
  <si>
    <t>Emri i Shitësit</t>
  </si>
  <si>
    <t>Numri i identifikimit të shitësit</t>
  </si>
  <si>
    <t>Numri rendor</t>
  </si>
  <si>
    <t>Vlera totale e TVSH-së</t>
  </si>
  <si>
    <t>Vlera totale me TVSH</t>
  </si>
  <si>
    <t>Vlera totale pa TVSH</t>
  </si>
  <si>
    <t>Lloji i faturës</t>
  </si>
  <si>
    <t>NSLF e faturës</t>
  </si>
  <si>
    <t>Data e fiskalizimit</t>
  </si>
  <si>
    <t>Data e lëshimit</t>
  </si>
  <si>
    <t>DT</t>
  </si>
  <si>
    <t>NSV</t>
  </si>
  <si>
    <t>EMRI</t>
  </si>
  <si>
    <t>VLERA TATIMET</t>
  </si>
  <si>
    <t>VLERA SISTEMI SELFCARE</t>
  </si>
  <si>
    <t>deklaruar ne shkurt</t>
  </si>
  <si>
    <t>Po</t>
  </si>
  <si>
    <t>Jo</t>
  </si>
  <si>
    <t>Euro</t>
  </si>
  <si>
    <t>ALTECH-CONSTRUKSION
Rr.KONFERENCA E PEZES,PRANE FABRIKE
Nr.SE LETRES
TIRANE
TIRANE</t>
  </si>
  <si>
    <t>IM</t>
  </si>
  <si>
    <t>AL110000</t>
  </si>
  <si>
    <t>12.02.2022. 10:21:45</t>
  </si>
  <si>
    <t>120.76</t>
  </si>
  <si>
    <t>2022</t>
  </si>
  <si>
    <t>2022/4404/4398/AL110000</t>
  </si>
  <si>
    <t>4404/4398</t>
  </si>
  <si>
    <t>4398</t>
  </si>
  <si>
    <t>4404</t>
  </si>
  <si>
    <t>23.03.2022. 15:35:38</t>
  </si>
  <si>
    <t>120.9</t>
  </si>
  <si>
    <t>2022/17448/17389/AL110000</t>
  </si>
  <si>
    <t>17448/17389</t>
  </si>
  <si>
    <t>17389</t>
  </si>
  <si>
    <t>17448</t>
  </si>
  <si>
    <t>23.03.2022. 15:38:47</t>
  </si>
  <si>
    <t>23.03.2022. 15:38:46</t>
  </si>
  <si>
    <t>2022/17439/17407/AL110000</t>
  </si>
  <si>
    <t>17439/17407</t>
  </si>
  <si>
    <t>17407</t>
  </si>
  <si>
    <t>17439</t>
  </si>
  <si>
    <t>05.11.2022. 14:47:48</t>
  </si>
  <si>
    <t>2022/20040/20032/AL110000</t>
  </si>
  <si>
    <t>20040/20032</t>
  </si>
  <si>
    <t>20032</t>
  </si>
  <si>
    <t>20040</t>
  </si>
  <si>
    <t>121.32</t>
  </si>
  <si>
    <t>2022/25292/25275/AL110000</t>
  </si>
  <si>
    <t>25292/25275</t>
  </si>
  <si>
    <t>25275</t>
  </si>
  <si>
    <t>25292</t>
  </si>
  <si>
    <t>10.08.2022. 19:38:24</t>
  </si>
  <si>
    <t>114.22</t>
  </si>
  <si>
    <t>Dollar Amerikan</t>
  </si>
  <si>
    <t>2022/79462/79445/AL110000</t>
  </si>
  <si>
    <t>79445</t>
  </si>
  <si>
    <t>79462</t>
  </si>
  <si>
    <t>05.11.2022. 14:19:57</t>
  </si>
  <si>
    <t>116.78</t>
  </si>
  <si>
    <t>2022/83314/83289/AL110000</t>
  </si>
  <si>
    <t>83314/83289</t>
  </si>
  <si>
    <t>83289</t>
  </si>
  <si>
    <t>83314</t>
  </si>
  <si>
    <t>05.11.2022. 14:05:17</t>
  </si>
  <si>
    <t>117.19</t>
  </si>
  <si>
    <t>2022/98441/98432/AL110000</t>
  </si>
  <si>
    <t>98441/98432</t>
  </si>
  <si>
    <t>98432</t>
  </si>
  <si>
    <t>98441</t>
  </si>
  <si>
    <t>05.11.2022. 12:07:13</t>
  </si>
  <si>
    <t>2022/101407/101402/AL110000</t>
  </si>
  <si>
    <t>101407/101402</t>
  </si>
  <si>
    <t>101402</t>
  </si>
  <si>
    <t>101407</t>
  </si>
  <si>
    <t>118.07</t>
  </si>
  <si>
    <t>2022/125912/125883/AL110000</t>
  </si>
  <si>
    <t>125912/125883</t>
  </si>
  <si>
    <t>125883</t>
  </si>
  <si>
    <t>125912</t>
  </si>
  <si>
    <t>Të gjitha normat e TVSH-së janë të vlefshme</t>
  </si>
  <si>
    <t>Fshihet</t>
  </si>
  <si>
    <t>Nevojitet veprim</t>
  </si>
  <si>
    <t>Kodi identifikues fiskal i faturës korrigjuese</t>
  </si>
  <si>
    <t>Kodi korrigjues i faturës së lëshuesit</t>
  </si>
  <si>
    <t>Fatura korrigjuese data fiskale</t>
  </si>
  <si>
    <t>Data e lëshimit të faturës korrigjuese</t>
  </si>
  <si>
    <t>Nivf e faturës</t>
  </si>
  <si>
    <t>Nslf e faturës</t>
  </si>
  <si>
    <t>Data fiskale e faturës</t>
  </si>
  <si>
    <t>Data e lëshimit të faturës</t>
  </si>
  <si>
    <t>Data e versionit</t>
  </si>
  <si>
    <t>Numri i versionit</t>
  </si>
  <si>
    <t>Numri i artikujve</t>
  </si>
  <si>
    <t>Kursi</t>
  </si>
  <si>
    <t>Vlera e TVSH</t>
  </si>
  <si>
    <t>Vlera pas TVSH</t>
  </si>
  <si>
    <t>Monedha</t>
  </si>
  <si>
    <t>Emri kompanise</t>
  </si>
  <si>
    <t>Nëntipi</t>
  </si>
  <si>
    <t>Lloji</t>
  </si>
  <si>
    <t>Kodi i zyrës</t>
  </si>
  <si>
    <t>Celës</t>
  </si>
  <si>
    <t>Numri i deklaratës doganore</t>
  </si>
  <si>
    <t>Date pranimi</t>
  </si>
  <si>
    <t>Numer Pranimi</t>
  </si>
  <si>
    <t>Date rregjistrimi</t>
  </si>
  <si>
    <t>Numer regjistrimi</t>
  </si>
  <si>
    <t>s jane ne selfcare</t>
  </si>
  <si>
    <t>se gjej ne self care</t>
  </si>
  <si>
    <t>ok</t>
  </si>
  <si>
    <t xml:space="preserve">per tu deklaruar </t>
  </si>
  <si>
    <t xml:space="preserve">Furnizuesi i Sherbimit </t>
  </si>
  <si>
    <t xml:space="preserve">ALTECH CONSTRUKSION </t>
  </si>
  <si>
    <t>Berat</t>
  </si>
  <si>
    <t xml:space="preserve">UJËSJELLËS KANALIZIME </t>
  </si>
  <si>
    <t>CIPI KONSTRUKSION</t>
  </si>
  <si>
    <t>A6862F2CC2CA192CF3743153CF75C7BE</t>
  </si>
  <si>
    <t>72085862-eed0-4ef7-8b5c-83c5bf1af690</t>
  </si>
  <si>
    <t>18E665751D21B450C5A5A5BBD2FF3B1B</t>
  </si>
  <si>
    <t>05c921f7-f941-43e4-9f73-7bd2202d487b</t>
  </si>
  <si>
    <t>B41CF60C697425D19B56920583B400C1</t>
  </si>
  <si>
    <t>4f42b499-737a-445f-b40a-d03db8b04ff5</t>
  </si>
  <si>
    <t>D58872DC257340FD84EB5BF069D1FB98</t>
  </si>
  <si>
    <t>11d577da-df3d-4a1b-96cf-2ca5f34d3db4</t>
  </si>
  <si>
    <t>6D5E48580AF9CBD6809B6CE5201B36FD</t>
  </si>
  <si>
    <t>e762020c-f9d3-48a1-b697-b6683708fbb4</t>
  </si>
  <si>
    <t>77B4B9FD134D8FCDA0FA90CB6AB72015</t>
  </si>
  <si>
    <t>24a9953f-fe21-473f-8ed4-c5056759c31a</t>
  </si>
  <si>
    <t>Tiran��</t>
  </si>
  <si>
    <t>8683D3A09BCA95C4E2EA0254E1764FEA</t>
  </si>
  <si>
    <t>2e2d6554-f9fc-4627-b462-f13cb9e8c7ba</t>
  </si>
  <si>
    <t>546F1E02A6AB2D86E94870FD7F4B4C82</t>
  </si>
  <si>
    <t>f08c9dad-9b0f-4dbc-93cc-7db37a7c1a2c</t>
  </si>
  <si>
    <t>2FF9D0A6192ADCDA34F234972E2C52A2</t>
  </si>
  <si>
    <t>ba024386-f4ef-441e-a727-1a02fb8d9300</t>
  </si>
  <si>
    <t>LEZHE</t>
  </si>
  <si>
    <t xml:space="preserve">DHL International </t>
  </si>
  <si>
    <t>r4404</t>
  </si>
  <si>
    <t>r4405</t>
  </si>
  <si>
    <t>r4406</t>
  </si>
  <si>
    <t>kontrolluar ok</t>
  </si>
  <si>
    <t>03/12/20022</t>
  </si>
  <si>
    <t>R125912</t>
  </si>
  <si>
    <t xml:space="preserve">ATHENS </t>
  </si>
  <si>
    <t>AUTOFATURIM ALTECH</t>
  </si>
  <si>
    <t>BLERJE LENDE E PARE TOKA SITUACION</t>
  </si>
  <si>
    <t xml:space="preserve">BLERJE LENDE E PARE INOKSE IMPORT </t>
  </si>
  <si>
    <t>BLERJE LENDE E PARE INOKSE IMPORT</t>
  </si>
  <si>
    <t>BLERJE LENDE E PARE ALUMIN</t>
  </si>
  <si>
    <t xml:space="preserve">BLERJE LENDE E PARE KOLLE </t>
  </si>
  <si>
    <t xml:space="preserve">BLERJE LENDE E PARE XHAMA </t>
  </si>
  <si>
    <t xml:space="preserve">BLERJE LENDE E PARE ALUMIN IMPORT </t>
  </si>
  <si>
    <t xml:space="preserve">BLERJE LENDE E PARE FOAM IMPORT </t>
  </si>
  <si>
    <t xml:space="preserve">BLERJE LENDE E PARE PROFILE ALUMINI IMPORT </t>
  </si>
  <si>
    <t xml:space="preserve">BLERJE LENDE E PARE POLISTEROL IMPORT </t>
  </si>
  <si>
    <t>BLERJE LENDE E PARE KOLLE IMPORT</t>
  </si>
  <si>
    <t xml:space="preserve">BLERJE AP ME KLERING </t>
  </si>
  <si>
    <t>BLERJE AP ME KLERING</t>
  </si>
  <si>
    <t>SITUACION NR.1 TOKA GUSHT 2022</t>
  </si>
  <si>
    <t>SITUACION NR.2 TOKA SHTATOR 2022</t>
  </si>
  <si>
    <t>SITUACION NR.3 TOKA TETOR 2022</t>
  </si>
  <si>
    <t>SITUACION NR.4 TOKA NENTOR 2022</t>
  </si>
  <si>
    <t>Emri Tregtar/Personi i Blerësit</t>
  </si>
  <si>
    <t>Rrethi i Blerësit</t>
  </si>
  <si>
    <t>Purchaser identification number</t>
  </si>
  <si>
    <t>Totali i Shitjeve</t>
  </si>
  <si>
    <t>Furnizime me 0%</t>
  </si>
  <si>
    <t xml:space="preserve">Shitjet e tatueshme me shkallë 20% </t>
  </si>
  <si>
    <t>TVSH për shitje me shkallë 20%</t>
  </si>
  <si>
    <t>27d2ed91-0cee-4f28-a323-a6170538f6fd</t>
  </si>
  <si>
    <t>31.01.2022</t>
  </si>
  <si>
    <t>GRUPPOKONI SHPK</t>
  </si>
  <si>
    <t>L57512502N</t>
  </si>
  <si>
    <t>624372f8-021b-4d3b-a7ba-154c8a665c3f</t>
  </si>
  <si>
    <t>2bd541f8-bf98-47c2-90e2-1d418da5fdd4</t>
  </si>
  <si>
    <t>04.02.2022</t>
  </si>
  <si>
    <t>06675860-876c-4947-8527-3bef78e63dd2</t>
  </si>
  <si>
    <t>09.02.2022</t>
  </si>
  <si>
    <t>b773752a-57ab-4a7d-8a8e-b0054ee6ddca</t>
  </si>
  <si>
    <t>Mikel Shabani</t>
  </si>
  <si>
    <t>Vlore</t>
  </si>
  <si>
    <t>L66502215V</t>
  </si>
  <si>
    <t>ec30f797-bb66-411e-b7ea-59da0c5bdd26</t>
  </si>
  <si>
    <t>APOLUMIL SKY SHPK</t>
  </si>
  <si>
    <t>K12612401K</t>
  </si>
  <si>
    <t>63e75502-39f1-40b4-b169-bc91c3f09dad</t>
  </si>
  <si>
    <t>7d49b3ea-53ef-44ec-bebc-9a0e297d2c60</t>
  </si>
  <si>
    <t>c992bfd0-cb63-48c0-88ee-84f47aeb6913</t>
  </si>
  <si>
    <t>4dc65c80-0744-400e-9dd7-1c6583190cfd</t>
  </si>
  <si>
    <t>54551a06-dbdc-435e-bd7a-07ac603b94b5</t>
  </si>
  <si>
    <t>c6a840af-36cd-4198-b6cb-38713f466652</t>
  </si>
  <si>
    <t>2e8d3483-51ea-4384-827a-41ea55dcefa2</t>
  </si>
  <si>
    <t>b8634ea8-8a12-4f30-bee0-3fcff94a861f</t>
  </si>
  <si>
    <t>54b4a669-bbbc-4244-a191-13c441abee8a</t>
  </si>
  <si>
    <t>c6e37870-65f3-4a62-916d-a7a28045628d</t>
  </si>
  <si>
    <t>ASL shpk</t>
  </si>
  <si>
    <t>L81310025T</t>
  </si>
  <si>
    <t>3ed07811-b9f8-49f5-aa36-8cb73ad3c2a1</t>
  </si>
  <si>
    <t>052631dd-cf81-46cb-98e0-6f88f6c49306</t>
  </si>
  <si>
    <t>aa5222f6-f9b0-4553-8ccd-472b672825b8</t>
  </si>
  <si>
    <t>a2f3dc47-4956-4e93-a4ae-09e877be50ea</t>
  </si>
  <si>
    <t>17.02.2022</t>
  </si>
  <si>
    <t>a2aaf695-b6b9-4b2f-bdc3-51e27f8c27b8</t>
  </si>
  <si>
    <t>2106acc1-286d-47a7-9845-39ca2b7ae51f</t>
  </si>
  <si>
    <t>934db4f9-9576-46c3-aa6c-32cac01d5d5b</t>
  </si>
  <si>
    <t>19.02.2022</t>
  </si>
  <si>
    <t>519a06fa-7a20-4b39-b59e-052974fc8ffd</t>
  </si>
  <si>
    <t>abd90357-44de-46be-8691-990b111046bc</t>
  </si>
  <si>
    <t>26453607-7202-473c-abab-66ec09aa82a3</t>
  </si>
  <si>
    <t>72652497-f039-4f0c-887a-2789191f35fc</t>
  </si>
  <si>
    <t>759419c9-fbaa-4a62-8126-f6eec46b4e19</t>
  </si>
  <si>
    <t>e3169f62-2e50-451e-a31c-326e2c7828c5</t>
  </si>
  <si>
    <t>20351eca-5e25-48f1-bdb4-ee490116cf2e</t>
  </si>
  <si>
    <t>Arlis Ndertim</t>
  </si>
  <si>
    <t>30fcb38e-8000-4755-9207-c7ff2d1754b2</t>
  </si>
  <si>
    <t>6f1830ed-c373-4913-9a23-676dc92b3f62</t>
  </si>
  <si>
    <t>f2ff42e0-ee6b-4e6b-9838-e2b49193fa37</t>
  </si>
  <si>
    <t>93ac4b8b-2578-4785-aa92-db383ae62c0e</t>
  </si>
  <si>
    <t>f70a433a-fc01-43f2-9722-edecdf29788b</t>
  </si>
  <si>
    <t>01.03.2022</t>
  </si>
  <si>
    <t>e4586edd-d59e-4fc7-b570-9c545f3ba8f2</t>
  </si>
  <si>
    <t>babe1d9f-c7ef-4670-b138-31058d48170d</t>
  </si>
  <si>
    <t>cf378d1b-db57-4c32-97f5-020b48093d24</t>
  </si>
  <si>
    <t>7a984931-9430-439b-8edd-d1e81a6eacb1</t>
  </si>
  <si>
    <t>eb306ff7-296e-4efa-bd9e-9713032de5cf</t>
  </si>
  <si>
    <t>2a4838b8-d072-4e7e-9d41-36aadd3c3f53</t>
  </si>
  <si>
    <t>de011bb6-1c80-44b6-a3e2-604b76f3b906</t>
  </si>
  <si>
    <t>c99fc412-461d-4f03-b33a-f1f3db9198d2</t>
  </si>
  <si>
    <t>94112699-4fd8-4259-87c1-9b739ecf711c</t>
  </si>
  <si>
    <t>14b99c2c-75d2-4dc0-bc4a-5443bfda14f2</t>
  </si>
  <si>
    <t>1c14ce01-acfe-4a1d-beba-db596dcd04ff</t>
  </si>
  <si>
    <t>0b1a2d4e-abab-44ac-8199-ac6b3e731dfa</t>
  </si>
  <si>
    <t>51452ead-4a87-4be8-9331-478f99e3bb0f</t>
  </si>
  <si>
    <t>8311ffb7-3fe6-4a4a-b7de-494b93061c36</t>
  </si>
  <si>
    <t>379f33b6-2b80-42ec-9780-2b2b67f1d8b3</t>
  </si>
  <si>
    <t>14.03.2022</t>
  </si>
  <si>
    <t>ERGI 2008</t>
  </si>
  <si>
    <t>DIBER</t>
  </si>
  <si>
    <t>L31507025F</t>
  </si>
  <si>
    <t>6879e50f-4f6c-411c-9658-3db1b4ce36b5</t>
  </si>
  <si>
    <t>dc3d8b36-a88b-4944-b5b4-bf2b3fd79f60</t>
  </si>
  <si>
    <t>15.03.2022</t>
  </si>
  <si>
    <t>ac5c38cf-ffcd-42d2-a2aa-a604509e5f16</t>
  </si>
  <si>
    <t>ELEKTROSEK</t>
  </si>
  <si>
    <t>L12122013A</t>
  </si>
  <si>
    <t>2d3dafe5-2bbb-4ff4-9d4e-c07674787e34</t>
  </si>
  <si>
    <t>29638646-69eb-421f-813d-ba01dc13f2fa</t>
  </si>
  <si>
    <t>25405d36-c374-4241-8f58-1169f9c816d7</t>
  </si>
  <si>
    <t>AGUSH ZEJNELI</t>
  </si>
  <si>
    <t>SARANDE</t>
  </si>
  <si>
    <t>K63909806G</t>
  </si>
  <si>
    <t>a0b1f512-2dd1-41b7-9eef-bed1015bd24a</t>
  </si>
  <si>
    <t>2babbda4-9527-4084-adfc-1b918077cba5</t>
  </si>
  <si>
    <t>712bba83-f224-40e0-a023-6cb945bee850</t>
  </si>
  <si>
    <t>6dc1d945-151c-42f7-b172-2ffcc4bf6e29</t>
  </si>
  <si>
    <t>103a0227-f5f8-4000-8237-08bc9660cd90</t>
  </si>
  <si>
    <t>KOSTANDINOS NECO</t>
  </si>
  <si>
    <t>L41716012D</t>
  </si>
  <si>
    <t>28f05641-07c4-43c2-abda-f83bc041afcb</t>
  </si>
  <si>
    <t>70cb5d60-300e-4339-9482-2d816c36b84e</t>
  </si>
  <si>
    <t>26.03.2022</t>
  </si>
  <si>
    <t>d9f8dff0-3c57-4457-a0ef-b034f916202b</t>
  </si>
  <si>
    <t>9fd3e834-f4d8-4e6e-9438-20046d460194</t>
  </si>
  <si>
    <t>7351f826-5157-4edb-a61a-c62cec5ca86f</t>
  </si>
  <si>
    <t>31.03.2022</t>
  </si>
  <si>
    <t>832da727-d04a-496e-9bd0-2431a938cebf</t>
  </si>
  <si>
    <t>02.04.2022</t>
  </si>
  <si>
    <t>d396c43e-3007-4054-b0d4-2d60f8eea298</t>
  </si>
  <si>
    <t>DENADA ALBERT SHEHU</t>
  </si>
  <si>
    <t>H75902113G</t>
  </si>
  <si>
    <t>df39e019-1def-49cb-92a4-83f7bddf9a1f</t>
  </si>
  <si>
    <t>f2fd13d2-4f99-4d80-95c6-b8988142beb2</t>
  </si>
  <si>
    <t>NeoProjects LTD</t>
  </si>
  <si>
    <t>MALTE</t>
  </si>
  <si>
    <t>MT26033528</t>
  </si>
  <si>
    <t>bbe27119-e236-4b12-953a-42b36ca83aec</t>
  </si>
  <si>
    <t>09.04.2022</t>
  </si>
  <si>
    <t>e3310a75-55e9-4d0e-ac8c-4264d6a1947a</t>
  </si>
  <si>
    <t>11.04.2022</t>
  </si>
  <si>
    <t>743397f3-ca7f-486d-b063-a8c8666b2752</t>
  </si>
  <si>
    <t>ef5b8774-5b82-4740-b52c-26689ed7bc7c</t>
  </si>
  <si>
    <t>Entela Çekrezi</t>
  </si>
  <si>
    <t>L22623201J</t>
  </si>
  <si>
    <t>abaf1437-ab20-43e4-b5be-48feafd0ac15</t>
  </si>
  <si>
    <t>8afcc650-2389-4127-996f-02d9e55de976</t>
  </si>
  <si>
    <t>b0c19aa8-d07f-430f-98a1-6bb498e611bf</t>
  </si>
  <si>
    <t>164cc8cb-20d7-450e-9af7-0ad1392ad448</t>
  </si>
  <si>
    <t>98b704e1-0eba-4493-a5e8-2af35bd3846e</t>
  </si>
  <si>
    <t>8eeba7f3-a786-4c1a-81b2-d50767e0df20</t>
  </si>
  <si>
    <t>3c9e7415-f7a0-40db-9676-b742b4f476d5</t>
  </si>
  <si>
    <t>25.04.2022</t>
  </si>
  <si>
    <t>ERZENI /SH SHPK</t>
  </si>
  <si>
    <t>J66902027T</t>
  </si>
  <si>
    <t>e2e65c35-f77e-44d3-91ac-f07bf4dcc6bb</t>
  </si>
  <si>
    <t>COLUMBUS INVEST</t>
  </si>
  <si>
    <t>M11803009L</t>
  </si>
  <si>
    <t>df114330-b865-4bf8-b060-22e5e361d348</t>
  </si>
  <si>
    <t>80485fc7-7de5-467e-84ed-b30957a182c8</t>
  </si>
  <si>
    <t>ALBJON GJINAJ</t>
  </si>
  <si>
    <t>J30624048M</t>
  </si>
  <si>
    <t>8cada003-5868-4444-818e-06f11d7e439e</t>
  </si>
  <si>
    <t>SPITALI EUROPIAN</t>
  </si>
  <si>
    <t>K41824026P</t>
  </si>
  <si>
    <t>277c1c8c-0fc4-47a1-a779-f1ab857e3e1f</t>
  </si>
  <si>
    <t>ALTIN MICO</t>
  </si>
  <si>
    <t>L12917401A</t>
  </si>
  <si>
    <t>9ad3aa7d-2912-4ae6-be9e-dc98af479748</t>
  </si>
  <si>
    <t>05.05.2022</t>
  </si>
  <si>
    <t>9b95ed55-1940-4042-9511-9892e38c1940</t>
  </si>
  <si>
    <t>06.05.2022</t>
  </si>
  <si>
    <t>1b6fa480-2456-4b2a-84be-6db10dbef1af</t>
  </si>
  <si>
    <t>09.05.2022</t>
  </si>
  <si>
    <t>DOO VERO AL</t>
  </si>
  <si>
    <t>MAL I ZI</t>
  </si>
  <si>
    <t>PIB0261956</t>
  </si>
  <si>
    <t>bb4d3ffc-8c91-4168-a52e-081f5089d7e6</t>
  </si>
  <si>
    <t>17.05.2022</t>
  </si>
  <si>
    <t>KUSHTRIM KALEMI</t>
  </si>
  <si>
    <t>L41309057B</t>
  </si>
  <si>
    <t>ce8962a5-08ee-486d-b8cd-ca493774fa49</t>
  </si>
  <si>
    <t>a793ab32-0eea-4540-9d50-3e9d4ece1be0</t>
  </si>
  <si>
    <t>30.05.2022</t>
  </si>
  <si>
    <t>09c1cedf-643c-4865-b30f-77c59087133e</t>
  </si>
  <si>
    <t>LULEZIM BREGU</t>
  </si>
  <si>
    <t>POGRADEC</t>
  </si>
  <si>
    <t>L54507602L</t>
  </si>
  <si>
    <t>ffac5115-45f0-4b4e-ae06-8e23605338cc</t>
  </si>
  <si>
    <t>57e73b63-abe4-490b-a696-16a91cad7532</t>
  </si>
  <si>
    <t>ERTIL HAZIZI</t>
  </si>
  <si>
    <t>L92112015T</t>
  </si>
  <si>
    <t>4212d07c-5956-4459-b6b6-62ac666e1b53</t>
  </si>
  <si>
    <t>b0d51472-4d6e-4a31-86f4-8d1c1b8b0baa</t>
  </si>
  <si>
    <t>d8e167dc-f492-4d69-ae2a-5f1c510ef540</t>
  </si>
  <si>
    <t>101/2022</t>
  </si>
  <si>
    <t>6401ccaf-504a-4e01-9dfc-7b4e784bb28c</t>
  </si>
  <si>
    <t>100/2022</t>
  </si>
  <si>
    <t>ab0f61f4-ceed-4d8d-876c-79e17d9d0ed3</t>
  </si>
  <si>
    <t>102/2022</t>
  </si>
  <si>
    <t>9a50b40e-a059-4a71-8242-bc294965b3f7</t>
  </si>
  <si>
    <t>14.06.2022</t>
  </si>
  <si>
    <t>PIB02619563</t>
  </si>
  <si>
    <t>103/2022/av780wv911</t>
  </si>
  <si>
    <t>b3a0b820-547f-4c79-bbb0-4f12f956d8d3</t>
  </si>
  <si>
    <t>KEFA SHPK</t>
  </si>
  <si>
    <t>KORCE</t>
  </si>
  <si>
    <t>K06416612M</t>
  </si>
  <si>
    <t>104/2022</t>
  </si>
  <si>
    <t>75cb7dd1-5379-4ab1-876b-e067e9bac85c</t>
  </si>
  <si>
    <t>105/2022</t>
  </si>
  <si>
    <t>1c805596-c7a2-4f27-b581-7d8e429537d7</t>
  </si>
  <si>
    <t>106/2022</t>
  </si>
  <si>
    <t>3fa60317-4c8e-4990-ac30-3faf300bba55</t>
  </si>
  <si>
    <t>BREGU COMPANY</t>
  </si>
  <si>
    <t>L82729403H</t>
  </si>
  <si>
    <t>107/2022</t>
  </si>
  <si>
    <t>b88af1ea-be7d-4c97-a622-43e3be4fc780</t>
  </si>
  <si>
    <t>LEONARD LEBA</t>
  </si>
  <si>
    <t>L51711503K</t>
  </si>
  <si>
    <t>bb1db855-8155-4642-8354-c35ec4856e5f</t>
  </si>
  <si>
    <t>14e7f864-6d51-4421-a4d4-56aae7cce565</t>
  </si>
  <si>
    <t>69f3eb46-7341-4b1b-8580-a0107853df2d</t>
  </si>
  <si>
    <t>05.07.2022</t>
  </si>
  <si>
    <t>e58b0dc2-29b9-493b-9d4a-8ee8c4282cf0</t>
  </si>
  <si>
    <t>108/2022/av780wv911</t>
  </si>
  <si>
    <t>5a63c787-d246-445d-9ce4-b570ddc3d8b1</t>
  </si>
  <si>
    <t>109/2022/av780wv911</t>
  </si>
  <si>
    <t>b4527b43-ddf4-4cfd-8d53-6c59206fda57</t>
  </si>
  <si>
    <t>DELDA STAR SHPK</t>
  </si>
  <si>
    <t>L21707008U</t>
  </si>
  <si>
    <t>110/2022</t>
  </si>
  <si>
    <t>02e4ccc1-4d4c-4cc1-8215-95ca12425370</t>
  </si>
  <si>
    <t>111/2022/av780wv911</t>
  </si>
  <si>
    <t>79f2031e-74e6-457d-aa11-ceeac88e2125</t>
  </si>
  <si>
    <t>SPARTAK S.A</t>
  </si>
  <si>
    <t>BILISHT</t>
  </si>
  <si>
    <t>K07014610W</t>
  </si>
  <si>
    <t>112/2022/av780wv911</t>
  </si>
  <si>
    <t>c65b4958-f48b-4040-893b-ce230c72e911</t>
  </si>
  <si>
    <t>MENI SHPK</t>
  </si>
  <si>
    <t>J61909018W</t>
  </si>
  <si>
    <t>114/2022</t>
  </si>
  <si>
    <t>beb491af-fac8-43cc-9c83-b9ab705284ce</t>
  </si>
  <si>
    <t>16.08.2022</t>
  </si>
  <si>
    <t>ALBA BETON</t>
  </si>
  <si>
    <t>113/2022</t>
  </si>
  <si>
    <t>235cec53-1e54-49bc-b564-803d10e55513</t>
  </si>
  <si>
    <t>ADRIATIK SHEHU</t>
  </si>
  <si>
    <t>L41608010N</t>
  </si>
  <si>
    <t>115/2022</t>
  </si>
  <si>
    <t>ffd9a1ff-ffff-48a9-a22a-998845b53372</t>
  </si>
  <si>
    <t>19.08.2022</t>
  </si>
  <si>
    <t>116/2022</t>
  </si>
  <si>
    <t>e10df7af-f4d2-4075-aa0c-ac1e0f5d40ee</t>
  </si>
  <si>
    <t>Malta</t>
  </si>
  <si>
    <t>117/2022/av780wv911</t>
  </si>
  <si>
    <t>eeab55be-f5f8-4196-87db-aa467d21e50c</t>
  </si>
  <si>
    <t>128/2022</t>
  </si>
  <si>
    <t>04.09.2022</t>
  </si>
  <si>
    <t>ALTECH CONSTRUKSION SHPK</t>
  </si>
  <si>
    <t>118/2022</t>
  </si>
  <si>
    <t>c01839e8-9fcc-42b5-a1fa-069fc45d37e8</t>
  </si>
  <si>
    <t>08.09.2022</t>
  </si>
  <si>
    <t>119/2022/av780wv911</t>
  </si>
  <si>
    <t>2c8e33ab-4f4f-4b43-8632-13844e367ca4</t>
  </si>
  <si>
    <t>DEFRIM FETAHU</t>
  </si>
  <si>
    <t>M21312504J</t>
  </si>
  <si>
    <t>6/2022/fj803bu393</t>
  </si>
  <si>
    <t>41428b47-2c38-4b33-ae5b-957f1062b137</t>
  </si>
  <si>
    <t>12.09.2022</t>
  </si>
  <si>
    <t>RENATO KAJANA</t>
  </si>
  <si>
    <t>L71625501R</t>
  </si>
  <si>
    <t>5/2022/fj803bu393</t>
  </si>
  <si>
    <t>37da7311-78bb-4813-9538-fb7ad014b480</t>
  </si>
  <si>
    <t>121/2022</t>
  </si>
  <si>
    <t>297810f1-58d9-4aa4-b1df-0dc589697335</t>
  </si>
  <si>
    <t>120/2022</t>
  </si>
  <si>
    <t>b655cbf0-7bff-4c95-a7bc-1b387e8e9b05</t>
  </si>
  <si>
    <t>122/2022</t>
  </si>
  <si>
    <t>7d784ef3-5272-441d-bfaa-621adb02594d</t>
  </si>
  <si>
    <t>PRONATYRA TREG</t>
  </si>
  <si>
    <t>L11801011M</t>
  </si>
  <si>
    <t>123/2022/av780wv911</t>
  </si>
  <si>
    <t>50fcc5ad-5f1c-4ef2-9663-5948ed1137ec</t>
  </si>
  <si>
    <t>0d9547f0-3a2f-423b-99f3-1ec3bf24c17f</t>
  </si>
  <si>
    <t>JAHO KRASNIQI</t>
  </si>
  <si>
    <t>KAVAJE</t>
  </si>
  <si>
    <t>L52605802M</t>
  </si>
  <si>
    <t>124/2022</t>
  </si>
  <si>
    <t>3c45fca5-1950-420e-91db-cfec4ab46ba4</t>
  </si>
  <si>
    <t>126/2022</t>
  </si>
  <si>
    <t>f92b700c-12ee-4d98-999b-c1dc074a5cbf</t>
  </si>
  <si>
    <t>FAMA SHPK</t>
  </si>
  <si>
    <t>K51331003V</t>
  </si>
  <si>
    <t>125/2022</t>
  </si>
  <si>
    <t>3a92d60a-7986-4c08-b7aa-b1553241b80c</t>
  </si>
  <si>
    <t>127/2022/av780wv911</t>
  </si>
  <si>
    <t>515e2ec8-3233-4224-8220-c3ae7bb70702</t>
  </si>
  <si>
    <t>133/2023</t>
  </si>
  <si>
    <t>f2db48e3-8aac-4f01-82b3-8cf4f48850</t>
  </si>
  <si>
    <t>017EB02CBC30BF6F0AC7B1FBC0C5D4A0</t>
  </si>
  <si>
    <t>41669e4d-4db4-4e90-aaa6-128fdbf75011</t>
  </si>
  <si>
    <t>897196886B22371C019F1AF86B1BB09F</t>
  </si>
  <si>
    <t>0227b3c3-aee6-4e9e-acb4-3ee65b9bfb85</t>
  </si>
  <si>
    <t>988C5E42F802A5057833D5A5A352546F</t>
  </si>
  <si>
    <t>27d1ec98-1a3e-45d8-a52d-683e4668719c</t>
  </si>
  <si>
    <t>E3A83117880AA13C94BD2A4193642963</t>
  </si>
  <si>
    <t>caea69c2-7bee-479d-9d8e-71433b399775</t>
  </si>
  <si>
    <t>C0884AA338EA931248390B08FE84C4CE</t>
  </si>
  <si>
    <t>b3fb7c49-686e-4935-b6d1-296a1364537f</t>
  </si>
  <si>
    <t>Ndricim Toshi</t>
  </si>
  <si>
    <t>M21925504A</t>
  </si>
  <si>
    <t>C12DA947D9A9D3FC5DFD8FD7D1F7A1F1</t>
  </si>
  <si>
    <t>72c43780-7f4a-47f5-ac5d-df45a74058f7</t>
  </si>
  <si>
    <t>KLAUDIO DUSHO</t>
  </si>
  <si>
    <t>M01805507L</t>
  </si>
  <si>
    <t>D5D66F71D62730D29440BC53C2B5D63B</t>
  </si>
  <si>
    <t>23868a84-5c95-42ea-8887-c8248be20865</t>
  </si>
  <si>
    <t>BC8FD4E51EFBEA98B8C9BE10E610A041</t>
  </si>
  <si>
    <t>d5f41909-ff90-426e-a40f-b3be021c9085</t>
  </si>
  <si>
    <t>A51A97504BF7F1E64D993DC9E6B1B825</t>
  </si>
  <si>
    <t>29f98365-53d6-42b0-abac-dcd24164ffe6</t>
  </si>
  <si>
    <t>BD79752323EE6259DEA349497317F961</t>
  </si>
  <si>
    <t>70a6a335-157c-4905-bbc0-962109ea010e</t>
  </si>
  <si>
    <t>1CFEB50E524454ABEA0DC12507C401F7</t>
  </si>
  <si>
    <t>e8e3534c-4edc-4301-b65c-3219f3f74795</t>
  </si>
  <si>
    <t>Shkelzen Farruku</t>
  </si>
  <si>
    <t>L62016502J</t>
  </si>
  <si>
    <t>F190B0E4B39B2B620D1B525CE0F0FC68</t>
  </si>
  <si>
    <t>7780a22c-1984-41f9-a689-d600292afb6f</t>
  </si>
  <si>
    <t>37B9233E83ECC936EC24B5AB8C8847F4</t>
  </si>
  <si>
    <t>c092fba9-dee8-44f4-b942-af514506c93f</t>
  </si>
  <si>
    <t>BERO CONSTRUKSION</t>
  </si>
  <si>
    <t>K92422009K</t>
  </si>
  <si>
    <t>1F0DA3B176187F4960BA5DABF93E43D4</t>
  </si>
  <si>
    <t>458e7d53-2d58-486c-a306-8886bef9d552</t>
  </si>
  <si>
    <t>CF2BE7B17F728575E7182D38B0492017</t>
  </si>
  <si>
    <t>fd3f4b99-b60e-445d-a294-2c49cfe50340</t>
  </si>
  <si>
    <t>B7F66D69359CD54DE36059CD991C0876</t>
  </si>
  <si>
    <t>e0ac731c-b489-4b85-8b58-3eb1833253d8</t>
  </si>
  <si>
    <t>873B07CFCF9373293ABBD80387C1043A</t>
  </si>
  <si>
    <t>02a4c0e6-2e28-4045-9773-771b5cb22c53</t>
  </si>
  <si>
    <t>EDUART KUMRIJA PF</t>
  </si>
  <si>
    <t>Cerrik,Zona Kadastrale 2523, Cerrik, Albania</t>
  </si>
  <si>
    <t>L42521202G</t>
  </si>
  <si>
    <t>05C455597178D5361A2068BC9CC1207D</t>
  </si>
  <si>
    <t>4e2d3c91-97e7-4e36-a5ff-77dc83403ca2</t>
  </si>
  <si>
    <t>EA5ACFB7C653B80B881797423620059E</t>
  </si>
  <si>
    <t>29a7765e-22d6-4a76-b8fc-e792113d4353</t>
  </si>
  <si>
    <t>98FF44E311245299362751C3EAE2F00E</t>
  </si>
  <si>
    <t>59fd790d-6ae7-4b4f-a9e0-a10a3e6d0d6b</t>
  </si>
  <si>
    <t>E314E2F7934A4FFB1E90C662273E005E</t>
  </si>
  <si>
    <t>164ce6d6-a980-4b5a-adc2-df51ee567581</t>
  </si>
  <si>
    <t>29271671425800B8820EF6487C1F2698</t>
  </si>
  <si>
    <t>9acb3dcf-6180-4dc2-89c3-f63299718ef8</t>
  </si>
  <si>
    <t>70C39210D386F84779D196ED9C570197</t>
  </si>
  <si>
    <t>db25675a-e9ab-4c56-9695-d68b44573669</t>
  </si>
  <si>
    <t>ASL SHPK</t>
  </si>
  <si>
    <t>Rr.Sadik Petrela,TIRANE</t>
  </si>
  <si>
    <t>0B3E2C2414A03AD91AFDBABED78F081D</t>
  </si>
  <si>
    <t>a4161edb-a6da-4fd7-827b-2d9f7ceef60c</t>
  </si>
  <si>
    <t>25.11.2022</t>
  </si>
  <si>
    <t>8CE71536A6D37B8761C07B10DC3CF1D5</t>
  </si>
  <si>
    <t>b56e68bb-8b7d-4738-809d-72d95b22c146</t>
  </si>
  <si>
    <t>ELE KONSTRAKT SHPK</t>
  </si>
  <si>
    <t>L91604040T</t>
  </si>
  <si>
    <t>38A5CFC9D792C43F2B956DE63E5E146B</t>
  </si>
  <si>
    <t>6c4f557d-c103-4c8a-86ef-2e1ca9238994</t>
  </si>
  <si>
    <t>1FDF6AC71E9503FC0311461D99E5D49D</t>
  </si>
  <si>
    <t>df64d3ac-7485-4dcf-99a5-feaca760e93c</t>
  </si>
  <si>
    <t>F4B3D05B7DB3E9740E73624DC979549A</t>
  </si>
  <si>
    <t>5462894a-c6d0-4008-85ff-290c5b687bb2</t>
  </si>
  <si>
    <t>01037A704897F6DE90E2F2F5D80218F3</t>
  </si>
  <si>
    <t>93b40478-4926-4d8d-9036-f0d392ff2adb</t>
  </si>
  <si>
    <t>Entela Cekrezi</t>
  </si>
  <si>
    <t>1246AEB293A3AF63379F250660C6A15F</t>
  </si>
  <si>
    <t>6980e274-c6d9-4c50-a965-49afc1435dd4</t>
  </si>
  <si>
    <t>RONALDO ZEQOLLARI</t>
  </si>
  <si>
    <t>M13924601D</t>
  </si>
  <si>
    <t>8C670100664F813E2E1302A27EB806AF</t>
  </si>
  <si>
    <t>723f36cb-30ae-47b2-a531-006c7bc7d3b4</t>
  </si>
  <si>
    <t>MEJP</t>
  </si>
  <si>
    <t>L22805203K</t>
  </si>
  <si>
    <t>EB6D9BD76B1FB036BF18D0436B7A7C16</t>
  </si>
  <si>
    <t>1f5c6cfc-aa1a-4750-87b6-e00ccf6ef5d6</t>
  </si>
  <si>
    <t>X-FRAME CONSTRUCTION</t>
  </si>
  <si>
    <t>M11822009O</t>
  </si>
  <si>
    <t>3C6A3490E3ECECB33FB6F3996A2BB83C</t>
  </si>
  <si>
    <t>57d86b41-c574-4dd9-8140-252ee8314368</t>
  </si>
  <si>
    <t>CERRIK</t>
  </si>
  <si>
    <t>B485695B3726D23D7774C4D23206C9BD</t>
  </si>
  <si>
    <t>5539aa26-fd97-403d-b121-ddaf3db671b2</t>
  </si>
  <si>
    <t>ACD5727146A3BB3F8D8608B05C02A303</t>
  </si>
  <si>
    <t>42940901-1b3e-4318-bcfd-e54962e66b41</t>
  </si>
  <si>
    <t>303E10BEADC0005697535A37544CA1A0</t>
  </si>
  <si>
    <t>cce075c8-e2a5-498f-95fa-b7d12505a1b4</t>
  </si>
  <si>
    <t>JEP'S SHPK</t>
  </si>
  <si>
    <t>L41709014H</t>
  </si>
  <si>
    <t>4A4E94E0E0141977E294752A545ADE18</t>
  </si>
  <si>
    <t>a28da1c1-218e-4317-a9b6-dceb54e87b70</t>
  </si>
  <si>
    <t>ua100vd938</t>
  </si>
  <si>
    <t>fj803bu393</t>
  </si>
  <si>
    <t>yi703oo789</t>
  </si>
  <si>
    <t>6c884812-a22e-4d6a-b6bd-83837f4200dd</t>
  </si>
  <si>
    <t>Shpetim Osmani</t>
  </si>
  <si>
    <t>K91629501P</t>
  </si>
  <si>
    <t>2915E95F4F88208DF2C19DD7FB9F7DF8</t>
  </si>
  <si>
    <t>2022-01-12 14:57:14.0</t>
  </si>
  <si>
    <t>3b20a7bb-78ff-4644-803a-bd8e0238edf8</t>
  </si>
  <si>
    <t>Eduard Haka</t>
  </si>
  <si>
    <t>K73214803K</t>
  </si>
  <si>
    <t>25BDCF9EDBE32CF4E147C5DD1C0AD584</t>
  </si>
  <si>
    <t>19.01.2022</t>
  </si>
  <si>
    <t>2022-01-19 11:20:03.0</t>
  </si>
  <si>
    <t>EE50F6D738E7390503285407CC7EA736</t>
  </si>
  <si>
    <t>2022-01-31 13:01:41.0</t>
  </si>
  <si>
    <t>445EB81EF13F9CF545D28548258242B0</t>
  </si>
  <si>
    <t>2022-02-03 10:24:31.0</t>
  </si>
  <si>
    <t>04CDAA725E30B2AEF469D2DCCBFF031F</t>
  </si>
  <si>
    <t>2022-02-04 09:59:40.0</t>
  </si>
  <si>
    <t>48969A70ED0D4B5135170D054F500640</t>
  </si>
  <si>
    <t>2022-02-09 11:42:11.0</t>
  </si>
  <si>
    <t>011135FAD01A8B37AE787932E6C4C917</t>
  </si>
  <si>
    <t>2022-02-09 09:16:13.0</t>
  </si>
  <si>
    <t>6E2DC654F8AD0C93C047D04EA69E88ED</t>
  </si>
  <si>
    <t>2022-02-09 11:34:57.0</t>
  </si>
  <si>
    <t>E5F6712740CF8CA5C4AC33ABD12523EC</t>
  </si>
  <si>
    <t>2022-02-09 13:04:38.0</t>
  </si>
  <si>
    <t>BAC4771E8C7FED45BC33629B628CD0D1</t>
  </si>
  <si>
    <t>2022-02-09 13:06:26.0</t>
  </si>
  <si>
    <t>5E782C72708BE2730D5E2AD08E0F980C</t>
  </si>
  <si>
    <t>2022-02-10 08:52:11.0</t>
  </si>
  <si>
    <t>38F65B9E9E0CB1E21089400BB59AD916</t>
  </si>
  <si>
    <t>2022-02-11 08:44:56.0</t>
  </si>
  <si>
    <t>9B0E6F996D98353C94C65DC0C485F038</t>
  </si>
  <si>
    <t>2022-02-12 08:42:19.0</t>
  </si>
  <si>
    <t>20C671249E5E74150D9632198AAA159D</t>
  </si>
  <si>
    <t>2022-02-12 08:56:01.0</t>
  </si>
  <si>
    <t>49216375895A4EF9CC9A0B304D63CCA7</t>
  </si>
  <si>
    <t>2022-02-12 08:53:00.0</t>
  </si>
  <si>
    <t>B6FF6025BD1C2C465A5F0397630D84B4</t>
  </si>
  <si>
    <t>2022-02-14 10:11:20.0</t>
  </si>
  <si>
    <t>6149317A77E6B4AA487DFFA885D1C2FA</t>
  </si>
  <si>
    <t>2022-02-15 08:53:12.0</t>
  </si>
  <si>
    <t>33EDCCB02E05C1B10EBB8CFA77F65BFA</t>
  </si>
  <si>
    <t>2022-02-15 11:10:28.0</t>
  </si>
  <si>
    <t>45E732029A6F35A13CB59396ABDEA690</t>
  </si>
  <si>
    <t>2022-02-16 08:51:51.0</t>
  </si>
  <si>
    <t>0C739F8DB9FC3267801017C225AFF52F</t>
  </si>
  <si>
    <t>2022-02-16 10:39:45.0</t>
  </si>
  <si>
    <t>2D305B8AD23FDDF78ECEF5AD45FF996E</t>
  </si>
  <si>
    <t>2022-02-17 08:33:26.0</t>
  </si>
  <si>
    <t>3F223AC054C7572C642FE0F96C62F721</t>
  </si>
  <si>
    <t>2022-02-18 09:04:19.0</t>
  </si>
  <si>
    <t>AEBBE196FB7121612D597D2AD820C224</t>
  </si>
  <si>
    <t>2022-02-19 10:34:48.0</t>
  </si>
  <si>
    <t>A4E5561CF6A0404AABD3885B977C6EFA</t>
  </si>
  <si>
    <t>2022-02-21 09:00:48.0</t>
  </si>
  <si>
    <t>2E5527FB418F4E7E70BC6D20955126C2</t>
  </si>
  <si>
    <t>2022-02-22 09:09:54.0</t>
  </si>
  <si>
    <t>B7EED89F6658B265DDB29D8280FB6266</t>
  </si>
  <si>
    <t>2022-02-23 10:12:23.0</t>
  </si>
  <si>
    <t>CC6842E3F2717C6D15EC84D4F00AE106</t>
  </si>
  <si>
    <t>2022-02-24 10:04:58.0</t>
  </si>
  <si>
    <t>B130F3E1CBDDE83E047DABB0A08EF274</t>
  </si>
  <si>
    <t>2022-02-24 10:54:39.0</t>
  </si>
  <si>
    <t>A8492422CF6545CA1E9802EF06E94FC3</t>
  </si>
  <si>
    <t>2022-02-25 10:13:22.0</t>
  </si>
  <si>
    <t>736AD75481480404FD6AA4109A88F805</t>
  </si>
  <si>
    <t>2022-02-26 09:29:20.0</t>
  </si>
  <si>
    <t>E8D4E03104B48918BC7FBBA6109CA1A2</t>
  </si>
  <si>
    <t>2022-02-28 08:26:49.0</t>
  </si>
  <si>
    <t>C83771575D9B391A82703F218CC94526</t>
  </si>
  <si>
    <t>2022-02-28 13:57:57.0</t>
  </si>
  <si>
    <t>35</t>
  </si>
  <si>
    <t>E737C5A3F2B8A7AA32CAC43AD346BFEE</t>
  </si>
  <si>
    <t>2022-02-28 15:28:06.0</t>
  </si>
  <si>
    <t>1BA9D8BC09AC1FDA1E976E051B859DFA</t>
  </si>
  <si>
    <t>2022-02-28 14:44:06.0</t>
  </si>
  <si>
    <t>69793513D1B45CFAEEC039FFD65FC5ED</t>
  </si>
  <si>
    <t>2022-02-28 14:44:59.0</t>
  </si>
  <si>
    <t>C82E595C28680E35F7114C9FD7BFD812</t>
  </si>
  <si>
    <t>2022-02-28 14:43:13.0</t>
  </si>
  <si>
    <t>1244da34-0480-4d5c-9abc-22f6aac6b62b</t>
  </si>
  <si>
    <t>64</t>
  </si>
  <si>
    <t>F38586DC2FCAEFA39480A94F5271072B</t>
  </si>
  <si>
    <t>2022-03-01 08:50:05.0</t>
  </si>
  <si>
    <t>37</t>
  </si>
  <si>
    <t>C89E4F7A4CEDFB2B7594CF4BACE26E29</t>
  </si>
  <si>
    <t>2022-03-02 08:40:09.0</t>
  </si>
  <si>
    <t>55AD78E5236C1FA2E58F711A3A15C5ED</t>
  </si>
  <si>
    <t>2022-03-02 08:39:09.0</t>
  </si>
  <si>
    <t>9296C8E62CA83424961FB52CAFC6733E</t>
  </si>
  <si>
    <t>2022-03-02 08:41:37.0</t>
  </si>
  <si>
    <t>39</t>
  </si>
  <si>
    <t>DCE6E19597C8EFC16828C4AF35A44DD5</t>
  </si>
  <si>
    <t>2022-03-03 09:35:57.0</t>
  </si>
  <si>
    <t>40</t>
  </si>
  <si>
    <t>34FA249FE161D1FAAF96F2D7685CD88F</t>
  </si>
  <si>
    <t>2022-03-03 13:14:05.0</t>
  </si>
  <si>
    <t>42</t>
  </si>
  <si>
    <t>423E27870282A75984177535A300EA31</t>
  </si>
  <si>
    <t>2022-03-04 11:05:54.0</t>
  </si>
  <si>
    <t>10A8DD8A1CF51DA1A31D2A95EA9043A7</t>
  </si>
  <si>
    <t>2022-03-04 09:09:30.0</t>
  </si>
  <si>
    <t>43</t>
  </si>
  <si>
    <t>D12651D251476B905F0ED767553B50BD</t>
  </si>
  <si>
    <t>2022-03-07 08:46:18.0</t>
  </si>
  <si>
    <t>44</t>
  </si>
  <si>
    <t>30635B55B55935598906861E0A06B42B</t>
  </si>
  <si>
    <t>2022-03-08 08:45:54.0</t>
  </si>
  <si>
    <t>0DD5E5F85A76BAFCE90AD0BEB3BFD519</t>
  </si>
  <si>
    <t>2022-03-09 08:53:32.0</t>
  </si>
  <si>
    <t>DC39A8D1D689E650BC3E5D07B80DA962</t>
  </si>
  <si>
    <t>2022-03-10 08:30:43.0</t>
  </si>
  <si>
    <t>47</t>
  </si>
  <si>
    <t>2E63EF55B0B7A7B7794E58FAB0C3CC27</t>
  </si>
  <si>
    <t>2022-03-10 13:58:01.0</t>
  </si>
  <si>
    <t>9F28747A4F51E31ED2DC8073C0027330</t>
  </si>
  <si>
    <t>2022-03-11 08:37:43.0</t>
  </si>
  <si>
    <t>49</t>
  </si>
  <si>
    <t>75787E8146E715A4FFBE8C0C1C163578</t>
  </si>
  <si>
    <t>2022-03-12 11:21:38.0</t>
  </si>
  <si>
    <t>50</t>
  </si>
  <si>
    <t>2A07D3C2F2AB2152E204238A7FB0935F</t>
  </si>
  <si>
    <t>2022-03-14 09:36:32.0</t>
  </si>
  <si>
    <t>53BE2ED983696FB973C887B9BED173FE</t>
  </si>
  <si>
    <t>2022-03-14 10:32:52.0</t>
  </si>
  <si>
    <t>52</t>
  </si>
  <si>
    <t>786AC708880A30F4A3A4F641471922AC</t>
  </si>
  <si>
    <t>2022-03-15 09:51:08.0</t>
  </si>
  <si>
    <t>A8BFB7922EF8DDF50E84D57F3C9A51E4</t>
  </si>
  <si>
    <t>2022-03-16 09:02:35.0</t>
  </si>
  <si>
    <t>3EF56DB0D95EEEB0641C9621A9ABF92D</t>
  </si>
  <si>
    <t>2022-03-17 15:12:28.0</t>
  </si>
  <si>
    <t>10EB90770C30DB020DAAAE7AD84FA155</t>
  </si>
  <si>
    <t>2022-03-18 09:59:08.0</t>
  </si>
  <si>
    <t>27DA7CAFFC3192842D719A22B75781F3</t>
  </si>
  <si>
    <t>2022-03-19 08:35:53.0</t>
  </si>
  <si>
    <t>58</t>
  </si>
  <si>
    <t>E284BBB893FABA11D9DD27A55390BC3D</t>
  </si>
  <si>
    <t>2022-03-19 14:36:47.0</t>
  </si>
  <si>
    <t>C71B323CD19450E25725B15C0F622535</t>
  </si>
  <si>
    <t>2022-03-19 12:40:43.0</t>
  </si>
  <si>
    <t>E4444F87E4AC801310B812B2EBBB50E8</t>
  </si>
  <si>
    <t>2022-03-21 09:24:39.0</t>
  </si>
  <si>
    <t>60</t>
  </si>
  <si>
    <t>09D79D8BC398B617AA14D4EEB7E85803</t>
  </si>
  <si>
    <t>2022-03-22 09:22:10.0</t>
  </si>
  <si>
    <t>9ABFED79936C663688949EB59BE24BB7</t>
  </si>
  <si>
    <t>2022-03-23 14:47:10.0</t>
  </si>
  <si>
    <t>63</t>
  </si>
  <si>
    <t>1EE1B2EF16BD2EA974AA9DCC7E4873D7</t>
  </si>
  <si>
    <t>2022-03-25 10:45:44.0</t>
  </si>
  <si>
    <t>62</t>
  </si>
  <si>
    <t>0DE17B03CB93D4E2F5472B50D5199E17</t>
  </si>
  <si>
    <t>2022-03-25 09:31:00.0</t>
  </si>
  <si>
    <t>B47756E4A7DF8995FE05A23C48EE6F03</t>
  </si>
  <si>
    <t>2022-03-26 08:32:37.0</t>
  </si>
  <si>
    <t>E62B0EDC08DFCE2F93DEA16C36686A5A</t>
  </si>
  <si>
    <t>2022-03-28 15:22:23.0</t>
  </si>
  <si>
    <t>66</t>
  </si>
  <si>
    <t>3A9900C514DF615F7803E13D975FF566</t>
  </si>
  <si>
    <t>2022-03-30 13:00:10.0</t>
  </si>
  <si>
    <t>67</t>
  </si>
  <si>
    <t>E44EE55454C6E32095FE972DD3A7BBB8</t>
  </si>
  <si>
    <t>2022-03-31 09:23:42.0</t>
  </si>
  <si>
    <t>1A53F958572138230F6AEA6269C3F820</t>
  </si>
  <si>
    <t>2022-04-02 09:11:11.0</t>
  </si>
  <si>
    <t>69</t>
  </si>
  <si>
    <t>164683CCDA4B863DFB8BCDE8391A0DD4</t>
  </si>
  <si>
    <t>2022-04-04 10:35:23.0</t>
  </si>
  <si>
    <t>70</t>
  </si>
  <si>
    <t>83B87D0791CDCD0305AE50C81BB79AC3</t>
  </si>
  <si>
    <t>2022-04-04 13:19:42.0</t>
  </si>
  <si>
    <t>71</t>
  </si>
  <si>
    <t>08B0D3AC99027BE00D9DBFE0D5819B47</t>
  </si>
  <si>
    <t>2022-04-07 11:15:42.0</t>
  </si>
  <si>
    <t>72</t>
  </si>
  <si>
    <t>D95B8BE86D4D544E99E6EC0C936A18AC</t>
  </si>
  <si>
    <t>2022-04-09 09:33:17.0</t>
  </si>
  <si>
    <t>73</t>
  </si>
  <si>
    <t>56FC500CD7900FFC16F2CE2555C466F0</t>
  </si>
  <si>
    <t>2022-04-11 10:04:15.0</t>
  </si>
  <si>
    <t>74</t>
  </si>
  <si>
    <t>53E7933AD3500A0CD51835DF07E08F3D</t>
  </si>
  <si>
    <t>2022-04-14 08:38:30.0</t>
  </si>
  <si>
    <t>248733A75DBA6E145C251DC7623CBEDC</t>
  </si>
  <si>
    <t>2022-04-15 11:13:45.0</t>
  </si>
  <si>
    <t>76</t>
  </si>
  <si>
    <t>170EE7BB123B4E6AF71E8C971A9D02E0</t>
  </si>
  <si>
    <t>2022-04-19 10:00:19.0</t>
  </si>
  <si>
    <t>53597CAAB162B062E79714AC9141E17B</t>
  </si>
  <si>
    <t>2022-04-23 10:58:43.0</t>
  </si>
  <si>
    <t>77</t>
  </si>
  <si>
    <t>B5AD87192464BFB23B4A1D5409BD13D8</t>
  </si>
  <si>
    <t>2022-04-23 10:57:01.0</t>
  </si>
  <si>
    <t>79</t>
  </si>
  <si>
    <t>29329E3412CF0A55977479018EB8CAA8</t>
  </si>
  <si>
    <t>2022-04-23 11:02:25.0</t>
  </si>
  <si>
    <t>80</t>
  </si>
  <si>
    <t>AB1300C02009BBBC12ABFC4F1FD4D971</t>
  </si>
  <si>
    <t>2022-04-23 13:56:52.0</t>
  </si>
  <si>
    <t>E68638B66F51BC97E536C0BDDD9EBC62</t>
  </si>
  <si>
    <t>2022-04-25 12:05:27.0</t>
  </si>
  <si>
    <t>7C6AD5F9E0B10B0AF5BA2D21C513B70A</t>
  </si>
  <si>
    <t>2022-04-25 13:16:33.0</t>
  </si>
  <si>
    <t>0991248DB86BC685FBEC3BEA5C5D5C47</t>
  </si>
  <si>
    <t>27.04.2022</t>
  </si>
  <si>
    <t>2022-04-27 11:44:41.0</t>
  </si>
  <si>
    <t>84</t>
  </si>
  <si>
    <t>D98DD7AEB0A5FAAACD798FD77337B068</t>
  </si>
  <si>
    <t>2022-04-27 15:53:17.0</t>
  </si>
  <si>
    <t>85</t>
  </si>
  <si>
    <t>824A43B46C73B37FDE527CB8278A3264</t>
  </si>
  <si>
    <t>2022-04-29 17:24:38.0</t>
  </si>
  <si>
    <t>2AD12EA59C263E656D81B1CE654B51A1</t>
  </si>
  <si>
    <t>2022-05-04 10:12:31.0</t>
  </si>
  <si>
    <t>87</t>
  </si>
  <si>
    <t>BE5E29A35C16784D5E1B15E8FF02FAC5</t>
  </si>
  <si>
    <t>2022-05-04 16:08:40.0</t>
  </si>
  <si>
    <t>88</t>
  </si>
  <si>
    <t>A654549C90887089AAEDAB99B8173A5D</t>
  </si>
  <si>
    <t>2022-05-05 08:52:16.0</t>
  </si>
  <si>
    <t>E8B5808D63CBE3B29270116D0EEF044A</t>
  </si>
  <si>
    <t>2022-05-06 11:50:07.0</t>
  </si>
  <si>
    <t>90</t>
  </si>
  <si>
    <t>AF92F461B5DD40F4CA664DF531D6AB40</t>
  </si>
  <si>
    <t>2022-05-09 09:42:34.0</t>
  </si>
  <si>
    <t>91</t>
  </si>
  <si>
    <t>B466A7B08A4C8065F748E74E4E71A5D8</t>
  </si>
  <si>
    <t>2022-05-17 09:34:42.0</t>
  </si>
  <si>
    <t>92</t>
  </si>
  <si>
    <t>80E6574C295E2EF09FDE68B9B24F5849</t>
  </si>
  <si>
    <t>2022-05-17 11:02:02.0</t>
  </si>
  <si>
    <t>15b209af-992b-4506-a85c-d5f9f941e9f5</t>
  </si>
  <si>
    <t>29F95AA5422EDB03DA3CFC6303033E97</t>
  </si>
  <si>
    <t>2022-05-23 12:48:35.0</t>
  </si>
  <si>
    <t>93</t>
  </si>
  <si>
    <t>8A7E5792D62270CBB78E02C86C288B22</t>
  </si>
  <si>
    <t>2022-05-30 08:45:09.0</t>
  </si>
  <si>
    <t>94</t>
  </si>
  <si>
    <t>499D7FF77226642A2EF3E1888F57BCD5</t>
  </si>
  <si>
    <t>2022-05-30 11:34:00.0</t>
  </si>
  <si>
    <t>FFDB22F6A4CC3C59AC789EB350AEE90D</t>
  </si>
  <si>
    <t>2022-05-30 12:00:51.0</t>
  </si>
  <si>
    <t>77334AADB83B5E5FFF68EB63513EA95F</t>
  </si>
  <si>
    <t>2022-05-30 16:17:47.0</t>
  </si>
  <si>
    <t>97</t>
  </si>
  <si>
    <t>8C9DEBDE5A08C8AD7ABFFC40F2B9D480</t>
  </si>
  <si>
    <t>2022-05-31 12:46:36.0</t>
  </si>
  <si>
    <t>76FDE6AFC30C7043D1824F33DA718129</t>
  </si>
  <si>
    <t>2022-05-31 14:46:35.0</t>
  </si>
  <si>
    <t>98</t>
  </si>
  <si>
    <t>CB816898E35AD568162323B4ABDCDC08</t>
  </si>
  <si>
    <t>2022-05-31 14:21:56.0</t>
  </si>
  <si>
    <t>100</t>
  </si>
  <si>
    <t>2294E3A20D2AB2F104E9B40B6006CE37</t>
  </si>
  <si>
    <t>2022-06-01 14:36:48.0</t>
  </si>
  <si>
    <t>101</t>
  </si>
  <si>
    <t>E7271EECF03725B3863709D8BAA640C9</t>
  </si>
  <si>
    <t>2022-06-01 14:43:45.0</t>
  </si>
  <si>
    <t>102</t>
  </si>
  <si>
    <t>B1A1D4CA9350D7F1354934CD4F643BFB</t>
  </si>
  <si>
    <t>2022-06-14 09:09:45.0</t>
  </si>
  <si>
    <t>A66061554E55E31221A60426A0ABD06B</t>
  </si>
  <si>
    <t>2022-06-16 15:30:30.0</t>
  </si>
  <si>
    <t>104</t>
  </si>
  <si>
    <t>0015C452586B82CB85E93E980C4B6570</t>
  </si>
  <si>
    <t>2022-06-29 10:11:08.0</t>
  </si>
  <si>
    <t>105</t>
  </si>
  <si>
    <t>933D7900FFD40490DA1E78AF797BFCBE</t>
  </si>
  <si>
    <t>2022-06-30 12:30:43.0</t>
  </si>
  <si>
    <t>106</t>
  </si>
  <si>
    <t>848A4B68C3463E2698C2B696B30E2D63</t>
  </si>
  <si>
    <t>2022-07-01 14:51:05.0</t>
  </si>
  <si>
    <t>107</t>
  </si>
  <si>
    <t>FE11A5ADB5A470EDDBF5CDC097E6FD66</t>
  </si>
  <si>
    <t>2022-07-05 12:09:41.0</t>
  </si>
  <si>
    <t>108</t>
  </si>
  <si>
    <t>8252436859E04BB798A4EC5BAD8F76DD</t>
  </si>
  <si>
    <t>2022-07-15 12:12:32.0</t>
  </si>
  <si>
    <t>109</t>
  </si>
  <si>
    <t>86AFAE058C3C7BF73233E70F6205B5E9</t>
  </si>
  <si>
    <t>2022-07-19 10:12:48.0</t>
  </si>
  <si>
    <t>142AE8170D86A15BCF5E6C5FB8C811C9</t>
  </si>
  <si>
    <t>2022-07-28 13:58:53.0</t>
  </si>
  <si>
    <t>111</t>
  </si>
  <si>
    <t>E6B04B8FAAC2CE3C99629F712F3AC1AF</t>
  </si>
  <si>
    <t>2022-07-30 12:58:17.0</t>
  </si>
  <si>
    <t>9DC0B16F461DC2EF8D9EB43A6E654F28</t>
  </si>
  <si>
    <t>2022-08-01 15:07:00.0</t>
  </si>
  <si>
    <t>BDC7AC4344A8B1337425C16D960FE92F</t>
  </si>
  <si>
    <t>2022-08-16 15:57:48.0</t>
  </si>
  <si>
    <t>FF7309C625024D1FB3DB9C152DBE503C</t>
  </si>
  <si>
    <t>2022-08-16 16:38:31.0</t>
  </si>
  <si>
    <t>115</t>
  </si>
  <si>
    <t>7B05F6B40812760B673B02334DF91C5F</t>
  </si>
  <si>
    <t>2022-08-19 14:59:03.0</t>
  </si>
  <si>
    <t>116</t>
  </si>
  <si>
    <t>447B44D6172A0ED2F53BF5A2561685C8</t>
  </si>
  <si>
    <t>2022-08-26 09:13:41.0</t>
  </si>
  <si>
    <t>117</t>
  </si>
  <si>
    <t>53664C9D6C6B9FEA96F5E5FDDF96AC9A</t>
  </si>
  <si>
    <t>2022-09-01 11:00:20.0</t>
  </si>
  <si>
    <t>118</t>
  </si>
  <si>
    <t>C0F784168DD210E783F3F3B8662B50B4</t>
  </si>
  <si>
    <t>2022-09-08 15:15:04.0</t>
  </si>
  <si>
    <t>5CF64ED40AC2C26BD12791E5571774E7</t>
  </si>
  <si>
    <t>2022-09-09 11:21:28.0</t>
  </si>
  <si>
    <t>120</t>
  </si>
  <si>
    <t>AF269DB8B98E95B20BFF1CC1B641EEE3</t>
  </si>
  <si>
    <t>2022-09-12 09:07:04.0</t>
  </si>
  <si>
    <t>121</t>
  </si>
  <si>
    <t>68ACD7CD1F73A84F0AD175BB12857344</t>
  </si>
  <si>
    <t>2022-09-12 13:59:12.0</t>
  </si>
  <si>
    <t>52740ED2E25D5E93C989BD84CE3EADFD</t>
  </si>
  <si>
    <t>2022-09-12 13:03:16.0</t>
  </si>
  <si>
    <t>FFFF86F55965EA83B2E714AF34BD42E8</t>
  </si>
  <si>
    <t>2022-09-12 13:20:24.0</t>
  </si>
  <si>
    <t>122</t>
  </si>
  <si>
    <t>379FD2646C3F3666059607A1DAB296FE</t>
  </si>
  <si>
    <t>2022-09-20 14:39:15.0</t>
  </si>
  <si>
    <t>2D0586107A4139C775D678EEA8EAC306</t>
  </si>
  <si>
    <t>2022-09-23 17:23:01.0</t>
  </si>
  <si>
    <t>5F349DDFEEB8E91252A5FAA155952A44</t>
  </si>
  <si>
    <t>2022-09-23 13:02:46.0</t>
  </si>
  <si>
    <t>124</t>
  </si>
  <si>
    <t>EE45AC53AB6DB662D6F800F5FA7BDC8D</t>
  </si>
  <si>
    <t>2022-09-26 15:41:25.0</t>
  </si>
  <si>
    <t>FAMA  SHPK</t>
  </si>
  <si>
    <t>125</t>
  </si>
  <si>
    <t>6EDC298A915A7617321BF1E06B0FD9AC</t>
  </si>
  <si>
    <t>2022-09-28 13:39:42.0</t>
  </si>
  <si>
    <t>126</t>
  </si>
  <si>
    <t>7124EFEC1FDCE2D612EFC5E2494A9A72</t>
  </si>
  <si>
    <t>2022-09-28 15:45:06.0</t>
  </si>
  <si>
    <t>127</t>
  </si>
  <si>
    <t>456454A67B4464C3185FFEE41065E172</t>
  </si>
  <si>
    <t>2022-09-30 12:32:44.0</t>
  </si>
  <si>
    <t>129</t>
  </si>
  <si>
    <t>2022-10-05 11:24:50.0</t>
  </si>
  <si>
    <t>2022-10-05 14:31:30.0</t>
  </si>
  <si>
    <t>2022-10-06 13:46:00.0</t>
  </si>
  <si>
    <t>131</t>
  </si>
  <si>
    <t>2022-10-06 13:38:28.0</t>
  </si>
  <si>
    <t>2022-10-15 09:38:00.0</t>
  </si>
  <si>
    <t>2022-10-18 10:29:55.0</t>
  </si>
  <si>
    <t>134</t>
  </si>
  <si>
    <t>2022-10-25 15:03:28.0</t>
  </si>
  <si>
    <t>2022-10-25 15:53:01.0</t>
  </si>
  <si>
    <t>135</t>
  </si>
  <si>
    <t>2022-10-26 10:21:35.0</t>
  </si>
  <si>
    <t>2022-10-26 12:17:56.0</t>
  </si>
  <si>
    <t>2022-10-26 12:30:22.0</t>
  </si>
  <si>
    <t>2022-10-26 12:41:11.0</t>
  </si>
  <si>
    <t>2022-10-31 11:33:41.0</t>
  </si>
  <si>
    <t>2022-10-31 09:20:08.0</t>
  </si>
  <si>
    <t>137</t>
  </si>
  <si>
    <t>2022-10-31 10:25:21.0</t>
  </si>
  <si>
    <t>2022-10-31 19:17:01.0</t>
  </si>
  <si>
    <t>59d3e379-b2e8-4c38-8768-17f0fb14864d</t>
  </si>
  <si>
    <t>599C2F1C009C25938078FCE50F79C96F</t>
  </si>
  <si>
    <t>2022-11-04 15:02:35.0</t>
  </si>
  <si>
    <t>2022-11-05 15:43:19.0</t>
  </si>
  <si>
    <t>140</t>
  </si>
  <si>
    <t>2022-11-07 10:19:52.0</t>
  </si>
  <si>
    <t>142</t>
  </si>
  <si>
    <t>2022-11-07 15:27:27.0</t>
  </si>
  <si>
    <t>141</t>
  </si>
  <si>
    <t>2022-11-07 15:26:38.0</t>
  </si>
  <si>
    <t>143</t>
  </si>
  <si>
    <t>2022-11-08 12:06:56.0</t>
  </si>
  <si>
    <t>144</t>
  </si>
  <si>
    <t>2022-11-17 09:17:14.0</t>
  </si>
  <si>
    <t>2022-11-25 15:34:57.0</t>
  </si>
  <si>
    <t xml:space="preserve">MEJP </t>
  </si>
  <si>
    <t>146</t>
  </si>
  <si>
    <t>2022-11-25 12:57:24.0</t>
  </si>
  <si>
    <t>2022-11-25 13:02:54.0</t>
  </si>
  <si>
    <t>Entela ��ekrezi</t>
  </si>
  <si>
    <t>148</t>
  </si>
  <si>
    <t>2022-11-25 13:03:58.0</t>
  </si>
  <si>
    <t>150</t>
  </si>
  <si>
    <t>2022-11-25 13:29:38.0</t>
  </si>
  <si>
    <t>2022-11-25 13:33:19.0</t>
  </si>
  <si>
    <t>2022-11-25 11:03:32.0</t>
  </si>
  <si>
    <t>154</t>
  </si>
  <si>
    <t>2022-11-25 16:45:44.0</t>
  </si>
  <si>
    <t xml:space="preserve">X - PLAN STUDIO </t>
  </si>
  <si>
    <t>2022-11-25 15:43:11.0</t>
  </si>
  <si>
    <t>2022-11-29 13:07:06.0</t>
  </si>
  <si>
    <t>2022-11-30 14:51:15.0</t>
  </si>
  <si>
    <t>156</t>
  </si>
  <si>
    <t>2022-11-30 13:42:13.0</t>
  </si>
  <si>
    <t>158</t>
  </si>
  <si>
    <t>2022-11-30 15:45:33.0</t>
  </si>
  <si>
    <t>2022-11-30 12:37:40.0</t>
  </si>
  <si>
    <t xml:space="preserve">EDUART KUMRIJA PF </t>
  </si>
  <si>
    <t>159</t>
  </si>
  <si>
    <t>2022-11-30 17:34:17.0</t>
  </si>
  <si>
    <t>Emri i blerësit</t>
  </si>
  <si>
    <t>Numri i identifikimit të blerësit</t>
  </si>
  <si>
    <t xml:space="preserve">EKSPORT </t>
  </si>
  <si>
    <t>SITUACIONE</t>
  </si>
  <si>
    <t>APARTAMENTE</t>
  </si>
  <si>
    <t xml:space="preserve">EKSPORTE </t>
  </si>
  <si>
    <t>Shitjet e perjashtuara</t>
  </si>
  <si>
    <t>Eksportet</t>
  </si>
  <si>
    <t>Shitjet e tatueshme</t>
  </si>
  <si>
    <t>TVSh ne shitje</t>
  </si>
  <si>
    <t>Blerjet e perjashtuara</t>
  </si>
  <si>
    <t>Import mallra</t>
  </si>
  <si>
    <t>TVSH ne Import</t>
  </si>
  <si>
    <t>Importe te investimit</t>
  </si>
  <si>
    <t>Blerjet brenda vendit</t>
  </si>
  <si>
    <t>TVSH ne blerje</t>
  </si>
  <si>
    <t>Blerjet brenda vendit te investimit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</si>
  <si>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</si>
  <si>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</si>
  <si>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</si>
  <si>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</si>
  <si>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</si>
  <si>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</si>
  <si>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</si>
  <si>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</si>
  <si>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</si>
  <si>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</si>
  <si>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</si>
  <si>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</si>
  <si>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Shuma</t>
  </si>
  <si>
    <t>SISTEMIM I MEPARSHEM</t>
  </si>
  <si>
    <t>Situata e TVSH-se:</t>
  </si>
  <si>
    <t>D)                    4554                  (K</t>
  </si>
  <si>
    <t>TVSH e mbartur</t>
  </si>
  <si>
    <t>TVSH shitje</t>
  </si>
  <si>
    <t>TVSH blerje</t>
  </si>
  <si>
    <t>TVSH e paguar</t>
  </si>
  <si>
    <t>Suma</t>
  </si>
  <si>
    <t>Teprica</t>
  </si>
  <si>
    <t xml:space="preserve">situacionet e bl toka </t>
  </si>
  <si>
    <t>SITUACIONE TOKA</t>
  </si>
  <si>
    <t>TVSH E SITUACIONEVE</t>
  </si>
  <si>
    <t>SHITJET PA TVSH</t>
  </si>
  <si>
    <t xml:space="preserve">                                                                                                                                                                                                                                 Permbledhesja e FDP-ve te TVSH per perjudhen 01/01/2022- 31/12/2022</t>
  </si>
  <si>
    <t>A0F4A5A4FB8E01B35F72CA18F68E1768</t>
  </si>
  <si>
    <t>c12eeeac-652e-46da-ab5e-6af5ef8279d6</t>
  </si>
  <si>
    <t>64FCEBBEEE5CD4FEEDA6E0DD7AAAF677</t>
  </si>
  <si>
    <t>8b202ea4-1137-4a25-b4e3-c8908c64fdf8</t>
  </si>
  <si>
    <t>8CEA4E03256D75B7BA8A79497DA8924A</t>
  </si>
  <si>
    <t>bec6aabf-9ccd-4c99-a338-e92d1417ad01</t>
  </si>
  <si>
    <t>2CAE369886B3EFBE8BB764244E05FA63</t>
  </si>
  <si>
    <t>8bf44a37-b02d-478c-b9aa-8475790a3b1e</t>
  </si>
  <si>
    <t>CF8B0970B887053E469508426A8911A4</t>
  </si>
  <si>
    <t>c5d54576-43e4-47a4-993b-ba057be52771</t>
  </si>
  <si>
    <t>045113A4C0B0FB1BF9F7A6B5C305C375</t>
  </si>
  <si>
    <t>056d3699-4b0e-4052-8920-94b68c688dcb</t>
  </si>
  <si>
    <t>765FB0BECD862EFA0A5B43874DE781E6</t>
  </si>
  <si>
    <t>51dc3253-4df8-4771-8f3e-f4339878e448</t>
  </si>
  <si>
    <t>F9D4D8D0A2C9FDF865A1C5DAA6FFCF09</t>
  </si>
  <si>
    <t>f7df21ab-9481-4fb5-b1c1-8af0da6b2853</t>
  </si>
  <si>
    <t>GLOBE SHOPS SHPK 2022</t>
  </si>
  <si>
    <t>L51715010G</t>
  </si>
  <si>
    <t>7350EBFB1AAE9B99208B7711FCCA7266</t>
  </si>
  <si>
    <t>219c7a75-1dad-495f-a862-056d28bfe3fc</t>
  </si>
  <si>
    <t>3F376027AC0E1A85277F80D2488798ED</t>
  </si>
  <si>
    <t>af170708-cf55-4b02-9f17-bfeb82cf93ee</t>
  </si>
  <si>
    <t>51E60816A01B0A909725B18D9A07AAE0</t>
  </si>
  <si>
    <t>fcdb6082-f57b-4e4a-bf2b-6a3f706deb78</t>
  </si>
  <si>
    <t>37B946DDA1EF1E1029796974C09C134F</t>
  </si>
  <si>
    <t>a4c44c82-05be-4694-8f7e-a65645b0cbd4</t>
  </si>
  <si>
    <t>FBAC418720A7CC97602EB533900F01ED</t>
  </si>
  <si>
    <t>37b198e0-a110-4b89-b7c0-f67a87587ba1</t>
  </si>
  <si>
    <t>2336F8459D0007204DCBDC5EA67209D2</t>
  </si>
  <si>
    <t>5a82bcb9-0458-42d2-9a6d-782948907e75</t>
  </si>
  <si>
    <t>86E13ACF45FF5E1C7528761EC0D60DD7</t>
  </si>
  <si>
    <t>f6f8edd8-1a33-4551-9615-2012737947d9</t>
  </si>
  <si>
    <t>E639A25991F34B2687B925E068875EBE</t>
  </si>
  <si>
    <t>42f01ad9-4a4e-42e2-883b-420b91f4bc0f</t>
  </si>
  <si>
    <t>A833D165BABEB56176CC79C2B07B10EC</t>
  </si>
  <si>
    <t>f794de63-8810-462f-b622-4ae3b41a896b</t>
  </si>
  <si>
    <t>ELVAL,STYROPAN SA,</t>
  </si>
  <si>
    <t>Data</t>
  </si>
  <si>
    <t>nslf</t>
  </si>
  <si>
    <t>nivf</t>
  </si>
  <si>
    <t>Nr.</t>
  </si>
  <si>
    <t>Emertimi</t>
  </si>
  <si>
    <t>Deklarimi</t>
  </si>
  <si>
    <t>Fiskalizimi</t>
  </si>
  <si>
    <t>Vendi</t>
  </si>
  <si>
    <t>Fatuara ne monedhe te huaj</t>
  </si>
  <si>
    <t>Kursi i Kembimit</t>
  </si>
  <si>
    <t>Vlera e fat ne leke</t>
  </si>
  <si>
    <t>Aksciza e doganes</t>
  </si>
  <si>
    <t xml:space="preserve">Rivleresimet doganore TAM </t>
  </si>
  <si>
    <t>Rivleresimet doganore TRANSPORT</t>
  </si>
  <si>
    <t>Vlera e tatueshme Importi</t>
  </si>
  <si>
    <t>DIF DOGANA</t>
  </si>
  <si>
    <t>ZHDOGANIM</t>
  </si>
  <si>
    <t>TAKS</t>
  </si>
  <si>
    <t>DHJETOR</t>
  </si>
  <si>
    <t>2022/125912/125883/AL110001</t>
  </si>
  <si>
    <t>2022/125912/125883/AL110002</t>
  </si>
  <si>
    <t>COLTECH</t>
  </si>
  <si>
    <t>TETOR</t>
  </si>
  <si>
    <t>NENTOR</t>
  </si>
  <si>
    <t>SHTATOR</t>
  </si>
  <si>
    <t>139BCE36DD41034FE345084D6C07D727</t>
  </si>
  <si>
    <t>fb4d434e-727d-4c15-9827-5ce36682f745</t>
  </si>
  <si>
    <t>2022/98441/98441/AL110001</t>
  </si>
  <si>
    <t>2022/94375/AL110002</t>
  </si>
  <si>
    <t>REHAU</t>
  </si>
  <si>
    <t>PA FISKALIZIM</t>
  </si>
  <si>
    <t>MAQEDONI</t>
  </si>
  <si>
    <t xml:space="preserve">GUSHT </t>
  </si>
  <si>
    <t>12.08.2023</t>
  </si>
  <si>
    <t>fcb46049-d465-4572-8946-d3b8590d53c7</t>
  </si>
  <si>
    <t>2022/83314/83289/AL110001</t>
  </si>
  <si>
    <t>JINBAO</t>
  </si>
  <si>
    <t xml:space="preserve">KINE </t>
  </si>
  <si>
    <t>Dollar</t>
  </si>
  <si>
    <t>29.04.2023</t>
  </si>
  <si>
    <t>R 41236</t>
  </si>
  <si>
    <t xml:space="preserve">ELVAL </t>
  </si>
  <si>
    <t>PRILL</t>
  </si>
  <si>
    <t>29.04.2024</t>
  </si>
  <si>
    <t>SHKURT</t>
  </si>
  <si>
    <t>MARS</t>
  </si>
  <si>
    <t>05.03.2023</t>
  </si>
  <si>
    <t>16DDA083D1D5E94420ACD18A55FA5F23</t>
  </si>
  <si>
    <t>176475bf-edc4-4787-9315-ff44cce38145</t>
  </si>
  <si>
    <t>2022/20040/20032/AL110001</t>
  </si>
  <si>
    <t>05.03.2024</t>
  </si>
  <si>
    <t>16DDA083D1D5E94420ACD18A55FA5F24</t>
  </si>
  <si>
    <t>176475bf-edc4-4787-9315-ff44cce38146</t>
  </si>
  <si>
    <t>2022/20040/20032/AL110002</t>
  </si>
  <si>
    <t>26.02.2023</t>
  </si>
  <si>
    <t>488EB7220D902CD68AC9463A404BD863</t>
  </si>
  <si>
    <t>2022/17448/17389/AL110001</t>
  </si>
  <si>
    <t>JANAR</t>
  </si>
  <si>
    <t>22.01.2023</t>
  </si>
  <si>
    <t>8A62EC89894A03EA79E4ECB01B481618</t>
  </si>
  <si>
    <t>35fc9739-ba0d-41a3-9934-9e16eedbf936</t>
  </si>
  <si>
    <t>2022/4404/4398/AL110001</t>
  </si>
  <si>
    <t>TOTAL</t>
  </si>
  <si>
    <t>26.12.2022. 10:36:56</t>
  </si>
  <si>
    <t>DIFF SELF CARE/DOGANAT</t>
  </si>
  <si>
    <t>DIFF E SAKTESUARA</t>
  </si>
  <si>
    <t>shpenzim telefonie</t>
  </si>
  <si>
    <t>shpenzim sherbimi</t>
  </si>
  <si>
    <t xml:space="preserve">shpenzim finance </t>
  </si>
  <si>
    <t>shpeznim nafte</t>
  </si>
  <si>
    <t>shpenzim makine</t>
  </si>
  <si>
    <t>dogana</t>
  </si>
  <si>
    <t>transport importi</t>
  </si>
  <si>
    <t xml:space="preserve">shpenzim sigurimi makine </t>
  </si>
  <si>
    <t>shpenzim kafe</t>
  </si>
  <si>
    <t>shpeznim makine</t>
  </si>
  <si>
    <t>shpeznim telefonie</t>
  </si>
  <si>
    <t>shpenzim sigurimi</t>
  </si>
  <si>
    <t>shpezim interneti</t>
  </si>
  <si>
    <t xml:space="preserve">shpenzim kafe </t>
  </si>
  <si>
    <t>shpenzim telefoni</t>
  </si>
  <si>
    <t>shpenzim komisioni</t>
  </si>
  <si>
    <t>shpenzim kafe zyre</t>
  </si>
  <si>
    <t>shpenzim interneti</t>
  </si>
  <si>
    <t>shpenzim nafte</t>
  </si>
  <si>
    <t>shpenzim sigurim makine</t>
  </si>
  <si>
    <t>sh[enzim interneti</t>
  </si>
  <si>
    <t>shpenzi minterneti</t>
  </si>
  <si>
    <t>shpenzim energjie</t>
  </si>
  <si>
    <t>shpenzim reklame</t>
  </si>
  <si>
    <t>shpenzim sigurie</t>
  </si>
  <si>
    <t>shpenzim uje</t>
  </si>
  <si>
    <t>shpenzim udhetimi</t>
  </si>
  <si>
    <t>shpenzim poste</t>
  </si>
  <si>
    <t>sherbim financiar</t>
  </si>
  <si>
    <t>shpenzim sherbim rregullim makinerie</t>
  </si>
  <si>
    <t xml:space="preserve">TRANSPORTI I IMPORTIT NUK KALON SHPENZIM, KALON NE KOSTON E PRODUKTIT SI VLERE E SHTUAR </t>
  </si>
  <si>
    <t>RIVLERESIMET DOGANORE SI VLERE E SHTUAR NUK KALOJNE SHPENZIM POR VLERE E PRODUKTIT NE MAGAZINE</t>
  </si>
  <si>
    <t xml:space="preserve">BLERJET TOTAL PA TVSH </t>
  </si>
  <si>
    <t>BLERJE VETEINVESTIM</t>
  </si>
  <si>
    <t>BLERJE KLERING</t>
  </si>
  <si>
    <t>BLERJE PER INVESTIM</t>
  </si>
  <si>
    <t>LLOGARIA 2182</t>
  </si>
  <si>
    <t>LLOGARIA 618</t>
  </si>
  <si>
    <t>MAGAZINA 311</t>
  </si>
  <si>
    <t>FATMIR HAZIZOLLI</t>
  </si>
  <si>
    <t>VERAL-KONSTRUKSION</t>
  </si>
  <si>
    <t>A-T-A CONSTRUCTION</t>
  </si>
  <si>
    <t>ARTEL SHPK</t>
  </si>
  <si>
    <t>FIQIRET MUZHAQI</t>
  </si>
  <si>
    <t>cf9590df-52ec-43ab-9278-323b0327f722</t>
  </si>
  <si>
    <t>09bebebe-7b5a-4203-aa9c-260194bd6d21</t>
  </si>
  <si>
    <t>75a8b757-979e-4072-9540-00e7818d9fb7</t>
  </si>
  <si>
    <t>15f047bc-4f41-42d3-b7ba-0c13c4cae10e</t>
  </si>
  <si>
    <t>a2ad8d2a-6691-46e7-9716-2d3d7222ecf1</t>
  </si>
  <si>
    <t>96df01c0-456d-41fe-af78-0e9e69cf8398</t>
  </si>
  <si>
    <t>ddb712e0-7bc1-47fc-aeac-e5351c6fb694</t>
  </si>
  <si>
    <t>gjendje 31.12.2022</t>
  </si>
  <si>
    <t xml:space="preserve">klering </t>
  </si>
  <si>
    <t>shitje situacione</t>
  </si>
  <si>
    <t>investimi</t>
  </si>
  <si>
    <t xml:space="preserve">blerja </t>
  </si>
  <si>
    <t>tvsh</t>
  </si>
  <si>
    <t>bl</t>
  </si>
  <si>
    <t>shitja</t>
  </si>
  <si>
    <t>3105-90X210</t>
  </si>
  <si>
    <t>3105-H19-90X210</t>
  </si>
  <si>
    <t>3105-100X225</t>
  </si>
  <si>
    <t>3105-100X220</t>
  </si>
  <si>
    <t>RAL 9016 90X210</t>
  </si>
  <si>
    <t>RAL9016 4116 90X210</t>
  </si>
  <si>
    <t>RAL9016 3105 90X210</t>
  </si>
  <si>
    <t>3105 90X210</t>
  </si>
  <si>
    <t>9016 4116 90X210</t>
  </si>
  <si>
    <t>3105 H19</t>
  </si>
  <si>
    <t>416  90X210</t>
  </si>
  <si>
    <t>9016  3105 90X210</t>
  </si>
  <si>
    <t>3105 100X220</t>
  </si>
  <si>
    <t>Numri I punonjesve</t>
  </si>
  <si>
    <t xml:space="preserve"> Paga Totale bruto në lekë</t>
  </si>
  <si>
    <t xml:space="preserve">Mbi te cilen llogariten kontributet </t>
  </si>
  <si>
    <t>Gjithsej</t>
  </si>
  <si>
    <t>Pune dhenesi 0.15</t>
  </si>
  <si>
    <t>Pune marresi 0.095</t>
  </si>
  <si>
    <t>Kontributet shtese</t>
  </si>
  <si>
    <t>Kontributet per Sig.Shendetsore 0.034</t>
  </si>
  <si>
    <t xml:space="preserve"> Paga  per efekt llogaritje Tap-in</t>
  </si>
  <si>
    <t>Tatimi mbi te Ardhurat</t>
  </si>
  <si>
    <t xml:space="preserve"> </t>
  </si>
  <si>
    <t>641-Pag.Gjiths</t>
  </si>
  <si>
    <t>631-Sig.Totale</t>
  </si>
  <si>
    <t>431+442</t>
  </si>
  <si>
    <t>644-Sig.16.7%</t>
  </si>
  <si>
    <t>442-T.Page</t>
  </si>
  <si>
    <t>Totali Debi</t>
  </si>
  <si>
    <t>Totali Kredi</t>
  </si>
  <si>
    <t>Diferenca</t>
  </si>
  <si>
    <t>Pagat Neto</t>
  </si>
  <si>
    <t>Permbledhese Llogarive per V.2022</t>
  </si>
  <si>
    <t>Permbledhesja e liste pagesave per periudhen 01/01/2022 - 31/12/20222</t>
  </si>
  <si>
    <t>punM</t>
  </si>
  <si>
    <t>punDh</t>
  </si>
  <si>
    <t>163</t>
  </si>
  <si>
    <t>2022-12-31 12:57:40.0</t>
  </si>
  <si>
    <t>31.12.2022</t>
  </si>
  <si>
    <t>168</t>
  </si>
  <si>
    <t>2022-12-30 09:52:47.0</t>
  </si>
  <si>
    <t>30.12.2022</t>
  </si>
  <si>
    <t>18292</t>
  </si>
  <si>
    <t>2022-12-30 09:27:14.0</t>
  </si>
  <si>
    <t>18290</t>
  </si>
  <si>
    <t>2022-12-29 13:07:39.0</t>
  </si>
  <si>
    <t>29.12.2022</t>
  </si>
  <si>
    <t>2022-12-29 09:24:53.0</t>
  </si>
  <si>
    <t>2022-12-28 20:57:29.0</t>
  </si>
  <si>
    <t>28.12.2022</t>
  </si>
  <si>
    <t>25713</t>
  </si>
  <si>
    <t>it433cw823</t>
  </si>
  <si>
    <t>vr232ue982</t>
  </si>
  <si>
    <t>hb312pj952</t>
  </si>
  <si>
    <t>2022-12-28 07:51:02.0</t>
  </si>
  <si>
    <t>6813</t>
  </si>
  <si>
    <t>2022-12-27 13:34:08.0</t>
  </si>
  <si>
    <t>27.12.2022</t>
  </si>
  <si>
    <t>947</t>
  </si>
  <si>
    <t>2022-12-26 14:56:22.0</t>
  </si>
  <si>
    <t>26.12.2022</t>
  </si>
  <si>
    <t>2022-12-26 10:36:56.0</t>
  </si>
  <si>
    <t>ELVAL,STYROPAN SA,DROUBLIS</t>
  </si>
  <si>
    <t>2022-12-26 07:28:12.0</t>
  </si>
  <si>
    <t>1051</t>
  </si>
  <si>
    <t>2022-12-26 08:07:04.0</t>
  </si>
  <si>
    <t>1053</t>
  </si>
  <si>
    <t>2022-12-26 09:36:12.0</t>
  </si>
  <si>
    <t>1732</t>
  </si>
  <si>
    <t>2022-12-26 08:54:11.0</t>
  </si>
  <si>
    <t>18040</t>
  </si>
  <si>
    <t>2022-12-26 08:53:46.0</t>
  </si>
  <si>
    <t>18039</t>
  </si>
  <si>
    <t>2022-12-24 13:16:26.0</t>
  </si>
  <si>
    <t>24.12.2022</t>
  </si>
  <si>
    <t>1050</t>
  </si>
  <si>
    <t>2022-12-24 12:35:09.0</t>
  </si>
  <si>
    <t>3582</t>
  </si>
  <si>
    <t>2022-12-24 11:55:07.0</t>
  </si>
  <si>
    <t>1047</t>
  </si>
  <si>
    <t>2022-12-24 09:44:01.0</t>
  </si>
  <si>
    <t>1045</t>
  </si>
  <si>
    <t>2022-12-24 09:42:25.0</t>
  </si>
  <si>
    <t>5030</t>
  </si>
  <si>
    <t>2022-12-23 13:47:48.0</t>
  </si>
  <si>
    <t>23.12.2022</t>
  </si>
  <si>
    <t>3566</t>
  </si>
  <si>
    <t>2022-12-23 10:02:22.0</t>
  </si>
  <si>
    <t>3632</t>
  </si>
  <si>
    <t>2022-12-23 09:45:45.0</t>
  </si>
  <si>
    <t>1182</t>
  </si>
  <si>
    <t>2022-12-23 08:52:22.0</t>
  </si>
  <si>
    <t>6717</t>
  </si>
  <si>
    <t>6000.00</t>
  </si>
  <si>
    <t>1200.00</t>
  </si>
  <si>
    <t>7200.00</t>
  </si>
  <si>
    <t>9040.00</t>
  </si>
  <si>
    <t>54240.00</t>
  </si>
  <si>
    <t>45200.00</t>
  </si>
  <si>
    <t>37A2C5860238762450BF9846F05A4EF0</t>
  </si>
  <si>
    <t>2022-07-05 11:55:53.0</t>
  </si>
  <si>
    <t>77263917CEA7DB2525CC557E6010B80E</t>
  </si>
  <si>
    <t>2022-07-05 11:42:16.0</t>
  </si>
  <si>
    <t>6C2BD19EC5720945354501B458D5A635</t>
  </si>
  <si>
    <t>2022-07-05 11:49:31.0</t>
  </si>
  <si>
    <t>C848BF06923812C93C6E79E3A0335630</t>
  </si>
  <si>
    <t>2022-07-05 11:53:37.0</t>
  </si>
  <si>
    <t>ALTECH-CONSTRUKSION</t>
  </si>
  <si>
    <t>L62622201I</t>
  </si>
  <si>
    <t>161</t>
  </si>
  <si>
    <t>B8D6D84AFA283F16D657D15AFD30AA8B</t>
  </si>
  <si>
    <t>2022-12-03 11:06:07.0</t>
  </si>
  <si>
    <t>K41804025W</t>
  </si>
  <si>
    <t>162</t>
  </si>
  <si>
    <t>A2AA4475B2403849691624EB935C9515</t>
  </si>
  <si>
    <t>2022-12-06 13:04:50.0</t>
  </si>
  <si>
    <t>5747C285F0436A600044D7967F0F8288</t>
  </si>
  <si>
    <t>2022-12-10 10:02:17.0</t>
  </si>
  <si>
    <t>M21414507A</t>
  </si>
  <si>
    <t>DA201396DFB7E7E4D39DB3F2E614B783</t>
  </si>
  <si>
    <t>2022-12-12 14:13:37.0</t>
  </si>
  <si>
    <t>L81613010T</t>
  </si>
  <si>
    <t>400B6E67741823B7D739A810F8E043CE</t>
  </si>
  <si>
    <t>2022-12-24 12:32:50.0</t>
  </si>
  <si>
    <t>166</t>
  </si>
  <si>
    <t>A650B898BA304F76F53AB7E931F2BE2D</t>
  </si>
  <si>
    <t>2022-12-29 10:00:50.0</t>
  </si>
  <si>
    <t>G10218012L</t>
  </si>
  <si>
    <t>4EE6781FA75C2DE5469979C12882B8E1</t>
  </si>
  <si>
    <t>2022-12-30 16:58:07.0</t>
  </si>
  <si>
    <t>Sum of Vlera totale me TVSH</t>
  </si>
  <si>
    <t>Row Labels</t>
  </si>
  <si>
    <t>Grand Total</t>
  </si>
  <si>
    <t>(blank)</t>
  </si>
  <si>
    <t xml:space="preserve"> 31/12/2022</t>
  </si>
  <si>
    <t xml:space="preserve"> KOMISION DHJETOR 2022</t>
  </si>
  <si>
    <t xml:space="preserve"> 29/12/2022</t>
  </si>
  <si>
    <t xml:space="preserve"> BEN.EK-GLASS TRN No. E01-22002203631 2022-12-10 Envoice: 41/2022</t>
  </si>
  <si>
    <t xml:space="preserve"> 28/12/2022</t>
  </si>
  <si>
    <t xml:space="preserve"> Xhirimi i Pagave Ose Pensione_x000D_
</t>
  </si>
  <si>
    <t xml:space="preserve"> BEN.ALTECH-CONSTRUKSION SH.P.K. TRN No. E01-22002194291 KALIM PAGA DHJETOR 2022</t>
  </si>
  <si>
    <t xml:space="preserve"> ORD.GRUPPO KONI SHPK TRN No. E01-22002187130 LIKUJDIM FATURA 151/2022 . .                                DF 64D3AC-7485-4DCF-99A5-FEACA</t>
  </si>
  <si>
    <t xml:space="preserve"> 21/12/2022</t>
  </si>
  <si>
    <t xml:space="preserve"> Pagesë Fature/Utilitete</t>
  </si>
  <si>
    <t xml:space="preserve"> FATURA NR.  00000000003276817 TATIME E SIGURIME SHOQ/SHEND. K81321050I1900002211 KONT E SIG SHOQ DHE SHEND NENTOR 2022</t>
  </si>
  <si>
    <t xml:space="preserve"> FATURA NR.  00000000003276815 TATIME E SIGURIME SHOQ/SHEND. K81321050I1500002211 TATIM I MBAJTUR NE BURIM NENTOR 2022</t>
  </si>
  <si>
    <t xml:space="preserve"> FATURA NR.  00000000003276811 TATIME E SIGURIME SHOQ/SHEND. K81321050I1500002209 TATIM I MBAJTUR NE BURIM SHTATOR 2022</t>
  </si>
  <si>
    <t xml:space="preserve"> FATURA NR.  00000000003276795 TATIME E SIGURIME SHOQ/SHEND.</t>
  </si>
  <si>
    <t xml:space="preserve"> 20/12/2022</t>
  </si>
  <si>
    <t xml:space="preserve"> BEN.ALUMIL-ALBANIA SH.P.K TRN No. E01-22002161187 LIKUIDIM FT NR 5561/2022</t>
  </si>
  <si>
    <t xml:space="preserve"> 15/12/2022</t>
  </si>
  <si>
    <t xml:space="preserve"> Pagesë Kësti Kredie</t>
  </si>
  <si>
    <t xml:space="preserve"> Kredi n.00000098865 N.In 10,740 Kest.nr001/Dt.Skad. 15.12.2022 Outstanding L 9.872.144,17 Kuota Kapitalit L   127.855,83 Kuota interesit L    88.273,97</t>
  </si>
  <si>
    <t xml:space="preserve"> BEN.EVEREST SH.P.K TRN No. E01-22002124721 2022-02-23-11.39.51.000000        6 379dde6-84ac-4a0b-8bb1-bea309b80029 Envoice: 732/2022</t>
  </si>
  <si>
    <t xml:space="preserve"> BEN.EVEREST SH.P.K TRN No. E01-22002124710 2022-02-24-13.51.31.000000        8 7e44738-0966-4365-94e0-3c65d1e09a12 Envoice: 746/2022</t>
  </si>
  <si>
    <t xml:space="preserve"> 09/12/2022</t>
  </si>
  <si>
    <t xml:space="preserve"> BEN.ALTECH-CONSTRUKSION SH.P.K. TRN No. E01-22002105683 PAGA NENTOR 2022</t>
  </si>
  <si>
    <t xml:space="preserve"> ORD.ERVIN ETHEMI PERSON FIZIK TRN No. E01-22002098810 E-Invoice: ERVIN ETHEMI PERSON FIZI K PER ALTECH CONSTRUKSION LIKUJDIM FATURE NR 16/2022 DT.</t>
  </si>
  <si>
    <t xml:space="preserve"> 07/12/2022</t>
  </si>
  <si>
    <t xml:space="preserve"> BEN.LEKO KOMPANI TRN No. E01-22002092877 2022-11-30-00.29.34.000000        9 b402573-0f51-462c-a0d9-59bc1ce993af Envoice: 11/2022</t>
  </si>
  <si>
    <t xml:space="preserve"> 02/12/2022</t>
  </si>
  <si>
    <t xml:space="preserve"> BEN.ALBA BETON SHPK TRN No. E01-22002064049 2022-12-01-09.27.06.000000        5 dfe256f-2183-4ddf-ab7c-08e61b79111e Envoice: 17071/2022</t>
  </si>
  <si>
    <t xml:space="preserve"> BEN.ALBA BETON SHPK TRN No. E01-22002063968 2022-12-01-17.14.44.000000        0 d8dfe7c-310e-49a7-9513-7cb09a7c4d5c Envoice: 17119/2022</t>
  </si>
  <si>
    <t xml:space="preserve"> BEN.ALBA BETON SHPK TRN No. E01-22002063949 2022-12-01-15.09.20.000000        8 3971043-d0c1-4bd9-9ce8-efa81fe288c9 Envoice: 17104/2022</t>
  </si>
  <si>
    <t xml:space="preserve"> BEN.ALBA BETON SHPK TRN No. E01-22002063929 2022-12-01-14.34.35.000000        2 812322d-8434-465b-907c-b12e1707437f Envoice: 17101/2022</t>
  </si>
  <si>
    <t xml:space="preserve"> BEN.ALBA BETON SHPK TRN No. E01-22002063864 2022-12-01-14.34.02.000000        d d6c2c0c-0e1c-4202-b231-976e19641a97 Envoice: 17100/2022</t>
  </si>
  <si>
    <t xml:space="preserve"> BEN.ALBA BETON SHPK TRN No. E01-22002063832 2022-12-01-13.27.46.000000        c 56e7025-bd26-4edb-933a-dee6f33ead19 Envoice: 17095/2022</t>
  </si>
  <si>
    <t xml:space="preserve"> BEN.ALBA BETON SHPK TRN No. E01-22002063810 2022-12-01-00.55.22.000000        e 1659b92-3270-4ab1-a907-bb64e022ac91 Envoice: 17093/2022</t>
  </si>
  <si>
    <t xml:space="preserve"> BEN.ALBA BETON SHPK TRN No. E01-22002063789 2022-12-01-00.35.51.000000        f 65a3780-5825-44ed-9609-b4f145f980a2 Envoice: 17092/2022</t>
  </si>
  <si>
    <t xml:space="preserve"> BEN.ALBA BETON SHPK TRN No. E01-22002063771 2022-12-01-00.16.52.000000        e 853d958-9d09-4990-990f-cde11928cf44 Envoice: 17090/2022</t>
  </si>
  <si>
    <t xml:space="preserve"> BEN.ALBA BETON SHPK TRN No. E01-22002063749 2022-12-01-00.16.18.000000        4 bd09913-f9c6-4cd7-b535-d75448628130 Envoice: 17089/2022</t>
  </si>
  <si>
    <t xml:space="preserve"> BEN.ALBA BETON SHPK TRN No. E01-22002063726 2022-12-01-11.39.47.000000        7 0b165d6-f8d4-43be-b9b7-1ef21e198130 Envoice: 17085/2022</t>
  </si>
  <si>
    <t xml:space="preserve"> BEN.ALBA BETON SHPK TRN No. E01-22002063694 2022-12-01-11.39.02.000000        d 9abbd27-dcfd-4466-a572-2480e30470a3 Envoice: 17084/2022</t>
  </si>
  <si>
    <t xml:space="preserve"> BEN.ALBA BETON SHPK TRN No. E01-22002063668 2022-12-01-10.49.13.000000        5 1bdacc8-d35a-4f90-b333-020ae6314ae1 Envoice: 17082/2022</t>
  </si>
  <si>
    <t xml:space="preserve"> BEN.ALBA BETON SHPK TRN No. E01-22002063638 2022-12-01-10.35.27.000000        9 e31532c-2e9c-47b7-8ed5-4a30c90a4c46 Envoice: 17080/2022</t>
  </si>
  <si>
    <t xml:space="preserve"> BEN.ALBA BETON SHPK TRN No. E01-22002063610 2022-12-01-10.34.55.000000        b d3afa0a-2e71-4c5c-8e73-100763f1986e Envoice: 17079/2022</t>
  </si>
  <si>
    <t xml:space="preserve"> BEN.ALBA BETON SHPK TRN No. E01-22002063559 2022-12-01-10.06.54.000000        e af05990-54fe-4638-ae20-2dea5b8705fa Envoice: 17077/2022</t>
  </si>
  <si>
    <t xml:space="preserve"> BEN.ALBA BETON SHPK TRN No. E01-22002063526 2022-12-01-09.52.14.000000        2 5244ae9-7436-4795-ac98-57ff9d19a87c Envoice: 17076/2022</t>
  </si>
  <si>
    <t xml:space="preserve"> BEN.ALBA BETON SHPK TRN No. E01-22002063456 2022-12-01-09.38.25.000000        b 4a84386-f21c-4c24-b278-be4ad65624f9 Envoice: 17075/2022</t>
  </si>
  <si>
    <t xml:space="preserve"> BEN.ALBA BETON SHPK TRN No. E01-22002063235 2022-12-01-08.37.35.000000        3 9299bbf-274e-44eb-b196-d0e18b22a1b9 Envoice: 17070/2022</t>
  </si>
  <si>
    <t xml:space="preserve"> BEN.ALBA BETON SHPK TRN No. E01-22002063213 2022-10-27-10.15.53.000000        d 01e95f8-d918-428c-9b0e-e2faa9dba352 Envoice: 15349/2022</t>
  </si>
  <si>
    <t xml:space="preserve"> BEN.Conspiration-Metropol TRN No. E01-22002063056 2022-12-01-22.52.52.000000        f 9747c07-b83e-4d59-a882-bcd3145e9951 Envoice: 454/2022</t>
  </si>
  <si>
    <t xml:space="preserve"> BEN.Conspiration-Metropol TRN No. E01-22002063040 2022-11-01-16.22.58.000000        1 6115e03-46d7-4567-9a16-cbbc29836da0 Envoice: 428/2022</t>
  </si>
  <si>
    <t xml:space="preserve"> BEN.Conspiration-Metropol TRN No. E01-22002063014 2022-10-10-09.28.09.000000        1 9bd8d69-1669-4a7e-acc1-7e99674c99db Envoice: 393/2022</t>
  </si>
  <si>
    <t xml:space="preserve"> BOLLETTA N.00000000003254684 DREJTORIA PERGJITHSHME DOGANAV K81321050I ZHDOGANIM MALLI</t>
  </si>
  <si>
    <t xml:space="preserve"> 30/11/2022</t>
  </si>
  <si>
    <t xml:space="preserve"> KOMISION NENTOR 2022</t>
  </si>
  <si>
    <t xml:space="preserve"> BEN.ALBA BETON SHPK TRN No. E01-22002037051 2022-11-29-16.07.12.000000        a 97b84c0-b9c7-4eab-a9cf-da4d951e3e8e Envoice: 17037/2022</t>
  </si>
  <si>
    <t xml:space="preserve"> BEN.ALBA BETON SHPK TRN No. E01-22002037021 2022-11-29-15.03.16.000000        6 1590efb-4c95-4008-8cb5-87147751803a Envoice: 17033/2022</t>
  </si>
  <si>
    <t xml:space="preserve"> BEN.ALBA BETON SHPK TRN No. E01-22002036990 2022-11-29-14.55.53.000000        3 14d41bb-5a74-406e-9ba8-69b158aa6026 Envoice: 17032/2022</t>
  </si>
  <si>
    <t xml:space="preserve"> BEN.ALBA BETON SHPK TRN No. E01-22002036950 2022-11-29-14.01.52.000000        9 c3f0569-dfef-4656-8114-71c3a9ce4cf9 Envoice: 17028/2022</t>
  </si>
  <si>
    <t xml:space="preserve"> BEN.ALBA BETON SHPK TRN No. E01-22002036911 2022-11-29-13.52.19.000000        7 e0786d2-d45f-4d03-8ca3-030f615f9c4b Envoice: 17027/2022</t>
  </si>
  <si>
    <t xml:space="preserve"> BEN.VAKEFI SH.P.K. TRN No. E01-22002036829 2022-11-30-08.55.17.000000        e 2f69fb7-afd0-4527-9db6-ea5601614210 Envoice: 1262/2022</t>
  </si>
  <si>
    <t xml:space="preserve"> 21/11/2022</t>
  </si>
  <si>
    <t xml:space="preserve"> BOLLETTA N.00000000003243781 TATIME E SIGURIME SHOQ/SHEND. K81321050I1900002210 SIG TETOR 2022</t>
  </si>
  <si>
    <t xml:space="preserve"> 15/11/2022</t>
  </si>
  <si>
    <t xml:space="preserve"> Disbursim Kredie</t>
  </si>
  <si>
    <t xml:space="preserve"> Kredi n.00000098865 in ALL Debito residuo L 10000.000,00 Kuota Kapitalit L 10000.000,00 FEES L   150.000,00</t>
  </si>
  <si>
    <t xml:space="preserve"> BEN.REDION ZALOSHNJA P.F. TRN No. E01-22001955205 2022-11-10-15.59.00.000000        7 da39671-6a13-443a-b19a-4d1863cbc32b Envoice: 2661/2022</t>
  </si>
  <si>
    <t xml:space="preserve"> BEN.LEKO KOMPANI TRN No. E01-22001955150 2022-10-31-14.26.46.000000        d 4ec3ce4-1c2b-4096-afd9-250dff7d009e Envoice: 9/2022</t>
  </si>
  <si>
    <t xml:space="preserve"> 10/11/2022</t>
  </si>
  <si>
    <t xml:space="preserve"> BEN.ALTECH-CONSTRUKSION SH.P.K. TRN No. E01-22001930372 PAGA TETOR 2022</t>
  </si>
  <si>
    <t xml:space="preserve"> ORD.KLAUDIO DUSHO P.F. TRN No. E01-22001905709 2022-10-31-11.33.41.000000        e 0ac731c-b489-4b85-8b58-3eb1833253d8 Envoice: 14/2022</t>
  </si>
  <si>
    <t xml:space="preserve"> 04/11/2022</t>
  </si>
  <si>
    <t xml:space="preserve"> BEN.ALUMIL-ALBANIA SH.P.K TRN No. E01-22001893729 2022-11-01-13.10.49.000000        a 7fe4fe1-565b-4282-ad61-2bd5b275fc76 Envoice: 5445/2022</t>
  </si>
  <si>
    <t xml:space="preserve"> BEN.ALUMIL-ALBANIA SH.P.K TRN No. E01-22001893716 2022-10-26-11.18.02.000000        7 b2d274d-5e90-4041-a0b2-3fe97c14b9a8 Envoice: 5411/2022</t>
  </si>
  <si>
    <t xml:space="preserve"> BEN.ALUMIL-ALBANIA SH.P.K TRN No. E01-22001893704 2022-10-24-00.35.30.000000        d 567381d-eb15-4ab1-afad-9f32a9267d41 Envoice: 5399/2022</t>
  </si>
  <si>
    <t xml:space="preserve"> BEN.ALUMIL-ALBANIA SH.P.K TRN No. E01-22001893696 2022-10-11-09.27.19.000000        2 9a14fd6-fec0-4300-898d-3acab259ab2a Envoice: 5341/2022</t>
  </si>
  <si>
    <t xml:space="preserve"> 31/10/2022</t>
  </si>
  <si>
    <t xml:space="preserve"> KOMISION TETOR 2022</t>
  </si>
  <si>
    <t xml:space="preserve"> 21/10/2022</t>
  </si>
  <si>
    <t xml:space="preserve"> ORD.KLAUDIO DUSHO P.F. TRN No. E01-22001804867 2022-10-18-00.00.00.000000        7 2c43780-7f4a-47f5-ac5d-df45a74058f7 Envoice: 9/2022</t>
  </si>
  <si>
    <t xml:space="preserve"> BOLLETTA N.00000000003208838 TATIME E SIGURIME SHOQ/SHEND. K81321050I1500002209 TATIM SHTATOR 2022</t>
  </si>
  <si>
    <t xml:space="preserve"> BOLLETTA N.00000000003208832 TATIME E SIGURIME SHOQ/SHEND. K81321050I1900002209 SIG SHTATOR 2022</t>
  </si>
  <si>
    <t xml:space="preserve"> 07/10/2022</t>
  </si>
  <si>
    <t xml:space="preserve"> BEN.ALUMIL-ALBANIA SH.P.K TRN No. E01-22001672517 2022-10-04-11.51.43.000000        9 b99a816-02ac-4aa5-99e5-16f70e43cad6 Envoice: 5298/2022</t>
  </si>
  <si>
    <t xml:space="preserve"> BEN.ALUMIL-ALBANIA SH.P.K TRN No. E01-22001672490 2022-10-06-14.30.47.000000        7 36b4bc0-33d6-43b2-92de-1034cde46bc1 Envoice: 5310/2022</t>
  </si>
  <si>
    <t xml:space="preserve"> BEN.ALTECH-CONSTRUKSION SH.P.K. TRN No. E01-22001672395 PAGA SHTATOR 2022</t>
  </si>
  <si>
    <t xml:space="preserve"> BEN.DAS OIL SH.P.K TRN No. E01-22001645246 2022-10-03-10.33.19.000000        d 48877ea-6f56-48af-af63-dfbecc738505 Envoice: 5189/2022</t>
  </si>
  <si>
    <t xml:space="preserve"> 03/10/2022</t>
  </si>
  <si>
    <t xml:space="preserve"> BEN.LEKO KOMPANI TRN No. E01-22001636386 2022-08-29-13.48.23.000000        4 6f49c63-76cd-4488-8392-f56406202616 Envoice: 1/2022</t>
  </si>
  <si>
    <t xml:space="preserve"> BEN.GRAMOS SHEHU TRN No. E01-22001636330 LIKUIDIM FATURASH NR 8,9,10,12/2022</t>
  </si>
  <si>
    <t xml:space="preserve"> 30/09/2022</t>
  </si>
  <si>
    <t xml:space="preserve"> KOMISION SHTATOR 2022</t>
  </si>
  <si>
    <t xml:space="preserve"> ORD.JAHO KRASNIQI TRN No. E01-22001606810 E-Invoice: E FAT 7 2022 DT 23.9.202 2</t>
  </si>
  <si>
    <t xml:space="preserve"> 23/09/2022</t>
  </si>
  <si>
    <t xml:space="preserve"> BEN.ALUMIL-ALBANIA SH.P.K TRN No. E01-22001586018 2022-09-23-10.53.09.000000        0 4367125-974e-4281-ab04-4730ae21e73a Envoice: 5257/2022</t>
  </si>
  <si>
    <t xml:space="preserve"> BEN.ALUMIL-ALBANIA SH.P.K TRN No. E01-22001585988 2022-08-26-00.39.40.000000        e 502a485-5017-4d42-b59c-804e1d9d5bd2 Envoice: 5186/2022</t>
  </si>
  <si>
    <t xml:space="preserve"> BEN.ALUMIL-ALBANIA SH.P.K TRN No. E01-22001585973 2022-08-17-14.30.54.000000        0 324b0e2-a396-4699-bca2-e267fadcb19f Envoice: 5170/2022</t>
  </si>
  <si>
    <t xml:space="preserve"> BOLLETTA N.00000000003155451 DREJTORIA PERGJITHSHME DOGANAV K81321050I PAGESE DOGANE</t>
  </si>
  <si>
    <t xml:space="preserve"> 20/09/2022</t>
  </si>
  <si>
    <t xml:space="preserve"> BOLLETTA N.00000000003151109 TATIME E SIGURIME SHOQ/SHEND. K81321050I1500002208 TATIM I MBAJTUR NE BURIM 2022 GUSHT</t>
  </si>
  <si>
    <t xml:space="preserve"> BOLLETTA N.00000000003151088 TATIME E SIGURIME SHOQ/SHEND. K81321050I1900002208 KONTRIBUT SIG SHOQ SHEND 2022 GUSHT</t>
  </si>
  <si>
    <t xml:space="preserve"> 13/09/2022</t>
  </si>
  <si>
    <t xml:space="preserve"> BOLLETTA N.00000000003137329 DREJTORIA PERGJITHSHME DOGANAV K81321050I ZHDOGANIM MALLI</t>
  </si>
  <si>
    <t xml:space="preserve"> ORD.BREGU COMPANY SHPK TRN No. E01-22001514771 LIKUJDIM FT.NR120 . .                                B6 55CBF0-7BFF-4C95-A7BC-1B387</t>
  </si>
  <si>
    <t xml:space="preserve"> 09/09/2022</t>
  </si>
  <si>
    <t xml:space="preserve"> BEN.ALTECH-CONSTRUKSION SH.P.K. TRN No. E01-22001498141 PAGA GUSHT 2022</t>
  </si>
  <si>
    <t xml:space="preserve"> BEN.CONSPIRATION METROPOL TRN No. E01-22001497745 LIKUJDIM FAT 363/2022 DHE 324/2022</t>
  </si>
  <si>
    <t xml:space="preserve"> 31/08/2022</t>
  </si>
  <si>
    <t xml:space="preserve"> KOMISION GUSHT 2022</t>
  </si>
  <si>
    <t xml:space="preserve"> 22/08/2022</t>
  </si>
  <si>
    <t xml:space="preserve"> BEN.EDIPACK SHPK TRN No. E01-22001387989 PROFORMA NR 425669 DT 16.08.2022</t>
  </si>
  <si>
    <t xml:space="preserve"> BOLLETTA N.00000000003114942 TATIME E SIGURIME SHOQ/SHEND. K81321050I1900002207 SIG KORRIK 22</t>
  </si>
  <si>
    <t xml:space="preserve"> BOLLETTA N.00000000003114931 TATIME E SIGURIME SHOQ/SHEND. K81321050I1500002207 TATIM KORRIK 22</t>
  </si>
  <si>
    <t xml:space="preserve"> BEN.DAS OIL SH.P.K TRN No. E01-22001378195 2022-07-12-10.32.21.000000        0 5139335-1715-40f8-b0a6-00a029a9cc4b Envoice: 3543/2022</t>
  </si>
  <si>
    <t xml:space="preserve"> ORD.APOLUMIL SKY SHPK TRN No. E01-22001378005 Likujdim pjesor fature 7</t>
  </si>
  <si>
    <t xml:space="preserve"> ORD.LULEZIM BREGU P.F. TRN No. E01-22001369496 2022-05-30-11.34.00.000000        0 9c1cedf-643c-4865-b30f-77c59087133e Envoice: 94/2022</t>
  </si>
  <si>
    <t xml:space="preserve"> BEN.ALBTELECOM SHA(784) TRN No. E01-22001357817 2022-07-01-10.16.03.000000        8 062cb9a-2991-42c5-8959-643c96758523 Envoice: 961294/2022</t>
  </si>
  <si>
    <t xml:space="preserve"> 15/08/2022</t>
  </si>
  <si>
    <t xml:space="preserve"> BEN.CIPI KONSTRUKSION TRN No. E01-22001350019 2022-08-15-08.58.40.000000        9 3ea1bc1-33fe-4400-8cf3-8bc398ee1dc2 Envoice: 81/2022</t>
  </si>
  <si>
    <t xml:space="preserve"> 12/08/2022</t>
  </si>
  <si>
    <t xml:space="preserve"> BEN.ALTECH-CONSTRUKSION SH.P.K. TRN No. E01-22001337976 PAGA KORRIK 2022</t>
  </si>
  <si>
    <t xml:space="preserve"> BOLLETTA N.00000000003103187 DREJTORIA PERGJITHSHME DOGANAV K81321050I ZHDOGANIM MALLI</t>
  </si>
  <si>
    <t xml:space="preserve"> 03/08/2022</t>
  </si>
  <si>
    <t xml:space="preserve"> 02/08/2022</t>
  </si>
  <si>
    <t xml:space="preserve"> BOLLETTA N.00000000003093307 DREJTORIA PERGJITHSHME DOGANAV K81321050I ZHDOGANIM MALLI</t>
  </si>
  <si>
    <t xml:space="preserve"> BEN.ALUMIL-ALBANIA SH.P.K TRN No. E01-22001274449 2022-07-25-10.27.43.000000        d 8a8397b-703c-4e53-8628-94db94d7148e Envoice: 5090/2022</t>
  </si>
  <si>
    <t xml:space="preserve"> 31/07/2022</t>
  </si>
  <si>
    <t xml:space="preserve"> KOMISION KORRIK 2022</t>
  </si>
  <si>
    <t xml:space="preserve"> 22/07/2022</t>
  </si>
  <si>
    <t xml:space="preserve"> BOLLETTA N.00000000003084838 TATIME E SIGURIME SHOQ/SHEND. K81321050I1500002206 TATIM I MBAJTUR NE BURIM QERSHOR 2022</t>
  </si>
  <si>
    <t xml:space="preserve"> BOLLETTA N.00000000003084833 TATIME E SIGURIME SHOQ/SHEND. K81321050I1900002206 KONT E SIG SHOQ DHE SHEND QERSHOR 2022</t>
  </si>
  <si>
    <t xml:space="preserve"> BEN.INFOSOFT SOFTWARE DEVELOPER SH TRN No. E01-22001129069 2022-07-14-15.36.09.000000        e dec441f-bb91-4cbd-9384-dcc046a272ea Envoice: 4022/2022</t>
  </si>
  <si>
    <t xml:space="preserve"> BEN.ALUMIL-ALBANIA SH.P.K TRN No. E01-22001123352 2022-06-09-08.27.06.000000        e 569b927-c490-4cfe-a7cc-b141731ab116 Envoice: 4965/2022</t>
  </si>
  <si>
    <t xml:space="preserve"> BEN.ALUMIL-ALBANIA SH.P.K TRN No. E01-22001123320 2022-06-02-13.53.39.000000        1 995ed69-4c77-4f42-b701-b71c50222abe Envoice: 4939/2022</t>
  </si>
  <si>
    <t xml:space="preserve"> BEN.ALUMIL-ALBANIA SH.P.K TRN No. E01-22001123278 2022-07-13-14.38.05.000000        4 def7537-6bbb-4463-9618-ff97a9c1ad69 Envoice: 5052/2022</t>
  </si>
  <si>
    <t xml:space="preserve"> 12/07/2022</t>
  </si>
  <si>
    <t xml:space="preserve"> BEN.ALTECH-CONSTRUKSION SH.P.K. TRN No. E01-22001098663 PAGA QERSHOR 2022</t>
  </si>
  <si>
    <t xml:space="preserve"> 06/07/2022</t>
  </si>
  <si>
    <t xml:space="preserve"> BEN.ALUMIL-ALBANIA SH.P.K TRN No. E01-22001067793 2022-06-28-10.38.01.000000        0 7aeedbd-ae85-4ead-80cf-9f0258ba69ae Envoice: 5002/2022</t>
  </si>
  <si>
    <t xml:space="preserve"> BEN.ALUMIL-ALBANIA SH.P.K TRN No. E01-22001067779 2022-06-10-15.54.53.000000        a 065e44e-2361-4c14-ae5e-42455f3732de Envoice: 4970/2022</t>
  </si>
  <si>
    <t xml:space="preserve"> BEN.ALUMIL-ALBANIA SH.P.K TRN No. E01-22001067762 2022-06-16-00.20.25.000000        7 5071757-67ca-482c-b8cf-e0b0175204ee Envoice: 4979/2022</t>
  </si>
  <si>
    <t xml:space="preserve"> 04/07/2022</t>
  </si>
  <si>
    <t xml:space="preserve"> ORD.BREGU COMPANY SHPK TRN No. E01-22001045674 LIKUJDIM FT.106. . .                                3F A60317-4C8E-4990-AC30-3FAF3</t>
  </si>
  <si>
    <t xml:space="preserve"> 30/06/2022</t>
  </si>
  <si>
    <t xml:space="preserve"> KOMISION QERSHOR 2022</t>
  </si>
  <si>
    <t xml:space="preserve"> 21/06/2022</t>
  </si>
  <si>
    <t xml:space="preserve"> BOLLETTA N.00000000003027538 TATIME E SIGURIME SHOQ/SHEND. K81321050I1500002205 TATIM I MBAJTUR NE BURIM MAJ 2022</t>
  </si>
  <si>
    <t xml:space="preserve"> BOLLETTA N.00000000003027532 TATIME E SIGURIME SHOQ/SHEND. K81321050I1900002205 KONT E SIG SHOQ DHE SHEND MAJ 2022</t>
  </si>
  <si>
    <t xml:space="preserve"> BEN.DOAN SH.P.K. TRN No. E01-22000940102 2022-04-18-10.09.44.000000        2 2b74507-2452-45fc-92fa-47ce2dd61d40 Envoice: 130503/2022</t>
  </si>
  <si>
    <t xml:space="preserve"> BEN.DOAN SH.P.K. TRN No. E01-22000940085 2022-04-15-09.20.12.000000        e 9aa722d-3bb6-42b4-8d2a-8b0edc5059f6 Envoice: 1115/2022</t>
  </si>
  <si>
    <t xml:space="preserve"> BEN.DOAN SH.P.K. TRN No. E01-22000940080 2022-04-04-10.47.22.000000        1 649a5ec-84ec-43f2-be05-55bbb5f0f7ea Envoice: 991/2022</t>
  </si>
  <si>
    <t xml:space="preserve"> BEN.DOAN SH.P.K. TRN No. E01-22000940076 2022-03-30-11.31.24.000000        f 00e7776-b9eb-41c1-a30c-facdcf861d53 Envoice: 945/2022</t>
  </si>
  <si>
    <t xml:space="preserve"> BEN.DOAN SH.P.K. TRN No. E01-22000940066 2022-03-30-08.33.43.000000        d ff24256-1749-4ce2-9fd1-1faa4c7b81dd Envoice: 940/2022</t>
  </si>
  <si>
    <t xml:space="preserve"> BEN.DOAN SH.P.K. TRN No. E01-22000939997 2022-03-25-11.25.53.000000        8 994fd08-f0e7-41a5-86d4-3af4fc671318 Envoice: 898/2022</t>
  </si>
  <si>
    <t xml:space="preserve"> BEN.DOAN SH.P.K. TRN No. E01-22000939964 2022-03-25-09.56.31.000000        3 f70a077-a671-407e-890b-606d9a01943c Envoice: 893/2022</t>
  </si>
  <si>
    <t xml:space="preserve"> BEN.DOAN SH.P.K. TRN No. E01-22000939934 2022-03-22-10.36.37.000000        8 4a072f1-09d4-4162-b5de-a0b29e756f78 Envoice: 850/2022</t>
  </si>
  <si>
    <t xml:space="preserve"> 10/06/2022</t>
  </si>
  <si>
    <t xml:space="preserve"> BEN.ALTECH-CONSTRUKSION SH.P.K. TRN No. E01-22000917042 PAGA MAJ 2022</t>
  </si>
  <si>
    <t xml:space="preserve"> 07/06/2022</t>
  </si>
  <si>
    <t xml:space="preserve"> BEN.EK-GLASS TRN No. E01-22000895635 2022-05-28-11.39.27.000000        8 ab8e62c-f7b9-469f-89ad-9f203a1c67c9 Envoice: 16/2022</t>
  </si>
  <si>
    <t xml:space="preserve"> 31/05/2022</t>
  </si>
  <si>
    <t xml:space="preserve"> KOMISION MAJ 2022</t>
  </si>
  <si>
    <t xml:space="preserve"> BEN.ALUMIL-ALBANIA SH.P.K TRN No. E01-22000854659 2022-05-19-10.38.19.000000        9 51cf04b-b8a5-4dc6-8c2d-3b41481faeb0 Envoice: 4763/2022</t>
  </si>
  <si>
    <t xml:space="preserve"> BEN.ALUMIL-ALBANIA SH.P.K TRN No. E01-22000854626 2022-05-27-13.12.54.000000        4 7f0b4ac-db33-4d27-89d8-3d4efd8946d8 Envoice: 4904/2022</t>
  </si>
  <si>
    <t xml:space="preserve"> BEN.ALUMIL-ALBANIA SH.P.K TRN No. E01-22000854603 2022-05-31-09.40.43.000000        c 72a17b1-1337-466e-8178-81b4b5b78d1d Envoice: 4922/2022</t>
  </si>
  <si>
    <t xml:space="preserve"> ORD.ERTIL HAZIZI P.F. TRN No. E01-22000847906 Pages fature</t>
  </si>
  <si>
    <t xml:space="preserve"> 27/05/2022</t>
  </si>
  <si>
    <t xml:space="preserve"> ORD.GRUPPO KONI SH.P.K. TRN No. E01-22000835890 LIKUJDIM FATURA 89/2022 9b95ed55-1940-4042-9511-9892e38c194 0Envoice: 89/2022</t>
  </si>
  <si>
    <t xml:space="preserve"> ORD.GRUPPO KONI SH.P.K. TRN No. E01-22000835838 LIKUJDIM FATURA 84/2022 df114330-b865-4bf8-b060-22e5e361d34 8Envoice: 84/2022</t>
  </si>
  <si>
    <t xml:space="preserve"> ORD.GRUPPO KONI SH.P.K. TRN No. E01-22000835801 LIKUJDIM FATURA 40/2022 7a984931-9430-439b-8edd-d1e81a6eacb 1Envoice: 40/2022</t>
  </si>
  <si>
    <t xml:space="preserve"> ORD.COLUMBUS INVEST SHPK TRN No. E01-22000800919 PAGESE VETRATE ALUMINI ME HAPJE . .                                E2 E65C35-F77E-44D3-91AC-F07BF</t>
  </si>
  <si>
    <t xml:space="preserve"> 12/05/2022</t>
  </si>
  <si>
    <t xml:space="preserve"> BEN.ALUMIL-ALBANIA SH.P.K TRN No. E01-22000750870 2022-05-04-14.19.18.000000        1 efe14a4-8292-4ddf-9e63-4d99a8fee5be Envoice: 4466/2022</t>
  </si>
  <si>
    <t xml:space="preserve"> BEN.ALUMIL-ALBANIA SH.P.K TRN No. E01-22000750860 2022-04-07-15.28.28.000000        0 66d44b7-ef7c-45bc-b913-65fd82e30e14 Envoice: 4063/2022</t>
  </si>
  <si>
    <t xml:space="preserve"> BEN.ALUMIL-ALBANIA SH.P.K TRN No. E01-22000750848 2022-04-12-00.47.02.000000        9 543f4e4-ed5f-4995-8a87-50b6a12c0592 Envoice: 4128/2022</t>
  </si>
  <si>
    <t xml:space="preserve"> BEN.ALTECH-CONSTRUKSION SH.P.K. TRN No. E01-22000750547 PAGA PRILL 22</t>
  </si>
  <si>
    <t xml:space="preserve"> ORD.SPITALI EUROPIAN SHPK TRN No. E01-22000731668 Lik fature 86/2022 dt 04/05/2022</t>
  </si>
  <si>
    <t xml:space="preserve"> 30/04/2022</t>
  </si>
  <si>
    <t xml:space="preserve"> KOMISION PRILL 2022</t>
  </si>
  <si>
    <t xml:space="preserve"> 29/04/2022</t>
  </si>
  <si>
    <t xml:space="preserve"> BOLLETTA N.00000000002956818 DREJTORIA PERGJITHSHME DOGANAV K81321050I PAGESE DOGANE ZHDOGANIM MALLI</t>
  </si>
  <si>
    <t xml:space="preserve"> 26/04/2022</t>
  </si>
  <si>
    <t xml:space="preserve"> BEN.EDIPACK SHPK TRN No. E01-22000652659 2022-01-13-00.09.49.000000        f 49f9fc3-a12d-4558-b07f-dc02a01bce34 Envoice: 110/2022</t>
  </si>
  <si>
    <t xml:space="preserve"> 08/04/2022</t>
  </si>
  <si>
    <t xml:space="preserve"> BEN.ALTECH-CONSTRUKSION SH.P.K. TRN No. E01-22000507973 PAGA MARS 22</t>
  </si>
  <si>
    <t xml:space="preserve"> 07/04/2022</t>
  </si>
  <si>
    <t xml:space="preserve"> BEN.DAS OIL SH.P.K TRN No. E01-22000501404 2022-03-24-15.15.02.000000        3 4df6e70-1cea-4aae-80f8-caaff996bb5d Envoice: 1294/2022</t>
  </si>
  <si>
    <t xml:space="preserve"> 31/03/2022</t>
  </si>
  <si>
    <t xml:space="preserve"> KOMISION MARS 2022</t>
  </si>
  <si>
    <t xml:space="preserve"> BEN.ALUMIL-ALBANIA SH.P.K TRN No. E01-22000443911 2022-03-16-10.14.38.000000        1 a9cc3ad-0eca-4ca1-b358-1ef78f6abdb6 Envoice: 3665/2022</t>
  </si>
  <si>
    <t xml:space="preserve"> BEN.ALUMIL-ALBANIA SH.P.K TRN No. E01-22000443764 2022-03-25-14.55.25.000000        9 4725ec6-efb8-4c1c-8b8c-ed43e35b1c93 Envoice: 3838/2022</t>
  </si>
  <si>
    <t xml:space="preserve"> 23/03/2022</t>
  </si>
  <si>
    <t xml:space="preserve"> BEN.EDIPACK SHPK TRN No. E01-22000413850 PARAPAGIM PROFORME NR 352929 DT 17.03.2022</t>
  </si>
  <si>
    <t xml:space="preserve"> BOLLETTA N.00000000002882166 TATIME E SIGURIME SHOQ/SHEND. K81321050I1900002202</t>
  </si>
  <si>
    <t xml:space="preserve"> 18/03/2022</t>
  </si>
  <si>
    <t xml:space="preserve"> BOLLETTA N.00000000002878678 DREJTORIA PERGJITHSHME DOGANAV K81321050I ZHDOGANIM MALLI</t>
  </si>
  <si>
    <t xml:space="preserve"> ORD.ERGI 2008 SH.P.K. TRN No. E01-22000382766 2022-03-14-10.32.52.000000        3 79f33b6-2b80-42ec-9780-2b2b67f1d8b3 Envoice: 51/2022</t>
  </si>
  <si>
    <t xml:space="preserve"> 09/03/2022</t>
  </si>
  <si>
    <t xml:space="preserve"> BEN.ALTECH-CONSTRUKSION SH.P.K. TRN No. E01-22000351757 PAGA SHKURT 2022</t>
  </si>
  <si>
    <t xml:space="preserve"> 04/03/2022</t>
  </si>
  <si>
    <t xml:space="preserve"> BOLLETTA N.00000000002860459 DREJTORIA PERGJITHSHME DOGANAV K81321050I ZHDOGANIM MALLI</t>
  </si>
  <si>
    <t xml:space="preserve"> 03/03/2022</t>
  </si>
  <si>
    <t xml:space="preserve"> 28/02/2022</t>
  </si>
  <si>
    <t xml:space="preserve"> KOMISION SHKURT 2022</t>
  </si>
  <si>
    <t xml:space="preserve"> 26/02/2022</t>
  </si>
  <si>
    <t xml:space="preserve"> BOLLETTA N.00000000002853825 DREJTORIA PERGJITHSHME DOGANAV K81321050I PAGES ZHDOGANIM MALLI</t>
  </si>
  <si>
    <t xml:space="preserve"> 22/02/2022</t>
  </si>
  <si>
    <t xml:space="preserve"> BOLLETTA N.00000000002849275 TATIME E SIGURIME SHOQ/SHEND. K81321050I1500002201 TAT I MBAJTUR NE BURIM JANAR 2022</t>
  </si>
  <si>
    <t xml:space="preserve"> BOLLETTA N.00000000002849270 TATIME E SIGURIME SHOQ/SHEND. K81321050I1900002201 PAG SIG SHOQ DHE SHEND JANAR 2022</t>
  </si>
  <si>
    <t xml:space="preserve"> BEN.ALUMIL-ALBANIA SH.P.K TRN No. E01-22000269529 2022-02-03-00.02.59.000000        0 6c96f38-ff88-47bd-abae-24f0ec54799c Envoice: 3087/2022</t>
  </si>
  <si>
    <t xml:space="preserve"> BEN.ALUMIL-ALBANIA SH.P.K TRN No. E01-22000269071 2022-02-18-00.18.59.000000        5 c5937e1-044e-4c4c-b5be-7dcc4a74e604 Envoice: 3325/2022</t>
  </si>
  <si>
    <t xml:space="preserve"> BEN.ALUMIL-ALBANIA SH.P.K TRN No. E01-22000269059 2022-02-18-00.19.04.000000        7 f81f6e6-156f-4621-ba7c-fa45732aec29 Envoice: 3326/2022</t>
  </si>
  <si>
    <t xml:space="preserve"> 07/02/2022</t>
  </si>
  <si>
    <t xml:space="preserve"> Benef.: PAGA JANAR 2022 Coord.ban.0021201100-59999211 0000001000000</t>
  </si>
  <si>
    <t xml:space="preserve"> 31/01/2022</t>
  </si>
  <si>
    <t xml:space="preserve"> KOMISION JANAR 2022</t>
  </si>
  <si>
    <t xml:space="preserve"> 21/01/2022</t>
  </si>
  <si>
    <t xml:space="preserve"> BOLLETTA N.00000000002807926 DREJTORIA PERGJITHSHME DOGANAV K81321050I ZHDOGANIM MALLI</t>
  </si>
  <si>
    <t xml:space="preserve"> 20/01/2022</t>
  </si>
  <si>
    <t xml:space="preserve"> BOLLETTA N.00000000002801649 TATIME E SIGURIME SHOQ/SHEND. K81321050I1500002112 TAT I MBAJTUR NE BURIM DHJETOR 2021</t>
  </si>
  <si>
    <t xml:space="preserve"> BOLLETTA N.00000000002801493 TATIME E SIGURIME SHOQ/SHEND. K81321050I1900002112 PAG SIG SHOQ DHE SHEND DHJETOR 2021</t>
  </si>
  <si>
    <t xml:space="preserve"> BEN.Das oil TRN No. E01-22000078530 2022-01-17-08.43.03.000000        f 2aef80b-413c-4caa-90e6-0a1b64335f90 Envoice: 230/2022</t>
  </si>
  <si>
    <t xml:space="preserve"> BEN.A E DISTRIBUTION SH.P.K. TRN No. E01-22000025576 2022-01-11-11.52.00.000000        3 185d0fb-1a5b-43b9-9bd6-a5bb891d1dfe Envoice: 497/2022</t>
  </si>
  <si>
    <t>detyrim page</t>
  </si>
  <si>
    <t xml:space="preserve">paguar </t>
  </si>
  <si>
    <t>detyrimi</t>
  </si>
  <si>
    <r>
      <rPr>
        <sz val="10"/>
        <color theme="1"/>
        <rFont val="Arial"/>
        <family val="2"/>
      </rPr>
      <t>Data e Veprimit</t>
    </r>
  </si>
  <si>
    <r>
      <rPr>
        <sz val="10"/>
        <color theme="1"/>
        <rFont val="Arial"/>
        <family val="2"/>
      </rPr>
      <t>Datë Valuta</t>
    </r>
  </si>
  <si>
    <r>
      <rPr>
        <sz val="10"/>
        <color theme="1"/>
        <rFont val="Arial"/>
        <family val="2"/>
      </rPr>
      <t>Tipi i Veprimit</t>
    </r>
  </si>
  <si>
    <r>
      <rPr>
        <sz val="10"/>
        <color theme="1"/>
        <rFont val="Arial"/>
        <family val="2"/>
      </rPr>
      <t>Përshkrimi</t>
    </r>
  </si>
  <si>
    <r>
      <rPr>
        <sz val="10"/>
        <color theme="1"/>
        <rFont val="Arial"/>
        <family val="2"/>
      </rPr>
      <t>Numri i Referencës së Bankës</t>
    </r>
  </si>
  <si>
    <r>
      <rPr>
        <sz val="10"/>
        <color theme="1"/>
        <rFont val="Arial"/>
        <family val="2"/>
      </rPr>
      <t>Debi</t>
    </r>
  </si>
  <si>
    <t>pagesat</t>
  </si>
  <si>
    <t xml:space="preserve"> 30/12/2022</t>
  </si>
  <si>
    <t xml:space="preserve"> ORD.JEP S SHPK TRN No. E01-22002212995 LIKUJDIM PJESOR FATURE NR 156/2022 DT 30/11/2022 .                                CC E075C8-E2A5-498F-95FA-B7D12</t>
  </si>
  <si>
    <t xml:space="preserve"> Received: 00001761206</t>
  </si>
  <si>
    <t xml:space="preserve"> BEN.ALBA BETON SHPK TRN No. E01-22002196632 LIKUIDIM FATURASH</t>
  </si>
  <si>
    <t xml:space="preserve"> TRN No. E01-22002196469</t>
  </si>
  <si>
    <t xml:space="preserve"> BEN.EMANTE PANEL TRN No. E01-22002196469 LIKUDIM DETYRIMI I PRAPAMBETUR</t>
  </si>
  <si>
    <t xml:space="preserve"> BEN.IKONA SHPK TRN No. E01-22002195022 LIKUJDIM FATURE NR 6275/2022</t>
  </si>
  <si>
    <t xml:space="preserve"> 23/12/2022</t>
  </si>
  <si>
    <t xml:space="preserve"> ORD.GRUPPO KONI SHPK TRN No. E01-22002175286 LIKUJDIM NE FAVOR TE ALTECH CONSTRU KSION . 60091883822</t>
  </si>
  <si>
    <t xml:space="preserve"> BEN.ALUMIL-ALBANIA SH.P.K TRN No. E01-22002161180 LIKUIDIM FT NR 5551 5596 5597 /2022</t>
  </si>
  <si>
    <t xml:space="preserve"> 16/12/2022</t>
  </si>
  <si>
    <t xml:space="preserve"> 22002104039</t>
  </si>
  <si>
    <t xml:space="preserve"> ORD.ASL SHPK TRN No. E01-22002149967 LIKUJDIM FATURE NR 134/2022 DT 25.10.2022 LIKUJDIM FATURE NR 136/2022 DT 31.10.2022</t>
  </si>
  <si>
    <t xml:space="preserve"> 12/12/2022</t>
  </si>
  <si>
    <t xml:space="preserve"> TRN No. E01-22002114615</t>
  </si>
  <si>
    <t xml:space="preserve"> BEN.PELIKAN SHPK TRN No. E01-22002114615 2022-12-12-00.14.18.000000        3 8ffe003-bbdc-4ace-922c-01f275308056 Envoice: 3816/2022</t>
  </si>
  <si>
    <t xml:space="preserve"> TRN No. E01-22002104039</t>
  </si>
  <si>
    <t xml:space="preserve"> ORD.ALUMINISKA BRAVARIJA VERO-AL D TRN No. E01-22002104039 14.06.2022</t>
  </si>
  <si>
    <t xml:space="preserve"> TRN No. E01-22002089802</t>
  </si>
  <si>
    <t xml:space="preserve"> BEN.EMANTE PANEL SHPK TRN No. E01-22002089802 PAGESE PROFORME 07.12.2022</t>
  </si>
  <si>
    <t xml:space="preserve"> TRN No. E01-22002056516</t>
  </si>
  <si>
    <t xml:space="preserve"> BEN.STYROPAN SA TRN No. E01-22002056516 PAYMENT OF PROFORMA INVOICE NO.1836 DATE 02.12.2022</t>
  </si>
  <si>
    <t xml:space="preserve"> 24/11/2022</t>
  </si>
  <si>
    <t xml:space="preserve"> TRN No. E01-22002017651</t>
  </si>
  <si>
    <t xml:space="preserve"> BEN.IKONA SHPK TRN No. E01-22002017651 2022-11-24-15.05.50.000000        0 92fb360-0e8e-4d1a-bf25-68122b7f8f5e Envoice: 6230/2022</t>
  </si>
  <si>
    <t xml:space="preserve"> TRN No. E01-22001992724</t>
  </si>
  <si>
    <t xml:space="preserve"> BEN.ALBA BETON SHPK TRN No. E01-22001992724 2022-11-16-15.02.01.000000        e 197302f-9d3e-49f2-95a9-4aba32c46281 Envoice: 16496/2022</t>
  </si>
  <si>
    <t xml:space="preserve"> TRN No. E01-22001990575</t>
  </si>
  <si>
    <t xml:space="preserve"> BEN.ELVAL HALCOR SA TRN No. E01-22001990575 PAYMENT PROFORMA INVOICE NR 208 DT 21.11.2022</t>
  </si>
  <si>
    <t xml:space="preserve"> TRN No. E01-22001990548</t>
  </si>
  <si>
    <t xml:space="preserve"> BEN.DROUBLIS TRN No. E01-22001990548 PAYMENT OF PROFORMA INVOICE DT 03.1 1.2022</t>
  </si>
  <si>
    <t xml:space="preserve"> TRN No. E01-22001990477</t>
  </si>
  <si>
    <t xml:space="preserve"> BEN.ALBA BETON SHPK TRN No. E01-22001990477 2022-11-17-08.52.13.000000        e 4b2c4de-3ab9-4bfa-8456-39d8bee2ae5d Envoice: 16504/2022</t>
  </si>
  <si>
    <t xml:space="preserve"> TRN No. E01-22001990463</t>
  </si>
  <si>
    <t xml:space="preserve"> BEN.ALBA BETON SHPK TRN No. E01-22001990463 2022-11-16-15.20.12.000000        b 3a5f0ae-4ed7-45af-a814-296e415d53c8 Envoice: 16499/2022</t>
  </si>
  <si>
    <t xml:space="preserve"> ORD.ALBA BETON SHPK TRN No. E01-22001953814 LIKUJDIM FATURE NR  114/2022</t>
  </si>
  <si>
    <t xml:space="preserve"> BEN.ALBA BETON SHPK TRN No. E01-22001953772 KTHIM SHUME SA LIKUJDUAR GABIM DT 04.11.2022</t>
  </si>
  <si>
    <t xml:space="preserve"> TRN No. E01-22001930817</t>
  </si>
  <si>
    <t xml:space="preserve"> BEN.CIPI KONSTRUKSION TRN No. E01-22001930817 2022-11-09-00.37.03.000000        e 5ef5753-3f83-4e79-a85d-36b23d0c325e Envoice: 29/2022</t>
  </si>
  <si>
    <t xml:space="preserve"> ORD.ALBA BETON SHPK TRN No. E01-22001897719 2022-08-16-16.38.31.000000        b eb491af-fac8-43cc-9c83-b9ab705284ce Envoice: 114/2022</t>
  </si>
  <si>
    <t xml:space="preserve"> TRN No. E01-22001893744</t>
  </si>
  <si>
    <t xml:space="preserve"> BEN.ALUMIL-ALBANIA SH.P.K TRN No. E01-22001893744 2022-11-04-11.45.48.000000        2 ff28edb-5dce-4586-9227-4c31abdf9ec1 Envoice: 5457/2022</t>
  </si>
  <si>
    <t xml:space="preserve"> TRN No. E01-22001891848</t>
  </si>
  <si>
    <t xml:space="preserve"> ORD.NeoProjects Ltd TRN No. E01-22001891848 Relation: Retail Reason: Purchase of Goods Payment for Aluminium Proforma Invoice Full Amount</t>
  </si>
  <si>
    <t xml:space="preserve"> 03/11/2022</t>
  </si>
  <si>
    <t xml:space="preserve"> TRN No. E01-22001886462</t>
  </si>
  <si>
    <t xml:space="preserve"> BEN.ALBA BETON SHPK TRN No. E01-22001886462 2022-10-27-00.44.55.000000        0 2ab2818-108f-4984-9189-45c682c94d3e Envoice: 15363/2022</t>
  </si>
  <si>
    <t xml:space="preserve"> TRN No. E01-22001886445</t>
  </si>
  <si>
    <t xml:space="preserve"> BEN.ALBA BETON SHPK TRN No. E01-22001886445 2022-10-27-11.31.48.000000        2 61bc340-d052-44a4-b01c-dbab2d9f920c Envoice: 15356/2022</t>
  </si>
  <si>
    <t xml:space="preserve"> TRN No. E01-22001886435</t>
  </si>
  <si>
    <t xml:space="preserve"> BEN.ALBA BETON SHPK TRN No. E01-22001886435 2022-10-27-10.15.53.000000        1 53495f8-d918-428c-9b0e-e2faa9dba352 Envoice: 15349/2022</t>
  </si>
  <si>
    <t xml:space="preserve"> TRN No. E01-22001886393</t>
  </si>
  <si>
    <t xml:space="preserve"> BEN.ALBA BETON SHPK TRN No. E01-22001886393 2022-10-27-09.30.21.000000        4 2297364-c3e2-4b95-971e-bbdab10a20d1 Envoice: 15345/2022</t>
  </si>
  <si>
    <t xml:space="preserve"> 02/11/2022</t>
  </si>
  <si>
    <t xml:space="preserve"> ORD.ASL SH.P.K. TRN No. E01-22001876631 LIKUJDIM DETYRIMI 2022</t>
  </si>
  <si>
    <t xml:space="preserve"> BEN.ALTECH-CONSTRUKSION SH.P.K. TRN No. E01-22001803783 KONVERTIM EUR-ALL KURS 116.8</t>
  </si>
  <si>
    <t xml:space="preserve"> 13/10/2022</t>
  </si>
  <si>
    <t xml:space="preserve"> ORD.ARLIS NDERTIM-SHPK TRN No. E01-22001713909 LIKUJDIM DETYRIMI . . .</t>
  </si>
  <si>
    <t xml:space="preserve"> BEN.ALTECH-CONSTRUKSION SH.P.K. TRN No. E01-22001672362 KONVERTIM EUR-ALL KURS 116.7</t>
  </si>
  <si>
    <t xml:space="preserve"> 05/10/2022</t>
  </si>
  <si>
    <t xml:space="preserve"> TRN No. E01-22001653078</t>
  </si>
  <si>
    <t xml:space="preserve"> ORD.NeoProjects Ltd TRN No. E01-22001653078 Relation: Retail Reason: Purchase of Goods Payment for Aluminium Windows Ready Bring in Malta</t>
  </si>
  <si>
    <t xml:space="preserve"> TRN No. E01-22001636269</t>
  </si>
  <si>
    <t xml:space="preserve"> BEN.ALBA BETON SHPK TRN No. E01-22001636269 2022-10-03-08.40.32.000000        0 d7827b7-6746-4ab8-82d0-6f0e54a2be9e Envoice: 14085/2022</t>
  </si>
  <si>
    <t xml:space="preserve"> TRN No. E01-22001636259</t>
  </si>
  <si>
    <t xml:space="preserve"> BEN.ALBA BETON SHPK TRN No. E01-22001636259 2022-10-03-09.55.19.000000        a eccba30-5e4b-4b8d-b84c-37b6cade7658 Envoice: 14088/2022</t>
  </si>
  <si>
    <t xml:space="preserve"> BEN.THERMO-PROFIL SH.P.K. TRN No. E01-22001636220 LIKUIDIM I PRAPAMBETUR</t>
  </si>
  <si>
    <t xml:space="preserve"> 29/09/2022</t>
  </si>
  <si>
    <t xml:space="preserve"> BEN.ALTECH-CONSTRUKSION SH.P.K. TRN No. E01-22001617356 KALIM NE DEP</t>
  </si>
  <si>
    <t xml:space="preserve"> BEN.ALTECH-CONSTRUKSION SH.P.K. TRN No. E01-22001585909 KONVERTIM EUR-ALL KURS 116.1</t>
  </si>
  <si>
    <t xml:space="preserve"> BEN.ALTECH-CONSTRUKSION SH.P.K. TRN No. E01-22001562223 KONVERTIM NGA EURO NE LEKE ME KURS PREFERENCIAL 116,2</t>
  </si>
  <si>
    <t xml:space="preserve"> 19/09/2022</t>
  </si>
  <si>
    <t xml:space="preserve"> ORD.ASL SH.P.K. TRN No. E01-22001550150 LIKUIDIM FATURASH PERIUDHA MARS-MAJ 2022</t>
  </si>
  <si>
    <t xml:space="preserve"> 15/09/2022</t>
  </si>
  <si>
    <t xml:space="preserve"> ORD.ARLIS-NDERTIM SH.P.K. TRN No. E01-22001536957 LIK DET</t>
  </si>
  <si>
    <t xml:space="preserve"> BEN.ALTECH-CONSTRUKSION SH.P.K. TRN No. E01-22001516273 KONVERTIM EUR-ALL KURS 117</t>
  </si>
  <si>
    <t xml:space="preserve"> ORD.ALBA BETON SHPK TRN No. E01-22001497097 LIKJ PJESOR</t>
  </si>
  <si>
    <t xml:space="preserve"> 07/09/2022</t>
  </si>
  <si>
    <t xml:space="preserve"> TRN No. E01-22001477646</t>
  </si>
  <si>
    <t xml:space="preserve"> BEN.MSC MEDITERRANEAN SHIPPING COMP TRN No. E01-22001477646 LIKUIDIM INVOICE NO ALDRZPX22000085 7 DT 29.08.2022</t>
  </si>
  <si>
    <t xml:space="preserve"> 02/09/2022</t>
  </si>
  <si>
    <t xml:space="preserve"> TRN No. E01-22001459524</t>
  </si>
  <si>
    <t xml:space="preserve"> BEN.REHAU DOOEL TRN No. E01-22001459524 FINAL PAYMENT INVOICE NO 800/45815 DT 20.07.2022</t>
  </si>
  <si>
    <t xml:space="preserve"> 01/09/2022</t>
  </si>
  <si>
    <t xml:space="preserve"> 22001445703</t>
  </si>
  <si>
    <t xml:space="preserve"> TRN No. E01-22001445703</t>
  </si>
  <si>
    <t xml:space="preserve"> ORD.NeoProjects Ltd TRN No. E01-22001445703 Relation: Retail Reason: Purchase of Goods Payment for Aluminium Windows Ready Bring in Malta</t>
  </si>
  <si>
    <t xml:space="preserve"> ORD.GRUPPO KONI SHPK TRN No. E01-22001388976 Likujdim 55/2022</t>
  </si>
  <si>
    <t xml:space="preserve"> ORD.GRUPPO KONI SHPK TRN No. E01-22001388974 Likujdim fatura 60/2022</t>
  </si>
  <si>
    <t xml:space="preserve"> ORD.GRUPPO KONI SHPK TRN No. E01-22001388973 Likujdim fatura 59/2022</t>
  </si>
  <si>
    <t xml:space="preserve"> BEN.ALTECH-CONSTRUKSION SH.P.K. TRN No. E01-22001349879 KONVERTIM KURSI 116.4</t>
  </si>
  <si>
    <t xml:space="preserve"> 10/08/2022</t>
  </si>
  <si>
    <t xml:space="preserve"> TRN No. E01-22001326185</t>
  </si>
  <si>
    <t xml:space="preserve"> BEN.DROUBLIS TRN No. E01-22001326185 PAYMENT OF INVOICE NO 4 DT 03.08.20 22</t>
  </si>
  <si>
    <t xml:space="preserve"> TRN No. E01-22001326126</t>
  </si>
  <si>
    <t xml:space="preserve"> BEN.STYROPAN SA TRN No. E01-22001326126 PAYMENT OF INVOICE NO 1193 DT 04.08 .2022</t>
  </si>
  <si>
    <t xml:space="preserve"> TRN No. E01-22001286522</t>
  </si>
  <si>
    <t xml:space="preserve"> BEN.REHAU DOOEL TRN No. E01-22001286522 PAYMENT INVOICE NO 800/45815 DT 20.07.2022</t>
  </si>
  <si>
    <t xml:space="preserve"> 21/07/2022</t>
  </si>
  <si>
    <t xml:space="preserve"> BEN.IKONA SHPK TRN No. E01-22001204596 LIKUIDIM FT NR 3816/2022 DT 21.07.2 022</t>
  </si>
  <si>
    <t xml:space="preserve"> 20/07/2022</t>
  </si>
  <si>
    <t xml:space="preserve"> ORD.ERZENI/SH SHPK TRN No. E01-22001166726 LIKUJDIM DETYRIME . .                                64 01CCAF-504A-4E01-9DFC-7B4E7</t>
  </si>
  <si>
    <t xml:space="preserve"> ORD.ERZENI/SH SHPK TRN No. E01-22001166725 LIKUJDIM DETYRIME . .                                AB 0F61F4-CEED-4D8D-876C-79E17</t>
  </si>
  <si>
    <t xml:space="preserve"> BEN.ALTECH-CONSTRUKSION SH.P.K. TRN No. E01-22001098622 KONVERTIM EUR-ALL KURS 117</t>
  </si>
  <si>
    <t xml:space="preserve"> BEN.ALTECH-CONSTRUKSION SH.P.K. TRN No. E01-22001067745 KONVERTIM EUR-ALL</t>
  </si>
  <si>
    <t xml:space="preserve"> ORD.ASL SH.P.K. TRN No. E01-22001049602 LIKUJDIM FATURASH JANAR-SHKURT 2022</t>
  </si>
  <si>
    <t xml:space="preserve"> BEN.ALTECH-CONSTRUKSION SH.P.K. TRN No. E01-22000895172 KONVERTIM</t>
  </si>
  <si>
    <t xml:space="preserve"> ORD.GRUPPO KONI SH.P.K. TRN No. E01-22000836132 LIKUJDIM FATURA 58/2022 a0b1f512-2dd1-41b7-9eef-bed1015bd24 aEnvoice: 58/2022</t>
  </si>
  <si>
    <t xml:space="preserve"> ORD.GRUPPO KONI SH.P.K. TRN No. E01-22000836093 LIKUJDIM FATURA 53/2022 dc3d8b36-a88b-4944-b5b4-bf2b3fd79f6 0Envoice: 53/2022</t>
  </si>
  <si>
    <t xml:space="preserve"> ORD.GRUPPO KONI SH.P.K. TRN No. E01-22000836020 LIKUJDIM FATURA 52/2022 6879e50f-4f6c-411c-9658-3db1b4ce36b 5Envoice: 52/2022</t>
  </si>
  <si>
    <t xml:space="preserve"> ORD.GRUPPO KONI SH.P.K. TRN No. E01-22000835970 LIKUJDIM FATURA 50/2022 8311ffb7-3fe6-4a4a-b7de-494b93061c3 6Envoice: 50/2022</t>
  </si>
  <si>
    <t xml:space="preserve"> ORD.GRUPPO KONI SH.P.K. TRN No. E01-22000835950 LIKUJDIM FATURA 49/2022 51452ead-4a87-4be8-9331-478f99e3bb0 fEnvoice: 49/2022</t>
  </si>
  <si>
    <t xml:space="preserve"> ORD.GRUPPO KONI SH.P.K. TRN No. E01-22000835929 LIKUJDIM FATURA 48/2022 0b1a2d4e-abab-44ac-8199-ac6b3e731df aEnvoice: 48/2022</t>
  </si>
  <si>
    <t xml:space="preserve"> 16/05/2022</t>
  </si>
  <si>
    <t xml:space="preserve"> TRN No. E01-22000766370</t>
  </si>
  <si>
    <t xml:space="preserve"> BEN.OVER sh.p.k TRN No. E01-22000766370 2022-04-19-09.13.23.000000        4 4422c19-18a1-4b0f-892d-97c83fb176ce Envoice: 22/2022</t>
  </si>
  <si>
    <t xml:space="preserve"> arketon edison balla ID 000000187598428-001</t>
  </si>
  <si>
    <t xml:space="preserve"> 28/04/2022</t>
  </si>
  <si>
    <t xml:space="preserve"> TRN No. E01-22000669059</t>
  </si>
  <si>
    <t xml:space="preserve"> BEN.STYROPAN SA TRN No. E01-22000669059 PAYMENT INVOICE NO 563 DT 13.04.22</t>
  </si>
  <si>
    <t xml:space="preserve"> ORD.ALTECH-CONSTRUKSION SH.P.K. TRN No. E01-22000669020 KALIM NE LLOGARI</t>
  </si>
  <si>
    <t xml:space="preserve"> ORD.ERZENI/SH SHPK TRN No. E01-22000654102 LIKUJDIM DETYRIME . .                                3C 9E7415-F7A0-40DB-9676-B742B</t>
  </si>
  <si>
    <t xml:space="preserve"> 20/04/2022</t>
  </si>
  <si>
    <t xml:space="preserve"> BEN.DOAN SH.P.K. TRN No. E01-22000625536 LIK FATURASH</t>
  </si>
  <si>
    <t xml:space="preserve"> ORD.ALTECH-CONSTRUKSION SH.P.K. TRN No. E01-22000625523 KALIM NE LLOGARI PER PAGESE FATURE</t>
  </si>
  <si>
    <t xml:space="preserve"> 14/04/2022</t>
  </si>
  <si>
    <t xml:space="preserve"> TRN No. E01-22000550762</t>
  </si>
  <si>
    <t xml:space="preserve"> BEN.ELVAL HALCOR SA TRN No. E01-22000550762 PAYMENT PROFORMA INVOICE NR 187 DT 01.04.2022</t>
  </si>
  <si>
    <t xml:space="preserve"> ORD.ALTECH-CONSTRUKSION SH.P.K. TRN No. E01-22000550755 KALIM NE LLOGARI</t>
  </si>
  <si>
    <t xml:space="preserve"> TRN No. E01-22000546733</t>
  </si>
  <si>
    <t xml:space="preserve"> BEN.MSC MEDITERRANEAN SHIPPING COMP TRN No. E01-22000546733 PAYMENT INVOICE NO ALDRZPX220000276 DT 11.04.2022</t>
  </si>
  <si>
    <t xml:space="preserve"> 12/04/2022</t>
  </si>
  <si>
    <t xml:space="preserve"> ORD.GRUPPO KONI SHPK TRN No. E01-22000528937 Likujdim fatura 39/2022</t>
  </si>
  <si>
    <t xml:space="preserve"> ORD.GRUPPO KONI SHPK TRN No. E01-22000528936 Likujdim fatura 43/2022</t>
  </si>
  <si>
    <t xml:space="preserve"> ORD.GRUPPO KONI SHPK TRN No. E01-22000528934 Likujdim fatura 38/2022</t>
  </si>
  <si>
    <t xml:space="preserve"> ORD.GRUPPO KONI SHPK TRN No. E01-22000528933 Likujdim fatura 45/2022</t>
  </si>
  <si>
    <t xml:space="preserve"> ORD.GRUPPO KONI SHPK TRN No. E01-22000528932 Likujdim fatura 46/2022</t>
  </si>
  <si>
    <t xml:space="preserve"> ORD.GRUPPO KONI SHPK TRN No. E01-22000528931 Likujdim fatura 44/2022</t>
  </si>
  <si>
    <t xml:space="preserve"> ORD.GRUPPO KONI SHPK TRN No. E01-22000528930 likujdim fatura 29/2022</t>
  </si>
  <si>
    <t xml:space="preserve"> ORD.GRUPPO KONI SHPK TRN No. E01-22000528928 Likujdim fatura 37/2022</t>
  </si>
  <si>
    <t xml:space="preserve"> ORD.GRUPPO KONI SHPK TRN No. E01-22000528927 Likujdim fatura 30/2022</t>
  </si>
  <si>
    <t xml:space="preserve"> ORD.GRUPPO KONI SHPK TRN No. E01-22000528935 Likujdim fatura 41/2022</t>
  </si>
  <si>
    <t xml:space="preserve"> BEN.ALTECH-CONSTRUKSION SH.P.K. TRN No. E01-22000501381 KONVERTIM EUR-LEK KURS 121</t>
  </si>
  <si>
    <t xml:space="preserve"> 06/04/2022</t>
  </si>
  <si>
    <t xml:space="preserve"> ORD.GRUPPO KONI TRN No. E01-22000490333 NIVFT:P NIVF:72652497-f039-4f0c-887 a-2789191f35fc NIPT:           Liku jdim fatura 28/2022</t>
  </si>
  <si>
    <t xml:space="preserve"> ORD.GRUPPO KONI TRN No. E01-22000490153 NIVFT:P NIVF:abd90357-44de-46be-869 1-990b111046bc NIPT:           Liku jdim fatura 25/2022</t>
  </si>
  <si>
    <t xml:space="preserve"> ORD.GRUPPO KONI TRN No. E01-22000490144 NIVFT:P NIVF:26453607-7202-473c-aba b-66ec09aa82a3 NIPT:           Liku jdim fatura 26/2022</t>
  </si>
  <si>
    <t xml:space="preserve"> 05/04/2022</t>
  </si>
  <si>
    <t xml:space="preserve"> ORD.ARLIS-NDERTIM SH.P.K. TRN No. E01-22000482790 LIK DET</t>
  </si>
  <si>
    <t xml:space="preserve"> BEN.ALTECH-CONSTRUKSION SH.P.K. TRN No. E01-22000456019 KALIM NE DEPOZITE PA AFAT</t>
  </si>
  <si>
    <t xml:space="preserve"> BEN.DOAN SH.P.K. TRN No. E01-22000413805 LIKUIDIM FATURASH TE PRAPAMBETURA VITI 2021</t>
  </si>
  <si>
    <t xml:space="preserve"> 17/03/2022</t>
  </si>
  <si>
    <t xml:space="preserve"> ORD.GRUPPO KONI TRN No. E01-22000391286 NIVFT:P NIVF:2106acc1-286d-47a7-984 5-39ca2b7ae51f NIPT:           Liku jdim fatura 22/2022</t>
  </si>
  <si>
    <t xml:space="preserve"> ORD.GRUPPO KONI TRN No. E01-22000389963 NIVFT:P NIVF:519a06fa-7a20-4b39-b59 e-052974fc8ffd NIPT:           Liku jdim fatura 24/2022</t>
  </si>
  <si>
    <t xml:space="preserve"> ORD.ASL SH.P.K. TRN No. E01-22000389904 LIK FATURASH 17,19 DT 15.02.2022 DT 16.02.2022</t>
  </si>
  <si>
    <t xml:space="preserve"> 10/03/2022</t>
  </si>
  <si>
    <t xml:space="preserve"> BEN.X - PLAN STUDIO TRN No. E01-22000359063 2022-03-10-11.49.52.000000        c 75d4c65-7f37-4390-8a86-19af503c7efc Envoice: 9/2022</t>
  </si>
  <si>
    <t xml:space="preserve"> ORD.GRUPPO KONI SHPK TRN No. E01-22000357033 LIKUJDIM FATURA 16/2022 . .                                54 B4A669-BBBC-4244-A191-13C44</t>
  </si>
  <si>
    <t xml:space="preserve"> ORD.GRUPPO KONI SHPK TRN No. E01-22000357031 LIKUJDIM FATURA 18/2022 . .                                3E D07811-B9F8-49F5-AA36-8CB73</t>
  </si>
  <si>
    <t xml:space="preserve"> ORD.GRUPPO KONI SHPK TRN No. E01-22000357030 LIKUJDIM FATURA 21/2022 . .                                A2 AAF695-B6B9-4B2F-BDC3-51E27</t>
  </si>
  <si>
    <t xml:space="preserve"> ORD.GRUPPO KONI SHPK TRN No. E01-22000357029 LIKUJDIM FATURA 20/2022 . .                                A2 F3DC47-4956-4E93-A4AE-09E87</t>
  </si>
  <si>
    <t xml:space="preserve"> 07/03/2022</t>
  </si>
  <si>
    <t xml:space="preserve"> ORD.APOLUMIL SKY SHPK TRN No. E01-22000338169 Likujdim pjesor fature 7</t>
  </si>
  <si>
    <t xml:space="preserve"> TRN No. E01-22000318238</t>
  </si>
  <si>
    <t xml:space="preserve"> BEN.STYROPAN SA TRN No. E01-22000318238 PAYMENT INVOICE DT 03.03.2022 NO 321</t>
  </si>
  <si>
    <t xml:space="preserve"> 02/03/2022</t>
  </si>
  <si>
    <t xml:space="preserve"> ORD.GRUPPO KONI TRN No. E01-22000310581 NIVFT:P NIVF:934db4f9-9576-46c3-aa6 c-32cac01d5d5b NIPT:           Liku jdim fatura 23/2021</t>
  </si>
  <si>
    <t xml:space="preserve"> 01/03/2022</t>
  </si>
  <si>
    <t xml:space="preserve"> ORD.APOLUMIL SKY SHPK TRN No. E01-22000302526 Likujdim pjesor fature 7</t>
  </si>
  <si>
    <t xml:space="preserve"> TRN No. E01-22000300571</t>
  </si>
  <si>
    <t xml:space="preserve"> BEN.DROUBLIS TRN No. E01-22000300571 PAYMENT INVOICE DT 23.02.2022</t>
  </si>
  <si>
    <t xml:space="preserve"> TRN No. E01-22000299793</t>
  </si>
  <si>
    <t xml:space="preserve"> BEN.ELVAL HALCOR SA TRN No. E01-22000299793 PAYMENT PROFORMA INVOICE NR 184 DT 28.02.2022</t>
  </si>
  <si>
    <t xml:space="preserve"> 24/02/2022</t>
  </si>
  <si>
    <t xml:space="preserve"> TRN No. E01-22000281412</t>
  </si>
  <si>
    <t xml:space="preserve"> BEN.STYROPAN SA TRN No. E01-22000281412 PAYMENT INVOICE DT 17.02.2022 NO.22 1</t>
  </si>
  <si>
    <t xml:space="preserve"> 21/02/2022</t>
  </si>
  <si>
    <t xml:space="preserve"> ORD.ARLIS-NDERTIM SH.P.K. TRN No. E01-22000260868 LIK DETYRIMI</t>
  </si>
  <si>
    <t xml:space="preserve"> 15/02/2022</t>
  </si>
  <si>
    <t xml:space="preserve"> TRN No. E01-22000232333</t>
  </si>
  <si>
    <t xml:space="preserve"> BEN.COLTECH IKE TRN No. E01-22000232333 PROFORMA INVOICE NO 0702/22 DT 14.02.2022</t>
  </si>
  <si>
    <t xml:space="preserve"> TRN No. E01-22000093630</t>
  </si>
  <si>
    <t xml:space="preserve"> BEN.STYROPAN SA TRN No. E01-22000093630 PAYMENT INVOICE NO 80 DT 20.01.2022</t>
  </si>
  <si>
    <t xml:space="preserve"> 18/01/2022</t>
  </si>
  <si>
    <t xml:space="preserve"> TRN No. E01-22000063816</t>
  </si>
  <si>
    <t xml:space="preserve"> BEN.ELVAL HALCOR SA TRN No. E01-22000063816 PAYMENT INVOICE NR 181 DT 18.01.202 2</t>
  </si>
  <si>
    <t xml:space="preserve"> 14/01/2022</t>
  </si>
  <si>
    <t xml:space="preserve"> Orderer ASL SH.P.K. fat. 34 dt.18.11.2021 000000178591048 Oper.date 14.01.2022 0000001000000</t>
  </si>
  <si>
    <t xml:space="preserve"> 08/01/2022</t>
  </si>
  <si>
    <t xml:space="preserve"> Orderer ASL SH.P.K. LIKUIDIM FATURA SHTATOR -NENTOR 202 1 000000178189530 Oper.date 08.01.2022 0000001000000</t>
  </si>
  <si>
    <t>Lekë për njësi të monedhës së huaj</t>
  </si>
  <si>
    <t>27.01.2022</t>
  </si>
  <si>
    <t>18.05.2022</t>
  </si>
  <si>
    <t>14.11.2022</t>
  </si>
  <si>
    <t xml:space="preserve">sherbime bankare </t>
  </si>
  <si>
    <t>emertimi</t>
  </si>
  <si>
    <t>Sum of vlera</t>
  </si>
  <si>
    <t>Sum of Debi</t>
  </si>
  <si>
    <t>Sum of Kredi</t>
  </si>
  <si>
    <t>euro</t>
  </si>
  <si>
    <t xml:space="preserve">all </t>
  </si>
  <si>
    <t>likujdimet</t>
  </si>
  <si>
    <t>fatura</t>
  </si>
  <si>
    <t>all</t>
  </si>
  <si>
    <t>LIK DOAN GLASS</t>
  </si>
  <si>
    <t>ARKETIM ENTELEA CEKREZI</t>
  </si>
  <si>
    <t>ARKETIM KUSHTRIM KALEMI</t>
  </si>
  <si>
    <t>23.05.2023</t>
  </si>
  <si>
    <t xml:space="preserve">TAT BURIM </t>
  </si>
  <si>
    <t xml:space="preserve">SIGURIMET </t>
  </si>
  <si>
    <t>ARKETIM ENTELA CEKREZI</t>
  </si>
  <si>
    <t>LEKO KOMPANY</t>
  </si>
  <si>
    <t>26.09.2023</t>
  </si>
  <si>
    <t>PRONATYRA TEG ARKETIM</t>
  </si>
  <si>
    <t>26.10.2023</t>
  </si>
  <si>
    <t>JAHO KRASQNIQI ARKETIM</t>
  </si>
  <si>
    <t>15.09.2023</t>
  </si>
  <si>
    <t>09.02.202</t>
  </si>
  <si>
    <t>ARKETIM PRONATYRA TEG</t>
  </si>
  <si>
    <t>ELEKONSTRAKT ARKETIM</t>
  </si>
  <si>
    <t>ARKETIM JAHO KRASNIQI</t>
  </si>
  <si>
    <t>EDUARD KUMRIJA</t>
  </si>
  <si>
    <t>ENTELA CEKREZI</t>
  </si>
  <si>
    <t>ASL LIKUJDIM</t>
  </si>
  <si>
    <t>AMDC LIKUJDIM</t>
  </si>
  <si>
    <t>ALTIN MICO LIKUJDIM</t>
  </si>
  <si>
    <t>CIPI</t>
  </si>
  <si>
    <t>EVEREST LIKUJDIM</t>
  </si>
  <si>
    <t>DOAN LIKUJDIM</t>
  </si>
  <si>
    <t xml:space="preserve">X PLAN </t>
  </si>
  <si>
    <t>(All)</t>
  </si>
  <si>
    <t>likujdimi</t>
  </si>
  <si>
    <t>16.09.2022 styropan</t>
  </si>
  <si>
    <t>celje</t>
  </si>
  <si>
    <t>Pasqyrat financiare te vitit</t>
  </si>
  <si>
    <t>emri nga sistemi</t>
  </si>
  <si>
    <t>NIPT nga sistemi</t>
  </si>
  <si>
    <t>Lek/Mije Lek/Miljon Lek</t>
  </si>
  <si>
    <t>Periudha</t>
  </si>
  <si>
    <t>Te ardhurat nga aktiviteti i shfrytezimit</t>
  </si>
  <si>
    <t>Te ardhurat nga aktiviteti kryesor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</si>
  <si>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</si>
  <si>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</si>
  <si>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</si>
  <si>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</si>
  <si>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</si>
  <si>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</si>
  <si>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</si>
  <si>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</si>
  <si>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</si>
  <si>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</si>
  <si>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</si>
  <si>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</si>
  <si>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</si>
  <si>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</si>
  <si>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</si>
  <si>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</si>
  <si>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</si>
  <si>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</si>
  <si>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</si>
  <si>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</si>
  <si>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</si>
  <si>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</si>
  <si>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</si>
  <si>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</si>
  <si>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</si>
  <si>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</si>
  <si>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</si>
  <si>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</si>
  <si>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</si>
  <si>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</si>
  <si>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</si>
  <si>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</si>
  <si>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</si>
  <si>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</si>
  <si>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</si>
  <si>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</si>
  <si>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</si>
  <si>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</si>
  <si>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</si>
  <si>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</si>
  <si>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</si>
  <si>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</si>
  <si>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</si>
  <si>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</si>
  <si>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</si>
  <si>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</si>
  <si>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</si>
  <si>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SHKARKIMI</t>
  </si>
  <si>
    <t>Kleringu</t>
  </si>
  <si>
    <t>Te ardhurat nga aktiviteti dytesor 1 shitje kleringu</t>
  </si>
  <si>
    <t xml:space="preserve">Situacionet </t>
  </si>
  <si>
    <t xml:space="preserve">Te ardhurat nga aktiviteti dytesor 2 situacionet </t>
  </si>
  <si>
    <t xml:space="preserve">Situacion PERMBLEDHES </t>
  </si>
  <si>
    <t>gusht dhjetor 22</t>
  </si>
  <si>
    <t>Blerjet totale PA TVSH</t>
  </si>
  <si>
    <t>Shpenzime plotesuese 3%, (sigurime, veshembathje, page administrata + siguracione etj)</t>
  </si>
  <si>
    <t>TOTAL 1</t>
  </si>
  <si>
    <t>FITIMI 7 %</t>
  </si>
  <si>
    <t>TOTAL 2</t>
  </si>
  <si>
    <t xml:space="preserve">TVSH </t>
  </si>
  <si>
    <t xml:space="preserve">TOTAL 3 </t>
  </si>
  <si>
    <t xml:space="preserve">principali </t>
  </si>
  <si>
    <t>huaja bankare</t>
  </si>
  <si>
    <t xml:space="preserve">shpenzime kredie </t>
  </si>
  <si>
    <t>bilanc</t>
  </si>
  <si>
    <t>blerje te tjera 618</t>
  </si>
  <si>
    <t xml:space="preserve">sherbime doganore </t>
  </si>
  <si>
    <t xml:space="preserve">taksa vendore </t>
  </si>
  <si>
    <t>Altech Construksion shpk</t>
  </si>
  <si>
    <t>NIPTI     K81321050I</t>
  </si>
  <si>
    <t>Nr</t>
  </si>
  <si>
    <t>Sasia</t>
  </si>
  <si>
    <t>Gjendje</t>
  </si>
  <si>
    <t>Shtesa</t>
  </si>
  <si>
    <t>Pakesime</t>
  </si>
  <si>
    <t>Sharre alumini</t>
  </si>
  <si>
    <t>Pajisje Hidraulike</t>
  </si>
  <si>
    <t>Prese Hidraulike</t>
  </si>
  <si>
    <t>Rafte</t>
  </si>
  <si>
    <t>Pajisje zyre</t>
  </si>
  <si>
    <t>Prrese Vakumi</t>
  </si>
  <si>
    <t>Gonjaster</t>
  </si>
  <si>
    <t>Prese panelesh</t>
  </si>
  <si>
    <t>Freze Alumini</t>
  </si>
  <si>
    <t>Njesi PC</t>
  </si>
  <si>
    <t>Monitor pc</t>
  </si>
  <si>
    <t>Gomine</t>
  </si>
  <si>
    <t>UPS</t>
  </si>
  <si>
    <t>Shtrat Vinci</t>
  </si>
  <si>
    <t>Mini Vinc</t>
  </si>
  <si>
    <t xml:space="preserve">             TOTALI</t>
  </si>
  <si>
    <t>Administratori</t>
  </si>
  <si>
    <t>EDISON BALLA</t>
  </si>
  <si>
    <t>NIPTI      K81321050I</t>
  </si>
  <si>
    <t>Kamioncina TR3698H</t>
  </si>
  <si>
    <t>Autovetura TR9084</t>
  </si>
  <si>
    <t>Autoveture Passat CA448RK</t>
  </si>
  <si>
    <t>Autoveture Benz AA080IO</t>
  </si>
  <si>
    <t>Autoveture</t>
  </si>
  <si>
    <t>Aktivet Afatgjata Materiale Te palevizshme  me vlere fillestare   2022</t>
  </si>
  <si>
    <t>Aktivet Afatgjata Materiale te Levizshme me vlere fillestare   2022</t>
  </si>
  <si>
    <t>Amortizimi A.A.Materiale   2022</t>
  </si>
  <si>
    <t>Vlera Kontabel Neto e A.A.Materiale  2022</t>
  </si>
  <si>
    <t xml:space="preserve">Kamioncina e re </t>
  </si>
  <si>
    <t xml:space="preserve">Kompjuter </t>
  </si>
  <si>
    <t>CNC Volter</t>
  </si>
  <si>
    <t>Makineri ngjitese</t>
  </si>
  <si>
    <t>Makineri saldimi</t>
  </si>
  <si>
    <t>Fotokopje</t>
  </si>
  <si>
    <t>Luan Dollani</t>
  </si>
  <si>
    <t xml:space="preserve">Amortizimi </t>
  </si>
  <si>
    <t xml:space="preserve">CELJE MG 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</si>
  <si>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</si>
  <si>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</si>
  <si>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</si>
  <si>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</si>
  <si>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</si>
  <si>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</si>
  <si>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</si>
  <si>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</si>
  <si>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</si>
  <si>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</si>
  <si>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</si>
  <si>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</si>
  <si>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</si>
  <si>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</si>
  <si>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</si>
  <si>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</si>
  <si>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</si>
  <si>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</si>
  <si>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</si>
  <si>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</si>
  <si>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</si>
  <si>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</si>
  <si>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</si>
  <si>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</si>
  <si>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</si>
  <si>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</si>
  <si>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</si>
  <si>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</si>
  <si>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</si>
  <si>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</si>
  <si>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</si>
  <si>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</si>
  <si>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</si>
  <si>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</si>
  <si>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</si>
  <si>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</si>
  <si>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</si>
  <si>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</si>
  <si>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</si>
  <si>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</si>
  <si>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</si>
  <si>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</si>
  <si>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</si>
  <si>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</si>
  <si>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</si>
  <si>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</si>
  <si>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</si>
  <si>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</si>
  <si>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</si>
  <si>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</si>
  <si>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</si>
  <si>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</si>
  <si>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</si>
  <si>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</si>
  <si>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</si>
  <si>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</si>
  <si>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</si>
  <si>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</si>
  <si>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</si>
  <si>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</si>
  <si>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</si>
  <si>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</si>
  <si>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</si>
  <si>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</si>
  <si>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</si>
  <si>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</si>
  <si>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</si>
  <si>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</si>
  <si>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</si>
  <si>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</si>
  <si>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</si>
  <si>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</si>
  <si>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</si>
  <si>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</si>
  <si>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</si>
  <si>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</si>
  <si>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</si>
  <si>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</si>
  <si>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</si>
  <si>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</si>
  <si>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</si>
  <si>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</si>
  <si>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</si>
  <si>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</si>
  <si>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</si>
  <si>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</si>
  <si>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KOD</t>
  </si>
  <si>
    <t>PERSHKRIM</t>
  </si>
  <si>
    <t>KMON</t>
  </si>
  <si>
    <t>GJENDJEMV</t>
  </si>
  <si>
    <t>privat</t>
  </si>
  <si>
    <t>K007.</t>
  </si>
  <si>
    <t>ALL</t>
  </si>
  <si>
    <t>K008.</t>
  </si>
  <si>
    <t>ARTAN DERSHA</t>
  </si>
  <si>
    <t>K045.</t>
  </si>
  <si>
    <t>EURO ALB SHPK</t>
  </si>
  <si>
    <t>K047.</t>
  </si>
  <si>
    <t>BREGU SHA</t>
  </si>
  <si>
    <t>I VJETER</t>
  </si>
  <si>
    <t>K048.</t>
  </si>
  <si>
    <t>GSM&amp;DOGAN SHPK</t>
  </si>
  <si>
    <t>K051.</t>
  </si>
  <si>
    <t>Tedi Konstruksion</t>
  </si>
  <si>
    <t>K032.</t>
  </si>
  <si>
    <t>BAJRAMI N</t>
  </si>
  <si>
    <t>ISMAIL MUKA</t>
  </si>
  <si>
    <t>K049.</t>
  </si>
  <si>
    <t>K065.</t>
  </si>
  <si>
    <t>K073.</t>
  </si>
  <si>
    <t>JUL ZELEVISHTA</t>
  </si>
  <si>
    <t>K074.</t>
  </si>
  <si>
    <t>LULZIM BREGU</t>
  </si>
  <si>
    <t>K075.</t>
  </si>
  <si>
    <t>MIRA KOMBINAT</t>
  </si>
  <si>
    <t>K076.</t>
  </si>
  <si>
    <t>FLOR ALIMANI</t>
  </si>
  <si>
    <t>K000.</t>
  </si>
  <si>
    <t>K030.</t>
  </si>
  <si>
    <t xml:space="preserve">ENTELA </t>
  </si>
  <si>
    <t>k007.</t>
  </si>
  <si>
    <t>EURO</t>
  </si>
  <si>
    <t>K029.EUR</t>
  </si>
  <si>
    <t>ADMC</t>
  </si>
  <si>
    <t>K052.EUR</t>
  </si>
  <si>
    <t>K077.EUR</t>
  </si>
  <si>
    <t>ORNELA MUCA</t>
  </si>
  <si>
    <t>K078.EUR</t>
  </si>
  <si>
    <t>PELLUMB MUHARREMI</t>
  </si>
  <si>
    <t>EDIL OKA DI OKA</t>
  </si>
  <si>
    <t>K079.EUR</t>
  </si>
  <si>
    <t>VIAL MONTENEGRO DOO</t>
  </si>
  <si>
    <t>K081.EUR</t>
  </si>
  <si>
    <t>Aluminium Schembri And Souns LTD</t>
  </si>
  <si>
    <t>K082.EUR</t>
  </si>
  <si>
    <t>Parashqevi Krasniqi</t>
  </si>
  <si>
    <t>K084.EUR</t>
  </si>
  <si>
    <t>S.C.I NUORO</t>
  </si>
  <si>
    <t>K070.EUR</t>
  </si>
  <si>
    <t>K002.EUR</t>
  </si>
  <si>
    <t xml:space="preserve">ASL SHPK 1 </t>
  </si>
  <si>
    <t>K072.EUR</t>
  </si>
  <si>
    <t>ASL SHPK 2</t>
  </si>
  <si>
    <t>K001.EUR</t>
  </si>
  <si>
    <t>ARLIS NDERTIM SHPK</t>
  </si>
  <si>
    <t>gjendja dogane</t>
  </si>
  <si>
    <t>gjendje tatim burim</t>
  </si>
  <si>
    <t>Raportuese 2022</t>
  </si>
  <si>
    <t>Para ardhese 2021</t>
  </si>
  <si>
    <t xml:space="preserve">Sum of Të përjashtuara me TVSH jo të zbritshme/pa TVSH </t>
  </si>
  <si>
    <t>Sum of Vlera e tatueshme për blerje nga furnitorët vendas me shkallë 20%</t>
  </si>
  <si>
    <t>Sum of TVSH nga furnitorët vendas me shkallë 20%</t>
  </si>
  <si>
    <t>Sum of Totali i Blerjeve</t>
  </si>
  <si>
    <t>Sum of SHITJET PA TVSH</t>
  </si>
  <si>
    <t xml:space="preserve">Sum of EKSPORT </t>
  </si>
  <si>
    <t>Sum of SITUACIONE</t>
  </si>
  <si>
    <t>Sum of TVSH</t>
  </si>
  <si>
    <t>Sum of Vlera totale pa TVSH</t>
  </si>
  <si>
    <t>Sum of Vlera totale e TVSH-së</t>
  </si>
  <si>
    <t>Sum of AUTOFATURIM ALTECH</t>
  </si>
  <si>
    <t>Sum of Vlera e tatueshme për blerje të importeve të mallrave me shkallë 20%</t>
  </si>
  <si>
    <t>Sum of TVSH për importe të mallrave me shkallë 20%</t>
  </si>
  <si>
    <t>Sum of Vlera e tatueshme për blerje të investimeve nga furnitorët vendas me shkallë 20%</t>
  </si>
  <si>
    <t>Sum of TVSH për investime nga furnitorët vendas me shkallë 20%</t>
  </si>
  <si>
    <t>TVSH DOG SISTEM</t>
  </si>
  <si>
    <t>PERSHKRIM ARTIKULLI</t>
  </si>
  <si>
    <t>NJESIA</t>
  </si>
  <si>
    <t>SASI 31.12.2021</t>
  </si>
  <si>
    <t>Hyrje 01.01-31.12.2022</t>
  </si>
  <si>
    <t>Dalje 01.01.-21.12.2022</t>
  </si>
  <si>
    <t>Gjendje 21.12.2022</t>
  </si>
  <si>
    <t>Gjendje 21.12.2023</t>
  </si>
  <si>
    <t>Blerje 22.12.2022-31.12.2022</t>
  </si>
  <si>
    <t>Gjendje 30.12.2022</t>
  </si>
  <si>
    <t>Gjendje 30.12.2023</t>
  </si>
  <si>
    <t>Vlera 30.12.2023</t>
  </si>
  <si>
    <t>Alumin</t>
  </si>
  <si>
    <t>Kilogram</t>
  </si>
  <si>
    <t>Doreze ACXXX</t>
  </si>
  <si>
    <t xml:space="preserve">Cope  </t>
  </si>
  <si>
    <t>Inokse</t>
  </si>
  <si>
    <t>Kolle</t>
  </si>
  <si>
    <t>FOB</t>
  </si>
  <si>
    <t>Kompozit panel</t>
  </si>
  <si>
    <t>Metro Katrore</t>
  </si>
  <si>
    <t>Lyerje paneli i madh</t>
  </si>
  <si>
    <t>Profile alumini buraku</t>
  </si>
  <si>
    <t>Profile Plastike</t>
  </si>
  <si>
    <t>Profile Celiku</t>
  </si>
  <si>
    <t>Lyerje Alumil</t>
  </si>
  <si>
    <t>Polisterol 3.8 mm</t>
  </si>
  <si>
    <t>Plasmas</t>
  </si>
  <si>
    <t>Pvc</t>
  </si>
  <si>
    <t>Aksesore alumini</t>
  </si>
  <si>
    <t>KG</t>
  </si>
  <si>
    <t>Tabak kartoni</t>
  </si>
  <si>
    <t>Xham</t>
  </si>
  <si>
    <t>Gjendje Inventariale 31.12.2019</t>
  </si>
  <si>
    <t>VLERE MBARTUR</t>
  </si>
  <si>
    <t xml:space="preserve">Blerje </t>
  </si>
  <si>
    <t>VLERE HYRJE</t>
  </si>
  <si>
    <t>Sasi Dalje prodhim</t>
  </si>
  <si>
    <t>VLERE DALJE</t>
  </si>
  <si>
    <t>Gjendje Inventariale kontabile 31.12.2020</t>
  </si>
  <si>
    <t>VLERE GJENDJE</t>
  </si>
  <si>
    <t>Doreze AC</t>
  </si>
  <si>
    <t>Lyerje fletesh</t>
  </si>
  <si>
    <t>Politerol 1.8 mm</t>
  </si>
  <si>
    <t>Flete PVC ALUMINI</t>
  </si>
  <si>
    <t>Tabake Kartoni 200.33 leke</t>
  </si>
  <si>
    <t>Tabak Kartoni 104.42 leke</t>
  </si>
  <si>
    <t>Gjendje Inventariale 31.12.2020</t>
  </si>
  <si>
    <t>Gjendje Inventariale kontabile 31.12.2021</t>
  </si>
  <si>
    <t>KOMPOZIT PANEL</t>
  </si>
  <si>
    <t>PROFILE ALUMINI BURAK</t>
  </si>
  <si>
    <t>PLASMAS</t>
  </si>
  <si>
    <t>PVC</t>
  </si>
  <si>
    <t>Tabak 1 i bardhe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</si>
  <si>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</si>
  <si>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</si>
  <si>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</si>
  <si>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</si>
  <si>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</si>
  <si>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</si>
  <si>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</si>
  <si>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</si>
  <si>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</si>
  <si>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</si>
  <si>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</si>
  <si>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</si>
  <si>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</si>
  <si>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</si>
  <si>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</si>
  <si>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</si>
  <si>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</si>
  <si>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</si>
  <si>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</si>
  <si>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</si>
  <si>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Raportuese</t>
  </si>
  <si>
    <t>Para ardhese</t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</si>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</sst>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_L_e_k_-;\-* #,##0_L_e_k_-;_-* &quot;-&quot;??_L_e_k_-;_-@_-"/>
    <numFmt numFmtId="167" formatCode="[$-F800]dddd\,\ mmmm\ dd\,\ yyyy"/>
    <numFmt numFmtId="168" formatCode="_([$€-2]\ * #,##0.00_);_([$€-2]\ * \(#,##0.00\);_([$€-2]\ * &quot;-&quot;??_);_(@_)"/>
    <numFmt numFmtId="169" formatCode="_-* #,##0.00_L_e_k_-;\-* #,##0.00_L_e_k_-;_-* &quot;-&quot;??_L_e_k_-;_-@_-"/>
    <numFmt numFmtId="170" formatCode="#,##0.000_);\(#,##0.000\)"/>
    <numFmt numFmtId="171" formatCode="_([$€-2]\ * #,##0_);_([$€-2]\ * \(#,##0\);_([$€-2]\ * &quot;-&quot;??_);_(@_)"/>
    <numFmt numFmtId="172" formatCode="_(* #,##0.0_);_(* \(#,##0.0\);_(* &quot;-&quot;?_);_(@_)"/>
    <numFmt numFmtId="173" formatCode="_(* #,##0.000_);_(* \(#,##0.000\);_(* &quot;-&quot;??_);_(@_)"/>
    <numFmt numFmtId="174" formatCode="_ * #,##0.00_)_€_ ;_ * \(#,##0.00\)_€_ ;_ * &quot;-&quot;??_)_€_ ;_ @_ 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Agency FB"/>
      <family val="2"/>
    </font>
    <font>
      <b/>
      <sz val="12"/>
      <color rgb="FF000000"/>
      <name val="Agency FB"/>
      <family val="2"/>
    </font>
    <font>
      <sz val="11"/>
      <name val="Calibri"/>
      <family val="2"/>
    </font>
    <font>
      <sz val="10"/>
      <color rgb="FF000000"/>
      <name val="Agency FB"/>
      <family val="2"/>
    </font>
    <font>
      <b/>
      <sz val="16"/>
      <color rgb="FF000000"/>
      <name val="Agency FB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</font>
    <font>
      <b/>
      <sz val="14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3" tint="0.59999389629810485"/>
      <name val="Times New Roman"/>
      <family val="1"/>
    </font>
    <font>
      <sz val="10"/>
      <color theme="9" tint="-0.499984740745262"/>
      <name val="Times New Roman"/>
      <family val="1"/>
    </font>
    <font>
      <b/>
      <sz val="10"/>
      <color theme="3" tint="0.59999389629810485"/>
      <name val="Times New Roman"/>
      <family val="1"/>
    </font>
    <font>
      <b/>
      <sz val="10"/>
      <color theme="9" tint="-0.249977111117893"/>
      <name val="Times New Roman"/>
      <family val="1"/>
    </font>
    <font>
      <sz val="10"/>
      <color rgb="FF00B050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sz val="10"/>
      <color theme="7" tint="-0.249977111117893"/>
      <name val="Times New Roman"/>
      <family val="1"/>
    </font>
    <font>
      <i/>
      <sz val="10"/>
      <color theme="7" tint="-0.249977111117893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  <font>
      <sz val="11"/>
      <color rgb="FF7030A0"/>
      <name val="Times New Roman"/>
      <family val="1"/>
    </font>
    <font>
      <sz val="11"/>
      <color theme="9" tint="-0.249977111117893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0"/>
      <color rgb="FFFF0000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b/>
      <sz val="10"/>
      <color theme="7" tint="-0.249977111117893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B05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rgb="FF333333"/>
      <name val="Times New Roman"/>
      <family val="1"/>
    </font>
    <font>
      <sz val="11"/>
      <color indexed="8"/>
      <name val="Times New Roman"/>
      <family val="1"/>
    </font>
    <font>
      <sz val="11"/>
      <color rgb="FF33333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color indexed="8"/>
      <name val="Times New Roman"/>
      <family val="1"/>
    </font>
    <font>
      <sz val="11"/>
      <color rgb="FF9C0006"/>
      <name val="Times New Roman"/>
      <family val="1"/>
    </font>
    <font>
      <b/>
      <sz val="11"/>
      <color rgb="FF002060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333333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/>
    <xf numFmtId="0" fontId="21" fillId="0" borderId="0"/>
    <xf numFmtId="0" fontId="82" fillId="0" borderId="0"/>
    <xf numFmtId="0" fontId="70" fillId="0" borderId="0"/>
    <xf numFmtId="0" fontId="83" fillId="0" borderId="0"/>
    <xf numFmtId="169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0" fontId="21" fillId="0" borderId="0"/>
  </cellStyleXfs>
  <cellXfs count="1187">
    <xf numFmtId="0" fontId="0" fillId="0" borderId="0" xfId="0"/>
    <xf numFmtId="43" fontId="2" fillId="0" borderId="0" xfId="1" applyFont="1" applyAlignment="1">
      <alignment wrapText="1"/>
    </xf>
    <xf numFmtId="0" fontId="2" fillId="0" borderId="0" xfId="0" applyFont="1" applyFill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43" fontId="0" fillId="0" borderId="0" xfId="1" applyFont="1"/>
    <xf numFmtId="0" fontId="2" fillId="0" borderId="8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wrapText="1"/>
    </xf>
    <xf numFmtId="43" fontId="0" fillId="2" borderId="0" xfId="1" applyFont="1" applyFill="1"/>
    <xf numFmtId="43" fontId="0" fillId="0" borderId="0" xfId="1" applyFont="1" applyFill="1" applyAlignment="1"/>
    <xf numFmtId="0" fontId="4" fillId="0" borderId="0" xfId="0" applyFont="1"/>
    <xf numFmtId="43" fontId="4" fillId="0" borderId="0" xfId="1" applyFont="1" applyFill="1" applyAlignment="1"/>
    <xf numFmtId="43" fontId="4" fillId="0" borderId="0" xfId="0" applyNumberFormat="1" applyFont="1"/>
    <xf numFmtId="0" fontId="5" fillId="0" borderId="0" xfId="0" applyFont="1"/>
    <xf numFmtId="0" fontId="4" fillId="0" borderId="11" xfId="0" applyFont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5" fillId="0" borderId="14" xfId="1" applyFont="1" applyFill="1" applyBorder="1" applyAlignment="1"/>
    <xf numFmtId="1" fontId="4" fillId="0" borderId="16" xfId="0" applyNumberFormat="1" applyFont="1" applyBorder="1"/>
    <xf numFmtId="43" fontId="4" fillId="0" borderId="16" xfId="1" applyFont="1" applyFill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0" xfId="0" applyFont="1" applyAlignment="1">
      <alignment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3" fontId="7" fillId="0" borderId="19" xfId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3" fontId="5" fillId="0" borderId="22" xfId="1" applyFont="1" applyFill="1" applyBorder="1" applyAlignment="1">
      <alignment horizontal="center" vertical="center" wrapText="1"/>
    </xf>
    <xf numFmtId="0" fontId="4" fillId="0" borderId="11" xfId="0" applyFont="1" applyBorder="1"/>
    <xf numFmtId="0" fontId="8" fillId="0" borderId="0" xfId="0" applyFont="1"/>
    <xf numFmtId="0" fontId="3" fillId="0" borderId="2" xfId="0" applyFont="1" applyFill="1" applyBorder="1" applyAlignment="1"/>
    <xf numFmtId="0" fontId="2" fillId="0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43" fontId="0" fillId="0" borderId="0" xfId="0" applyNumberFormat="1"/>
    <xf numFmtId="0" fontId="9" fillId="0" borderId="0" xfId="0" applyFont="1"/>
    <xf numFmtId="2" fontId="0" fillId="0" borderId="0" xfId="0" applyNumberFormat="1"/>
    <xf numFmtId="2" fontId="9" fillId="0" borderId="0" xfId="0" applyNumberFormat="1" applyFont="1"/>
    <xf numFmtId="43" fontId="11" fillId="0" borderId="1" xfId="1" applyFont="1" applyBorder="1"/>
    <xf numFmtId="0" fontId="0" fillId="3" borderId="1" xfId="0" applyFill="1" applyBorder="1"/>
    <xf numFmtId="43" fontId="0" fillId="3" borderId="1" xfId="1" applyFont="1" applyFill="1" applyBorder="1"/>
    <xf numFmtId="0" fontId="0" fillId="3" borderId="28" xfId="0" applyFill="1" applyBorder="1"/>
    <xf numFmtId="43" fontId="0" fillId="4" borderId="1" xfId="1" applyFont="1" applyFill="1" applyBorder="1"/>
    <xf numFmtId="43" fontId="0" fillId="4" borderId="27" xfId="1" applyFont="1" applyFill="1" applyBorder="1"/>
    <xf numFmtId="43" fontId="9" fillId="0" borderId="1" xfId="1" applyFont="1" applyBorder="1"/>
    <xf numFmtId="43" fontId="12" fillId="0" borderId="1" xfId="1" applyFont="1" applyBorder="1"/>
    <xf numFmtId="43" fontId="13" fillId="0" borderId="1" xfId="1" applyFont="1" applyBorder="1"/>
    <xf numFmtId="0" fontId="13" fillId="0" borderId="1" xfId="0" applyFont="1" applyBorder="1"/>
    <xf numFmtId="0" fontId="14" fillId="0" borderId="1" xfId="0" applyFont="1" applyBorder="1"/>
    <xf numFmtId="43" fontId="14" fillId="0" borderId="1" xfId="1" applyFont="1" applyBorder="1"/>
    <xf numFmtId="164" fontId="0" fillId="0" borderId="1" xfId="1" applyNumberFormat="1" applyFont="1" applyBorder="1"/>
    <xf numFmtId="43" fontId="9" fillId="4" borderId="1" xfId="1" applyFont="1" applyFill="1" applyBorder="1"/>
    <xf numFmtId="43" fontId="0" fillId="0" borderId="27" xfId="1" applyFont="1" applyFill="1" applyBorder="1"/>
    <xf numFmtId="43" fontId="11" fillId="4" borderId="1" xfId="1" applyFont="1" applyFill="1" applyBorder="1"/>
    <xf numFmtId="43" fontId="0" fillId="2" borderId="1" xfId="1" applyFont="1" applyFill="1" applyBorder="1"/>
    <xf numFmtId="43" fontId="0" fillId="2" borderId="27" xfId="1" applyFont="1" applyFill="1" applyBorder="1"/>
    <xf numFmtId="0" fontId="0" fillId="2" borderId="0" xfId="0" applyFill="1"/>
    <xf numFmtId="0" fontId="15" fillId="0" borderId="1" xfId="0" applyFont="1" applyFill="1" applyBorder="1" applyAlignment="1">
      <alignment wrapText="1"/>
    </xf>
    <xf numFmtId="3" fontId="15" fillId="0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43" fontId="15" fillId="0" borderId="1" xfId="1" applyFont="1" applyFill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164" fontId="15" fillId="0" borderId="2" xfId="1" applyNumberFormat="1" applyFont="1" applyFill="1" applyBorder="1" applyAlignment="1">
      <alignment wrapText="1"/>
    </xf>
    <xf numFmtId="0" fontId="16" fillId="0" borderId="2" xfId="0" applyFont="1" applyFill="1" applyBorder="1" applyAlignment="1"/>
    <xf numFmtId="0" fontId="16" fillId="0" borderId="1" xfId="0" applyFont="1" applyFill="1" applyBorder="1" applyAlignment="1"/>
    <xf numFmtId="0" fontId="15" fillId="0" borderId="9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43" fontId="3" fillId="0" borderId="1" xfId="1" applyFont="1" applyFill="1" applyBorder="1" applyAlignment="1">
      <alignment wrapText="1"/>
    </xf>
    <xf numFmtId="43" fontId="3" fillId="0" borderId="2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3" fontId="16" fillId="0" borderId="2" xfId="1" applyFont="1" applyFill="1" applyBorder="1" applyAlignment="1">
      <alignment wrapText="1"/>
    </xf>
    <xf numFmtId="164" fontId="0" fillId="0" borderId="0" xfId="1" applyNumberFormat="1" applyFont="1"/>
    <xf numFmtId="0" fontId="0" fillId="3" borderId="0" xfId="0" applyFill="1"/>
    <xf numFmtId="0" fontId="0" fillId="6" borderId="0" xfId="0" applyFill="1"/>
    <xf numFmtId="0" fontId="9" fillId="0" borderId="1" xfId="0" applyFont="1" applyBorder="1"/>
    <xf numFmtId="164" fontId="0" fillId="3" borderId="1" xfId="1" applyNumberFormat="1" applyFont="1" applyFill="1" applyBorder="1"/>
    <xf numFmtId="0" fontId="9" fillId="0" borderId="2" xfId="0" applyFont="1" applyBorder="1"/>
    <xf numFmtId="164" fontId="9" fillId="0" borderId="2" xfId="1" applyNumberFormat="1" applyFont="1" applyBorder="1"/>
    <xf numFmtId="164" fontId="0" fillId="7" borderId="1" xfId="1" applyNumberFormat="1" applyFont="1" applyFill="1" applyBorder="1"/>
    <xf numFmtId="0" fontId="0" fillId="7" borderId="0" xfId="0" applyFill="1"/>
    <xf numFmtId="0" fontId="0" fillId="7" borderId="1" xfId="0" applyFill="1" applyBorder="1"/>
    <xf numFmtId="0" fontId="17" fillId="0" borderId="0" xfId="0" applyFont="1"/>
    <xf numFmtId="3" fontId="17" fillId="0" borderId="0" xfId="1" applyNumberFormat="1" applyFont="1"/>
    <xf numFmtId="3" fontId="17" fillId="0" borderId="0" xfId="1" applyNumberFormat="1" applyFont="1" applyFill="1"/>
    <xf numFmtId="3" fontId="17" fillId="0" borderId="0" xfId="0" applyNumberFormat="1" applyFont="1"/>
    <xf numFmtId="0" fontId="18" fillId="0" borderId="8" xfId="0" applyFont="1" applyBorder="1"/>
    <xf numFmtId="3" fontId="17" fillId="0" borderId="32" xfId="1" applyNumberFormat="1" applyFont="1" applyFill="1" applyBorder="1"/>
    <xf numFmtId="164" fontId="11" fillId="0" borderId="1" xfId="1" applyNumberFormat="1" applyFont="1" applyBorder="1"/>
    <xf numFmtId="0" fontId="15" fillId="3" borderId="1" xfId="0" applyFont="1" applyFill="1" applyBorder="1" applyAlignment="1">
      <alignment wrapText="1"/>
    </xf>
    <xf numFmtId="0" fontId="15" fillId="3" borderId="8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wrapText="1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164" fontId="15" fillId="3" borderId="2" xfId="1" applyNumberFormat="1" applyFont="1" applyFill="1" applyBorder="1" applyAlignment="1">
      <alignment wrapText="1"/>
    </xf>
    <xf numFmtId="43" fontId="15" fillId="3" borderId="1" xfId="1" applyFont="1" applyFill="1" applyBorder="1" applyAlignment="1">
      <alignment wrapText="1"/>
    </xf>
    <xf numFmtId="43" fontId="16" fillId="3" borderId="1" xfId="1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43" fontId="16" fillId="3" borderId="2" xfId="1" applyFont="1" applyFill="1" applyBorder="1" applyAlignment="1">
      <alignment wrapText="1"/>
    </xf>
    <xf numFmtId="0" fontId="16" fillId="3" borderId="2" xfId="0" applyFont="1" applyFill="1" applyBorder="1" applyAlignment="1"/>
    <xf numFmtId="0" fontId="16" fillId="3" borderId="1" xfId="0" applyFont="1" applyFill="1" applyBorder="1" applyAlignment="1"/>
    <xf numFmtId="0" fontId="15" fillId="3" borderId="9" xfId="0" applyFont="1" applyFill="1" applyBorder="1" applyAlignment="1">
      <alignment wrapText="1"/>
    </xf>
    <xf numFmtId="0" fontId="15" fillId="3" borderId="0" xfId="0" applyFont="1" applyFill="1" applyAlignment="1">
      <alignment wrapText="1"/>
    </xf>
    <xf numFmtId="164" fontId="0" fillId="3" borderId="0" xfId="0" applyNumberFormat="1" applyFill="1"/>
    <xf numFmtId="0" fontId="0" fillId="3" borderId="29" xfId="0" applyFill="1" applyBorder="1"/>
    <xf numFmtId="164" fontId="0" fillId="3" borderId="29" xfId="1" applyNumberFormat="1" applyFont="1" applyFill="1" applyBorder="1"/>
    <xf numFmtId="43" fontId="0" fillId="3" borderId="0" xfId="0" applyNumberFormat="1" applyFill="1"/>
    <xf numFmtId="3" fontId="21" fillId="8" borderId="0" xfId="1" applyNumberFormat="1" applyFont="1" applyFill="1"/>
    <xf numFmtId="3" fontId="21" fillId="8" borderId="38" xfId="1" applyNumberFormat="1" applyFont="1" applyFill="1" applyBorder="1"/>
    <xf numFmtId="3" fontId="21" fillId="8" borderId="39" xfId="1" applyNumberFormat="1" applyFont="1" applyFill="1" applyBorder="1"/>
    <xf numFmtId="3" fontId="21" fillId="8" borderId="37" xfId="1" applyNumberFormat="1" applyFont="1" applyFill="1" applyBorder="1"/>
    <xf numFmtId="3" fontId="21" fillId="8" borderId="40" xfId="1" applyNumberFormat="1" applyFont="1" applyFill="1" applyBorder="1"/>
    <xf numFmtId="3" fontId="22" fillId="8" borderId="0" xfId="1" applyNumberFormat="1" applyFont="1" applyFill="1"/>
    <xf numFmtId="3" fontId="22" fillId="8" borderId="37" xfId="1" applyNumberFormat="1" applyFont="1" applyFill="1" applyBorder="1"/>
    <xf numFmtId="3" fontId="22" fillId="8" borderId="40" xfId="1" applyNumberFormat="1" applyFont="1" applyFill="1" applyBorder="1"/>
    <xf numFmtId="164" fontId="11" fillId="3" borderId="1" xfId="1" applyNumberFormat="1" applyFont="1" applyFill="1" applyBorder="1"/>
    <xf numFmtId="43" fontId="0" fillId="3" borderId="0" xfId="1" applyFont="1" applyFill="1"/>
    <xf numFmtId="43" fontId="0" fillId="6" borderId="0" xfId="1" applyFont="1" applyFill="1"/>
    <xf numFmtId="43" fontId="9" fillId="0" borderId="0" xfId="1" applyFont="1"/>
    <xf numFmtId="0" fontId="18" fillId="0" borderId="6" xfId="0" applyFont="1" applyBorder="1"/>
    <xf numFmtId="0" fontId="18" fillId="0" borderId="3" xfId="0" applyFont="1" applyBorder="1" applyAlignment="1">
      <alignment horizontal="center" vertical="center"/>
    </xf>
    <xf numFmtId="3" fontId="18" fillId="0" borderId="4" xfId="1" applyNumberFormat="1" applyFont="1" applyBorder="1" applyAlignment="1">
      <alignment horizontal="center" vertical="center"/>
    </xf>
    <xf numFmtId="0" fontId="18" fillId="0" borderId="46" xfId="0" applyFont="1" applyBorder="1"/>
    <xf numFmtId="0" fontId="18" fillId="0" borderId="3" xfId="0" applyFont="1" applyBorder="1"/>
    <xf numFmtId="3" fontId="18" fillId="0" borderId="4" xfId="1" applyNumberFormat="1" applyFont="1" applyFill="1" applyBorder="1"/>
    <xf numFmtId="43" fontId="17" fillId="0" borderId="0" xfId="1" applyFont="1"/>
    <xf numFmtId="0" fontId="18" fillId="0" borderId="0" xfId="0" applyFont="1" applyAlignment="1"/>
    <xf numFmtId="3" fontId="18" fillId="0" borderId="4" xfId="1" applyNumberFormat="1" applyFont="1" applyBorder="1" applyAlignment="1">
      <alignment vertical="center" wrapText="1"/>
    </xf>
    <xf numFmtId="3" fontId="18" fillId="0" borderId="4" xfId="1" applyNumberFormat="1" applyFont="1" applyBorder="1" applyAlignment="1">
      <alignment horizontal="center" vertical="center" wrapText="1"/>
    </xf>
    <xf numFmtId="3" fontId="18" fillId="0" borderId="4" xfId="1" applyNumberFormat="1" applyFont="1" applyFill="1" applyBorder="1" applyAlignment="1">
      <alignment horizontal="center" vertical="center"/>
    </xf>
    <xf numFmtId="3" fontId="18" fillId="0" borderId="43" xfId="1" applyNumberFormat="1" applyFont="1" applyBorder="1" applyAlignment="1">
      <alignment vertical="center"/>
    </xf>
    <xf numFmtId="3" fontId="17" fillId="0" borderId="40" xfId="1" applyNumberFormat="1" applyFont="1" applyBorder="1"/>
    <xf numFmtId="3" fontId="17" fillId="0" borderId="32" xfId="1" applyNumberFormat="1" applyFont="1" applyBorder="1"/>
    <xf numFmtId="3" fontId="17" fillId="0" borderId="38" xfId="1" applyNumberFormat="1" applyFont="1" applyBorder="1"/>
    <xf numFmtId="3" fontId="18" fillId="0" borderId="43" xfId="1" applyNumberFormat="1" applyFont="1" applyBorder="1"/>
    <xf numFmtId="0" fontId="26" fillId="0" borderId="0" xfId="0" applyFont="1"/>
    <xf numFmtId="43" fontId="26" fillId="0" borderId="0" xfId="1" applyFont="1"/>
    <xf numFmtId="165" fontId="26" fillId="0" borderId="0" xfId="1" applyNumberFormat="1" applyFont="1"/>
    <xf numFmtId="0" fontId="27" fillId="11" borderId="36" xfId="0" applyFont="1" applyFill="1" applyBorder="1" applyAlignment="1">
      <alignment horizontal="center" vertical="center" wrapText="1"/>
    </xf>
    <xf numFmtId="0" fontId="27" fillId="11" borderId="54" xfId="0" applyFont="1" applyFill="1" applyBorder="1" applyAlignment="1">
      <alignment horizontal="center" vertical="center" wrapText="1"/>
    </xf>
    <xf numFmtId="43" fontId="27" fillId="11" borderId="36" xfId="1" applyFont="1" applyFill="1" applyBorder="1" applyAlignment="1">
      <alignment horizontal="center" vertical="center" wrapText="1"/>
    </xf>
    <xf numFmtId="43" fontId="27" fillId="12" borderId="54" xfId="1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11" borderId="55" xfId="0" applyFont="1" applyFill="1" applyBorder="1"/>
    <xf numFmtId="0" fontId="28" fillId="11" borderId="42" xfId="0" applyFont="1" applyFill="1" applyBorder="1"/>
    <xf numFmtId="0" fontId="28" fillId="11" borderId="37" xfId="0" applyFont="1" applyFill="1" applyBorder="1"/>
    <xf numFmtId="43" fontId="28" fillId="12" borderId="56" xfId="1" applyFont="1" applyFill="1" applyBorder="1"/>
    <xf numFmtId="43" fontId="28" fillId="0" borderId="50" xfId="0" applyNumberFormat="1" applyFont="1" applyBorder="1"/>
    <xf numFmtId="43" fontId="28" fillId="0" borderId="0" xfId="0" applyNumberFormat="1" applyFont="1"/>
    <xf numFmtId="0" fontId="26" fillId="0" borderId="50" xfId="0" applyFont="1" applyBorder="1"/>
    <xf numFmtId="43" fontId="28" fillId="0" borderId="57" xfId="0" applyNumberFormat="1" applyFont="1" applyBorder="1"/>
    <xf numFmtId="0" fontId="28" fillId="0" borderId="0" xfId="0" applyFont="1"/>
    <xf numFmtId="0" fontId="26" fillId="11" borderId="58" xfId="0" applyFont="1" applyFill="1" applyBorder="1"/>
    <xf numFmtId="0" fontId="26" fillId="11" borderId="34" xfId="0" applyFont="1" applyFill="1" applyBorder="1"/>
    <xf numFmtId="0" fontId="26" fillId="11" borderId="35" xfId="0" applyFont="1" applyFill="1" applyBorder="1"/>
    <xf numFmtId="43" fontId="26" fillId="12" borderId="56" xfId="1" applyFont="1" applyFill="1" applyBorder="1"/>
    <xf numFmtId="43" fontId="26" fillId="0" borderId="50" xfId="0" applyNumberFormat="1" applyFont="1" applyBorder="1"/>
    <xf numFmtId="43" fontId="29" fillId="0" borderId="0" xfId="0" applyNumberFormat="1" applyFont="1"/>
    <xf numFmtId="0" fontId="30" fillId="11" borderId="58" xfId="0" applyFont="1" applyFill="1" applyBorder="1"/>
    <xf numFmtId="0" fontId="30" fillId="11" borderId="34" xfId="0" applyFont="1" applyFill="1" applyBorder="1"/>
    <xf numFmtId="0" fontId="30" fillId="11" borderId="35" xfId="0" applyFont="1" applyFill="1" applyBorder="1"/>
    <xf numFmtId="43" fontId="30" fillId="12" borderId="56" xfId="1" applyFont="1" applyFill="1" applyBorder="1"/>
    <xf numFmtId="43" fontId="30" fillId="0" borderId="50" xfId="0" applyNumberFormat="1" applyFont="1" applyBorder="1"/>
    <xf numFmtId="43" fontId="30" fillId="0" borderId="0" xfId="0" applyNumberFormat="1" applyFont="1"/>
    <xf numFmtId="0" fontId="30" fillId="0" borderId="50" xfId="0" applyFont="1" applyBorder="1"/>
    <xf numFmtId="43" fontId="30" fillId="0" borderId="57" xfId="0" applyNumberFormat="1" applyFont="1" applyBorder="1"/>
    <xf numFmtId="0" fontId="30" fillId="0" borderId="0" xfId="0" applyFont="1"/>
    <xf numFmtId="0" fontId="27" fillId="11" borderId="58" xfId="0" applyFont="1" applyFill="1" applyBorder="1"/>
    <xf numFmtId="0" fontId="27" fillId="11" borderId="34" xfId="0" applyFont="1" applyFill="1" applyBorder="1"/>
    <xf numFmtId="0" fontId="27" fillId="11" borderId="35" xfId="0" applyFont="1" applyFill="1" applyBorder="1"/>
    <xf numFmtId="43" fontId="27" fillId="12" borderId="56" xfId="1" applyFont="1" applyFill="1" applyBorder="1"/>
    <xf numFmtId="43" fontId="27" fillId="0" borderId="50" xfId="0" applyNumberFormat="1" applyFont="1" applyBorder="1"/>
    <xf numFmtId="43" fontId="31" fillId="0" borderId="0" xfId="0" applyNumberFormat="1" applyFont="1"/>
    <xf numFmtId="0" fontId="27" fillId="0" borderId="50" xfId="0" applyFont="1" applyBorder="1"/>
    <xf numFmtId="43" fontId="32" fillId="0" borderId="57" xfId="0" applyNumberFormat="1" applyFont="1" applyBorder="1"/>
    <xf numFmtId="0" fontId="27" fillId="0" borderId="0" xfId="0" applyFont="1"/>
    <xf numFmtId="0" fontId="33" fillId="11" borderId="58" xfId="0" applyFont="1" applyFill="1" applyBorder="1"/>
    <xf numFmtId="0" fontId="33" fillId="11" borderId="34" xfId="0" applyFont="1" applyFill="1" applyBorder="1"/>
    <xf numFmtId="0" fontId="33" fillId="11" borderId="35" xfId="0" applyFont="1" applyFill="1" applyBorder="1"/>
    <xf numFmtId="43" fontId="33" fillId="12" borderId="56" xfId="1" applyFont="1" applyFill="1" applyBorder="1"/>
    <xf numFmtId="43" fontId="33" fillId="0" borderId="50" xfId="0" applyNumberFormat="1" applyFont="1" applyBorder="1"/>
    <xf numFmtId="43" fontId="33" fillId="0" borderId="0" xfId="0" applyNumberFormat="1" applyFont="1"/>
    <xf numFmtId="0" fontId="33" fillId="0" borderId="50" xfId="0" applyFont="1" applyBorder="1"/>
    <xf numFmtId="43" fontId="33" fillId="0" borderId="57" xfId="0" applyNumberFormat="1" applyFont="1" applyBorder="1"/>
    <xf numFmtId="0" fontId="33" fillId="0" borderId="0" xfId="0" applyFont="1"/>
    <xf numFmtId="0" fontId="34" fillId="11" borderId="58" xfId="0" applyFont="1" applyFill="1" applyBorder="1"/>
    <xf numFmtId="0" fontId="34" fillId="11" borderId="34" xfId="0" applyFont="1" applyFill="1" applyBorder="1"/>
    <xf numFmtId="0" fontId="34" fillId="11" borderId="35" xfId="0" applyFont="1" applyFill="1" applyBorder="1"/>
    <xf numFmtId="43" fontId="32" fillId="12" borderId="56" xfId="1" applyFont="1" applyFill="1" applyBorder="1"/>
    <xf numFmtId="0" fontId="32" fillId="0" borderId="50" xfId="0" applyFont="1" applyBorder="1"/>
    <xf numFmtId="0" fontId="32" fillId="0" borderId="0" xfId="0" applyFont="1"/>
    <xf numFmtId="0" fontId="28" fillId="11" borderId="58" xfId="0" applyFont="1" applyFill="1" applyBorder="1"/>
    <xf numFmtId="0" fontId="28" fillId="11" borderId="34" xfId="0" applyFont="1" applyFill="1" applyBorder="1"/>
    <xf numFmtId="0" fontId="35" fillId="11" borderId="35" xfId="0" applyFont="1" applyFill="1" applyBorder="1"/>
    <xf numFmtId="0" fontId="28" fillId="0" borderId="50" xfId="0" applyFont="1" applyBorder="1"/>
    <xf numFmtId="0" fontId="36" fillId="11" borderId="58" xfId="0" applyFont="1" applyFill="1" applyBorder="1"/>
    <xf numFmtId="0" fontId="36" fillId="11" borderId="34" xfId="0" applyFont="1" applyFill="1" applyBorder="1"/>
    <xf numFmtId="0" fontId="36" fillId="11" borderId="35" xfId="0" applyFont="1" applyFill="1" applyBorder="1"/>
    <xf numFmtId="43" fontId="36" fillId="12" borderId="56" xfId="1" applyFont="1" applyFill="1" applyBorder="1"/>
    <xf numFmtId="43" fontId="36" fillId="0" borderId="50" xfId="0" applyNumberFormat="1" applyFont="1" applyBorder="1"/>
    <xf numFmtId="43" fontId="36" fillId="0" borderId="0" xfId="0" applyNumberFormat="1" applyFont="1"/>
    <xf numFmtId="0" fontId="36" fillId="0" borderId="0" xfId="0" applyFont="1"/>
    <xf numFmtId="0" fontId="37" fillId="11" borderId="58" xfId="0" applyFont="1" applyFill="1" applyBorder="1"/>
    <xf numFmtId="0" fontId="37" fillId="11" borderId="34" xfId="0" applyFont="1" applyFill="1" applyBorder="1"/>
    <xf numFmtId="0" fontId="37" fillId="11" borderId="35" xfId="0" applyFont="1" applyFill="1" applyBorder="1"/>
    <xf numFmtId="43" fontId="37" fillId="12" borderId="56" xfId="1" applyFont="1" applyFill="1" applyBorder="1"/>
    <xf numFmtId="43" fontId="37" fillId="0" borderId="50" xfId="0" applyNumberFormat="1" applyFont="1" applyBorder="1"/>
    <xf numFmtId="43" fontId="37" fillId="0" borderId="0" xfId="0" applyNumberFormat="1" applyFont="1"/>
    <xf numFmtId="0" fontId="37" fillId="0" borderId="0" xfId="0" applyFont="1"/>
    <xf numFmtId="0" fontId="29" fillId="11" borderId="58" xfId="0" applyFont="1" applyFill="1" applyBorder="1"/>
    <xf numFmtId="0" fontId="29" fillId="11" borderId="34" xfId="0" applyFont="1" applyFill="1" applyBorder="1"/>
    <xf numFmtId="0" fontId="29" fillId="11" borderId="35" xfId="0" applyFont="1" applyFill="1" applyBorder="1"/>
    <xf numFmtId="43" fontId="29" fillId="12" borderId="56" xfId="1" applyFont="1" applyFill="1" applyBorder="1"/>
    <xf numFmtId="43" fontId="29" fillId="0" borderId="50" xfId="0" applyNumberFormat="1" applyFont="1" applyBorder="1"/>
    <xf numFmtId="0" fontId="29" fillId="0" borderId="0" xfId="0" applyFont="1"/>
    <xf numFmtId="0" fontId="38" fillId="11" borderId="58" xfId="0" applyFont="1" applyFill="1" applyBorder="1"/>
    <xf numFmtId="0" fontId="38" fillId="11" borderId="34" xfId="0" applyFont="1" applyFill="1" applyBorder="1"/>
    <xf numFmtId="0" fontId="38" fillId="11" borderId="35" xfId="0" applyFont="1" applyFill="1" applyBorder="1"/>
    <xf numFmtId="43" fontId="38" fillId="12" borderId="56" xfId="1" applyFont="1" applyFill="1" applyBorder="1"/>
    <xf numFmtId="43" fontId="38" fillId="0" borderId="50" xfId="0" applyNumberFormat="1" applyFont="1" applyBorder="1"/>
    <xf numFmtId="43" fontId="38" fillId="0" borderId="0" xfId="0" applyNumberFormat="1" applyFont="1"/>
    <xf numFmtId="0" fontId="38" fillId="0" borderId="0" xfId="0" applyFont="1"/>
    <xf numFmtId="0" fontId="39" fillId="11" borderId="58" xfId="0" applyFont="1" applyFill="1" applyBorder="1"/>
    <xf numFmtId="0" fontId="39" fillId="11" borderId="34" xfId="0" applyFont="1" applyFill="1" applyBorder="1"/>
    <xf numFmtId="0" fontId="39" fillId="11" borderId="35" xfId="0" applyFont="1" applyFill="1" applyBorder="1"/>
    <xf numFmtId="43" fontId="39" fillId="12" borderId="56" xfId="1" applyFont="1" applyFill="1" applyBorder="1"/>
    <xf numFmtId="43" fontId="39" fillId="0" borderId="50" xfId="0" applyNumberFormat="1" applyFont="1" applyBorder="1"/>
    <xf numFmtId="43" fontId="39" fillId="0" borderId="0" xfId="0" applyNumberFormat="1" applyFont="1"/>
    <xf numFmtId="0" fontId="39" fillId="0" borderId="0" xfId="0" applyFont="1"/>
    <xf numFmtId="0" fontId="39" fillId="11" borderId="59" xfId="0" applyFont="1" applyFill="1" applyBorder="1"/>
    <xf numFmtId="0" fontId="39" fillId="11" borderId="48" xfId="0" applyFont="1" applyFill="1" applyBorder="1"/>
    <xf numFmtId="0" fontId="39" fillId="11" borderId="49" xfId="0" applyFont="1" applyFill="1" applyBorder="1"/>
    <xf numFmtId="43" fontId="39" fillId="12" borderId="60" xfId="1" applyFont="1" applyFill="1" applyBorder="1"/>
    <xf numFmtId="43" fontId="39" fillId="0" borderId="61" xfId="0" applyNumberFormat="1" applyFont="1" applyBorder="1"/>
    <xf numFmtId="43" fontId="39" fillId="0" borderId="62" xfId="0" applyNumberFormat="1" applyFont="1" applyBorder="1"/>
    <xf numFmtId="0" fontId="28" fillId="0" borderId="61" xfId="0" applyFont="1" applyBorder="1"/>
    <xf numFmtId="43" fontId="28" fillId="0" borderId="63" xfId="0" applyNumberFormat="1" applyFont="1" applyBorder="1"/>
    <xf numFmtId="43" fontId="27" fillId="12" borderId="36" xfId="1" applyFont="1" applyFill="1" applyBorder="1"/>
    <xf numFmtId="43" fontId="27" fillId="0" borderId="36" xfId="1" applyFont="1" applyBorder="1"/>
    <xf numFmtId="0" fontId="26" fillId="3" borderId="0" xfId="0" applyFont="1" applyFill="1"/>
    <xf numFmtId="43" fontId="26" fillId="3" borderId="0" xfId="1" applyFont="1" applyFill="1"/>
    <xf numFmtId="43" fontId="26" fillId="3" borderId="0" xfId="0" applyNumberFormat="1" applyFont="1" applyFill="1"/>
    <xf numFmtId="0" fontId="26" fillId="0" borderId="0" xfId="0" applyFont="1" applyAlignment="1">
      <alignment horizontal="center" wrapText="1"/>
    </xf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left"/>
    </xf>
    <xf numFmtId="0" fontId="42" fillId="0" borderId="1" xfId="0" applyFont="1" applyFill="1" applyBorder="1" applyAlignment="1"/>
    <xf numFmtId="0" fontId="42" fillId="0" borderId="2" xfId="0" applyFont="1" applyFill="1" applyBorder="1" applyAlignment="1"/>
    <xf numFmtId="0" fontId="26" fillId="0" borderId="8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wrapText="1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 wrapText="1"/>
    </xf>
    <xf numFmtId="164" fontId="26" fillId="0" borderId="2" xfId="1" applyNumberFormat="1" applyFont="1" applyFill="1" applyBorder="1" applyAlignment="1">
      <alignment wrapText="1"/>
    </xf>
    <xf numFmtId="43" fontId="26" fillId="0" borderId="1" xfId="1" applyFont="1" applyFill="1" applyBorder="1" applyAlignment="1">
      <alignment wrapText="1"/>
    </xf>
    <xf numFmtId="43" fontId="27" fillId="0" borderId="1" xfId="1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43" fontId="27" fillId="0" borderId="2" xfId="1" applyFont="1" applyFill="1" applyBorder="1" applyAlignment="1">
      <alignment wrapText="1"/>
    </xf>
    <xf numFmtId="0" fontId="43" fillId="0" borderId="1" xfId="0" applyFont="1" applyFill="1" applyBorder="1" applyAlignment="1">
      <alignment wrapText="1"/>
    </xf>
    <xf numFmtId="43" fontId="43" fillId="0" borderId="1" xfId="1" applyFont="1" applyFill="1" applyBorder="1" applyAlignment="1">
      <alignment wrapText="1"/>
    </xf>
    <xf numFmtId="0" fontId="27" fillId="0" borderId="2" xfId="0" applyFont="1" applyFill="1" applyBorder="1" applyAlignment="1"/>
    <xf numFmtId="0" fontId="27" fillId="0" borderId="1" xfId="0" applyFont="1" applyFill="1" applyBorder="1" applyAlignment="1"/>
    <xf numFmtId="0" fontId="26" fillId="0" borderId="1" xfId="0" applyFont="1" applyFill="1" applyBorder="1" applyAlignment="1">
      <alignment wrapText="1"/>
    </xf>
    <xf numFmtId="0" fontId="26" fillId="0" borderId="9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0" fontId="44" fillId="0" borderId="2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5" fillId="0" borderId="2" xfId="0" applyFont="1" applyFill="1" applyBorder="1" applyAlignment="1"/>
    <xf numFmtId="0" fontId="44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left"/>
    </xf>
    <xf numFmtId="0" fontId="45" fillId="0" borderId="1" xfId="0" applyFont="1" applyFill="1" applyBorder="1" applyAlignment="1"/>
    <xf numFmtId="0" fontId="44" fillId="3" borderId="1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left"/>
    </xf>
    <xf numFmtId="0" fontId="45" fillId="3" borderId="2" xfId="0" applyFont="1" applyFill="1" applyBorder="1" applyAlignment="1"/>
    <xf numFmtId="0" fontId="45" fillId="3" borderId="1" xfId="0" applyFont="1" applyFill="1" applyBorder="1" applyAlignment="1"/>
    <xf numFmtId="43" fontId="45" fillId="0" borderId="2" xfId="1" applyFont="1" applyFill="1" applyBorder="1" applyAlignment="1">
      <alignment wrapText="1"/>
    </xf>
    <xf numFmtId="43" fontId="45" fillId="0" borderId="1" xfId="1" applyFont="1" applyFill="1" applyBorder="1" applyAlignment="1">
      <alignment wrapText="1"/>
    </xf>
    <xf numFmtId="43" fontId="44" fillId="0" borderId="1" xfId="1" applyFont="1" applyFill="1" applyBorder="1" applyAlignment="1">
      <alignment wrapText="1"/>
    </xf>
    <xf numFmtId="164" fontId="44" fillId="0" borderId="2" xfId="1" applyNumberFormat="1" applyFont="1" applyFill="1" applyBorder="1" applyAlignment="1">
      <alignment wrapText="1"/>
    </xf>
    <xf numFmtId="43" fontId="45" fillId="3" borderId="2" xfId="1" applyFont="1" applyFill="1" applyBorder="1" applyAlignment="1">
      <alignment wrapText="1"/>
    </xf>
    <xf numFmtId="43" fontId="45" fillId="3" borderId="1" xfId="1" applyFont="1" applyFill="1" applyBorder="1" applyAlignment="1">
      <alignment wrapText="1"/>
    </xf>
    <xf numFmtId="43" fontId="44" fillId="3" borderId="1" xfId="1" applyFont="1" applyFill="1" applyBorder="1" applyAlignment="1">
      <alignment wrapText="1"/>
    </xf>
    <xf numFmtId="164" fontId="44" fillId="3" borderId="2" xfId="1" applyNumberFormat="1" applyFont="1" applyFill="1" applyBorder="1" applyAlignment="1">
      <alignment wrapText="1"/>
    </xf>
    <xf numFmtId="0" fontId="44" fillId="3" borderId="1" xfId="0" applyFont="1" applyFill="1" applyBorder="1" applyAlignment="1">
      <alignment horizontal="left" wrapText="1"/>
    </xf>
    <xf numFmtId="14" fontId="44" fillId="3" borderId="1" xfId="0" applyNumberFormat="1" applyFont="1" applyFill="1" applyBorder="1" applyAlignment="1">
      <alignment wrapText="1"/>
    </xf>
    <xf numFmtId="0" fontId="44" fillId="3" borderId="8" xfId="0" applyFont="1" applyFill="1" applyBorder="1" applyAlignment="1">
      <alignment wrapText="1"/>
    </xf>
    <xf numFmtId="43" fontId="44" fillId="0" borderId="2" xfId="1" applyFont="1" applyFill="1" applyBorder="1" applyAlignment="1">
      <alignment wrapText="1"/>
    </xf>
    <xf numFmtId="0" fontId="45" fillId="3" borderId="1" xfId="0" applyFont="1" applyFill="1" applyBorder="1" applyAlignment="1">
      <alignment wrapText="1"/>
    </xf>
    <xf numFmtId="0" fontId="44" fillId="3" borderId="1" xfId="0" applyFont="1" applyFill="1" applyBorder="1" applyAlignment="1">
      <alignment wrapText="1"/>
    </xf>
    <xf numFmtId="0" fontId="44" fillId="12" borderId="8" xfId="0" applyFont="1" applyFill="1" applyBorder="1" applyAlignment="1">
      <alignment wrapText="1"/>
    </xf>
    <xf numFmtId="0" fontId="44" fillId="12" borderId="1" xfId="0" applyFont="1" applyFill="1" applyBorder="1" applyAlignment="1">
      <alignment horizontal="center"/>
    </xf>
    <xf numFmtId="14" fontId="44" fillId="12" borderId="1" xfId="0" applyNumberFormat="1" applyFont="1" applyFill="1" applyBorder="1" applyAlignment="1">
      <alignment wrapText="1"/>
    </xf>
    <xf numFmtId="0" fontId="44" fillId="12" borderId="1" xfId="0" applyFont="1" applyFill="1" applyBorder="1" applyAlignment="1">
      <alignment horizontal="left"/>
    </xf>
    <xf numFmtId="0" fontId="44" fillId="12" borderId="1" xfId="0" applyFont="1" applyFill="1" applyBorder="1" applyAlignment="1">
      <alignment horizontal="left" wrapText="1"/>
    </xf>
    <xf numFmtId="0" fontId="40" fillId="12" borderId="1" xfId="0" applyFont="1" applyFill="1" applyBorder="1" applyAlignment="1">
      <alignment horizontal="left" wrapText="1"/>
    </xf>
    <xf numFmtId="164" fontId="44" fillId="12" borderId="2" xfId="1" applyNumberFormat="1" applyFont="1" applyFill="1" applyBorder="1" applyAlignment="1">
      <alignment wrapText="1"/>
    </xf>
    <xf numFmtId="43" fontId="44" fillId="12" borderId="1" xfId="1" applyFont="1" applyFill="1" applyBorder="1" applyAlignment="1">
      <alignment wrapText="1"/>
    </xf>
    <xf numFmtId="43" fontId="45" fillId="12" borderId="1" xfId="1" applyFont="1" applyFill="1" applyBorder="1" applyAlignment="1">
      <alignment wrapText="1"/>
    </xf>
    <xf numFmtId="43" fontId="45" fillId="12" borderId="2" xfId="1" applyFont="1" applyFill="1" applyBorder="1" applyAlignment="1">
      <alignment wrapText="1"/>
    </xf>
    <xf numFmtId="0" fontId="45" fillId="12" borderId="2" xfId="0" applyFont="1" applyFill="1" applyBorder="1"/>
    <xf numFmtId="0" fontId="26" fillId="12" borderId="0" xfId="0" applyFont="1" applyFill="1"/>
    <xf numFmtId="164" fontId="26" fillId="0" borderId="0" xfId="0" applyNumberFormat="1" applyFont="1"/>
    <xf numFmtId="0" fontId="27" fillId="12" borderId="3" xfId="0" applyFont="1" applyFill="1" applyBorder="1" applyAlignment="1">
      <alignment horizontal="center" vertical="center" wrapText="1"/>
    </xf>
    <xf numFmtId="0" fontId="27" fillId="12" borderId="4" xfId="0" applyFont="1" applyFill="1" applyBorder="1" applyAlignment="1">
      <alignment horizontal="center" vertical="center" wrapText="1"/>
    </xf>
    <xf numFmtId="43" fontId="27" fillId="12" borderId="4" xfId="1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wrapText="1"/>
    </xf>
    <xf numFmtId="0" fontId="44" fillId="12" borderId="6" xfId="0" applyFont="1" applyFill="1" applyBorder="1" applyAlignment="1">
      <alignment wrapText="1"/>
    </xf>
    <xf numFmtId="0" fontId="44" fillId="12" borderId="2" xfId="0" applyFont="1" applyFill="1" applyBorder="1" applyAlignment="1">
      <alignment horizontal="center"/>
    </xf>
    <xf numFmtId="14" fontId="44" fillId="12" borderId="2" xfId="0" applyNumberFormat="1" applyFont="1" applyFill="1" applyBorder="1" applyAlignment="1">
      <alignment wrapText="1"/>
    </xf>
    <xf numFmtId="0" fontId="44" fillId="12" borderId="2" xfId="0" applyFont="1" applyFill="1" applyBorder="1" applyAlignment="1">
      <alignment horizontal="left"/>
    </xf>
    <xf numFmtId="0" fontId="44" fillId="12" borderId="2" xfId="0" applyFont="1" applyFill="1" applyBorder="1" applyAlignment="1">
      <alignment horizontal="left" wrapText="1"/>
    </xf>
    <xf numFmtId="0" fontId="40" fillId="12" borderId="2" xfId="0" applyFont="1" applyFill="1" applyBorder="1" applyAlignment="1">
      <alignment horizontal="left" wrapText="1"/>
    </xf>
    <xf numFmtId="43" fontId="44" fillId="12" borderId="2" xfId="1" applyFont="1" applyFill="1" applyBorder="1" applyAlignment="1">
      <alignment wrapText="1"/>
    </xf>
    <xf numFmtId="0" fontId="45" fillId="12" borderId="1" xfId="0" applyFont="1" applyFill="1" applyBorder="1"/>
    <xf numFmtId="0" fontId="44" fillId="12" borderId="8" xfId="0" applyFont="1" applyFill="1" applyBorder="1" applyAlignment="1">
      <alignment horizontal="right" wrapText="1"/>
    </xf>
    <xf numFmtId="0" fontId="44" fillId="12" borderId="1" xfId="0" applyFont="1" applyFill="1" applyBorder="1" applyAlignment="1">
      <alignment wrapText="1"/>
    </xf>
    <xf numFmtId="0" fontId="44" fillId="12" borderId="8" xfId="0" applyFont="1" applyFill="1" applyBorder="1" applyAlignment="1"/>
    <xf numFmtId="14" fontId="44" fillId="12" borderId="1" xfId="0" applyNumberFormat="1" applyFont="1" applyFill="1" applyBorder="1" applyAlignment="1"/>
    <xf numFmtId="0" fontId="40" fillId="12" borderId="1" xfId="0" applyFont="1" applyFill="1" applyBorder="1" applyAlignment="1">
      <alignment horizontal="left"/>
    </xf>
    <xf numFmtId="164" fontId="44" fillId="12" borderId="2" xfId="1" applyNumberFormat="1" applyFont="1" applyFill="1" applyBorder="1" applyAlignment="1"/>
    <xf numFmtId="43" fontId="44" fillId="12" borderId="1" xfId="1" applyFont="1" applyFill="1" applyBorder="1" applyAlignment="1"/>
    <xf numFmtId="43" fontId="45" fillId="12" borderId="1" xfId="1" applyFont="1" applyFill="1" applyBorder="1" applyAlignment="1"/>
    <xf numFmtId="43" fontId="45" fillId="12" borderId="2" xfId="1" applyFont="1" applyFill="1" applyBorder="1" applyAlignment="1"/>
    <xf numFmtId="0" fontId="45" fillId="12" borderId="2" xfId="0" applyFont="1" applyFill="1" applyBorder="1" applyAlignment="1"/>
    <xf numFmtId="0" fontId="45" fillId="12" borderId="1" xfId="0" applyFont="1" applyFill="1" applyBorder="1" applyAlignment="1"/>
    <xf numFmtId="0" fontId="44" fillId="12" borderId="1" xfId="0" applyFont="1" applyFill="1" applyBorder="1" applyAlignment="1"/>
    <xf numFmtId="0" fontId="44" fillId="12" borderId="53" xfId="0" applyFont="1" applyFill="1" applyBorder="1" applyAlignment="1"/>
    <xf numFmtId="164" fontId="44" fillId="12" borderId="28" xfId="1" applyNumberFormat="1" applyFont="1" applyFill="1" applyBorder="1" applyAlignment="1"/>
    <xf numFmtId="43" fontId="44" fillId="12" borderId="29" xfId="1" applyFont="1" applyFill="1" applyBorder="1" applyAlignment="1"/>
    <xf numFmtId="43" fontId="45" fillId="12" borderId="29" xfId="1" applyFont="1" applyFill="1" applyBorder="1" applyAlignment="1"/>
    <xf numFmtId="43" fontId="45" fillId="12" borderId="28" xfId="1" applyFont="1" applyFill="1" applyBorder="1" applyAlignment="1"/>
    <xf numFmtId="0" fontId="40" fillId="12" borderId="32" xfId="0" applyFont="1" applyFill="1" applyBorder="1" applyAlignment="1">
      <alignment horizontal="left"/>
    </xf>
    <xf numFmtId="164" fontId="44" fillId="12" borderId="64" xfId="1" applyNumberFormat="1" applyFont="1" applyFill="1" applyBorder="1" applyAlignment="1"/>
    <xf numFmtId="43" fontId="44" fillId="12" borderId="64" xfId="1" applyFont="1" applyFill="1" applyBorder="1" applyAlignment="1"/>
    <xf numFmtId="43" fontId="45" fillId="12" borderId="64" xfId="1" applyFont="1" applyFill="1" applyBorder="1" applyAlignment="1"/>
    <xf numFmtId="164" fontId="26" fillId="12" borderId="64" xfId="0" applyNumberFormat="1" applyFont="1" applyFill="1" applyBorder="1"/>
    <xf numFmtId="0" fontId="26" fillId="12" borderId="64" xfId="0" applyFont="1" applyFill="1" applyBorder="1"/>
    <xf numFmtId="0" fontId="41" fillId="0" borderId="8" xfId="0" applyFont="1" applyFill="1" applyBorder="1" applyAlignment="1"/>
    <xf numFmtId="14" fontId="41" fillId="0" borderId="1" xfId="0" applyNumberFormat="1" applyFont="1" applyFill="1" applyBorder="1" applyAlignment="1"/>
    <xf numFmtId="164" fontId="41" fillId="0" borderId="2" xfId="1" applyNumberFormat="1" applyFont="1" applyFill="1" applyBorder="1" applyAlignment="1"/>
    <xf numFmtId="43" fontId="41" fillId="0" borderId="1" xfId="1" applyFont="1" applyFill="1" applyBorder="1" applyAlignment="1"/>
    <xf numFmtId="43" fontId="42" fillId="0" borderId="1" xfId="1" applyFont="1" applyFill="1" applyBorder="1" applyAlignment="1"/>
    <xf numFmtId="43" fontId="42" fillId="0" borderId="2" xfId="1" applyFont="1" applyFill="1" applyBorder="1" applyAlignment="1"/>
    <xf numFmtId="0" fontId="41" fillId="0" borderId="53" xfId="0" applyFont="1" applyFill="1" applyBorder="1" applyAlignment="1"/>
    <xf numFmtId="0" fontId="41" fillId="0" borderId="1" xfId="0" applyFont="1" applyFill="1" applyBorder="1" applyAlignment="1"/>
    <xf numFmtId="0" fontId="41" fillId="0" borderId="9" xfId="0" applyFont="1" applyFill="1" applyBorder="1" applyAlignment="1"/>
    <xf numFmtId="43" fontId="26" fillId="0" borderId="0" xfId="0" applyNumberFormat="1" applyFont="1"/>
    <xf numFmtId="0" fontId="3" fillId="12" borderId="3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vertical="center"/>
    </xf>
    <xf numFmtId="0" fontId="3" fillId="12" borderId="4" xfId="0" applyFont="1" applyFill="1" applyBorder="1" applyAlignment="1">
      <alignment horizontal="left" vertical="center"/>
    </xf>
    <xf numFmtId="43" fontId="3" fillId="12" borderId="4" xfId="1" applyFont="1" applyFill="1" applyBorder="1" applyAlignment="1">
      <alignment vertical="center"/>
    </xf>
    <xf numFmtId="0" fontId="3" fillId="12" borderId="5" xfId="0" applyFont="1" applyFill="1" applyBorder="1" applyAlignment="1">
      <alignment vertical="center"/>
    </xf>
    <xf numFmtId="0" fontId="2" fillId="12" borderId="8" xfId="0" applyFont="1" applyFill="1" applyBorder="1" applyAlignment="1"/>
    <xf numFmtId="0" fontId="2" fillId="12" borderId="1" xfId="0" applyFont="1" applyFill="1" applyBorder="1" applyAlignment="1">
      <alignment horizontal="center"/>
    </xf>
    <xf numFmtId="14" fontId="2" fillId="12" borderId="1" xfId="0" applyNumberFormat="1" applyFont="1" applyFill="1" applyBorder="1" applyAlignment="1"/>
    <xf numFmtId="0" fontId="2" fillId="12" borderId="1" xfId="0" applyFont="1" applyFill="1" applyBorder="1" applyAlignment="1">
      <alignment horizontal="left"/>
    </xf>
    <xf numFmtId="164" fontId="2" fillId="12" borderId="2" xfId="1" applyNumberFormat="1" applyFont="1" applyFill="1" applyBorder="1" applyAlignment="1"/>
    <xf numFmtId="43" fontId="2" fillId="12" borderId="1" xfId="1" applyFont="1" applyFill="1" applyBorder="1" applyAlignment="1"/>
    <xf numFmtId="43" fontId="3" fillId="12" borderId="1" xfId="1" applyFont="1" applyFill="1" applyBorder="1" applyAlignment="1"/>
    <xf numFmtId="43" fontId="3" fillId="12" borderId="2" xfId="1" applyFont="1" applyFill="1" applyBorder="1" applyAlignment="1"/>
    <xf numFmtId="0" fontId="16" fillId="12" borderId="1" xfId="0" applyFont="1" applyFill="1" applyBorder="1" applyAlignment="1"/>
    <xf numFmtId="0" fontId="3" fillId="12" borderId="2" xfId="0" applyFont="1" applyFill="1" applyBorder="1" applyAlignment="1"/>
    <xf numFmtId="0" fontId="3" fillId="12" borderId="1" xfId="0" applyFont="1" applyFill="1" applyBorder="1" applyAlignment="1"/>
    <xf numFmtId="0" fontId="2" fillId="12" borderId="1" xfId="0" applyFont="1" applyFill="1" applyBorder="1" applyAlignment="1"/>
    <xf numFmtId="0" fontId="2" fillId="12" borderId="9" xfId="0" applyFont="1" applyFill="1" applyBorder="1" applyAlignment="1"/>
    <xf numFmtId="43" fontId="16" fillId="12" borderId="1" xfId="1" applyFont="1" applyFill="1" applyBorder="1" applyAlignment="1"/>
    <xf numFmtId="0" fontId="27" fillId="0" borderId="3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left" vertical="center"/>
    </xf>
    <xf numFmtId="43" fontId="27" fillId="0" borderId="4" xfId="1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36" fillId="0" borderId="8" xfId="0" applyFont="1" applyFill="1" applyBorder="1" applyAlignment="1"/>
    <xf numFmtId="0" fontId="36" fillId="0" borderId="1" xfId="0" applyFont="1" applyFill="1" applyBorder="1" applyAlignment="1">
      <alignment horizontal="center"/>
    </xf>
    <xf numFmtId="14" fontId="36" fillId="0" borderId="1" xfId="0" applyNumberFormat="1" applyFont="1" applyFill="1" applyBorder="1" applyAlignment="1"/>
    <xf numFmtId="0" fontId="36" fillId="0" borderId="1" xfId="0" applyFont="1" applyFill="1" applyBorder="1" applyAlignment="1">
      <alignment horizontal="left"/>
    </xf>
    <xf numFmtId="164" fontId="36" fillId="0" borderId="2" xfId="1" applyNumberFormat="1" applyFont="1" applyFill="1" applyBorder="1" applyAlignment="1"/>
    <xf numFmtId="43" fontId="36" fillId="0" borderId="1" xfId="1" applyFont="1" applyFill="1" applyBorder="1" applyAlignment="1"/>
    <xf numFmtId="43" fontId="46" fillId="0" borderId="1" xfId="1" applyFont="1" applyFill="1" applyBorder="1" applyAlignment="1"/>
    <xf numFmtId="43" fontId="46" fillId="0" borderId="2" xfId="1" applyFont="1" applyFill="1" applyBorder="1" applyAlignment="1"/>
    <xf numFmtId="0" fontId="46" fillId="0" borderId="1" xfId="0" applyFont="1" applyFill="1" applyBorder="1" applyAlignment="1"/>
    <xf numFmtId="0" fontId="46" fillId="0" borderId="2" xfId="0" applyFont="1" applyFill="1" applyBorder="1" applyAlignment="1"/>
    <xf numFmtId="0" fontId="36" fillId="0" borderId="1" xfId="0" applyFont="1" applyFill="1" applyBorder="1" applyAlignment="1"/>
    <xf numFmtId="0" fontId="36" fillId="0" borderId="9" xfId="0" applyFont="1" applyFill="1" applyBorder="1" applyAlignment="1"/>
    <xf numFmtId="0" fontId="36" fillId="0" borderId="53" xfId="0" applyFont="1" applyFill="1" applyBorder="1" applyAlignment="1"/>
    <xf numFmtId="0" fontId="36" fillId="0" borderId="32" xfId="0" applyFont="1" applyFill="1" applyBorder="1" applyAlignment="1"/>
    <xf numFmtId="43" fontId="26" fillId="12" borderId="0" xfId="0" applyNumberFormat="1" applyFont="1" applyFill="1"/>
    <xf numFmtId="43" fontId="27" fillId="0" borderId="0" xfId="0" applyNumberFormat="1" applyFont="1"/>
    <xf numFmtId="43" fontId="27" fillId="0" borderId="0" xfId="1" applyFont="1"/>
    <xf numFmtId="165" fontId="27" fillId="0" borderId="0" xfId="1" applyNumberFormat="1" applyFont="1"/>
    <xf numFmtId="0" fontId="27" fillId="13" borderId="54" xfId="0" applyFont="1" applyFill="1" applyBorder="1" applyAlignment="1">
      <alignment horizontal="center" vertical="center" wrapText="1"/>
    </xf>
    <xf numFmtId="165" fontId="27" fillId="13" borderId="36" xfId="1" applyNumberFormat="1" applyFont="1" applyFill="1" applyBorder="1" applyAlignment="1">
      <alignment horizontal="center" vertical="center" wrapText="1"/>
    </xf>
    <xf numFmtId="43" fontId="27" fillId="13" borderId="36" xfId="1" applyFont="1" applyFill="1" applyBorder="1" applyAlignment="1">
      <alignment horizontal="center" vertical="center" wrapText="1"/>
    </xf>
    <xf numFmtId="0" fontId="47" fillId="0" borderId="0" xfId="0" applyFont="1" applyFill="1"/>
    <xf numFmtId="0" fontId="48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wrapText="1"/>
    </xf>
    <xf numFmtId="43" fontId="26" fillId="0" borderId="0" xfId="1" applyFont="1" applyFill="1" applyAlignment="1">
      <alignment wrapText="1"/>
    </xf>
    <xf numFmtId="0" fontId="27" fillId="0" borderId="0" xfId="0" applyFont="1" applyFill="1" applyAlignment="1">
      <alignment wrapText="1"/>
    </xf>
    <xf numFmtId="0" fontId="27" fillId="0" borderId="0" xfId="0" applyFont="1" applyFill="1"/>
    <xf numFmtId="16" fontId="47" fillId="0" borderId="0" xfId="0" applyNumberFormat="1" applyFont="1" applyFill="1"/>
    <xf numFmtId="0" fontId="27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left" vertical="center" wrapText="1"/>
    </xf>
    <xf numFmtId="43" fontId="27" fillId="0" borderId="4" xfId="1" applyFont="1" applyFill="1" applyBorder="1" applyAlignment="1">
      <alignment vertical="center" wrapText="1"/>
    </xf>
    <xf numFmtId="43" fontId="27" fillId="0" borderId="10" xfId="1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44" fillId="0" borderId="6" xfId="0" applyFont="1" applyFill="1" applyBorder="1" applyAlignment="1">
      <alignment wrapText="1"/>
    </xf>
    <xf numFmtId="14" fontId="44" fillId="0" borderId="2" xfId="0" applyNumberFormat="1" applyFont="1" applyFill="1" applyBorder="1" applyAlignment="1">
      <alignment wrapText="1"/>
    </xf>
    <xf numFmtId="0" fontId="44" fillId="0" borderId="2" xfId="0" applyFont="1" applyFill="1" applyBorder="1" applyAlignment="1">
      <alignment horizontal="left" wrapText="1"/>
    </xf>
    <xf numFmtId="0" fontId="45" fillId="0" borderId="2" xfId="0" applyFont="1" applyFill="1" applyBorder="1" applyAlignment="1">
      <alignment wrapText="1"/>
    </xf>
    <xf numFmtId="0" fontId="44" fillId="0" borderId="2" xfId="0" applyFont="1" applyFill="1" applyBorder="1" applyAlignment="1">
      <alignment wrapText="1"/>
    </xf>
    <xf numFmtId="0" fontId="44" fillId="0" borderId="7" xfId="0" applyFont="1" applyFill="1" applyBorder="1" applyAlignment="1">
      <alignment wrapText="1"/>
    </xf>
    <xf numFmtId="0" fontId="44" fillId="0" borderId="0" xfId="0" applyFont="1" applyFill="1" applyAlignment="1">
      <alignment wrapText="1"/>
    </xf>
    <xf numFmtId="0" fontId="44" fillId="0" borderId="8" xfId="0" applyFont="1" applyFill="1" applyBorder="1" applyAlignment="1">
      <alignment wrapText="1"/>
    </xf>
    <xf numFmtId="14" fontId="44" fillId="0" borderId="1" xfId="0" applyNumberFormat="1" applyFont="1" applyFill="1" applyBorder="1" applyAlignment="1">
      <alignment wrapText="1"/>
    </xf>
    <xf numFmtId="0" fontId="44" fillId="0" borderId="1" xfId="0" applyFont="1" applyFill="1" applyBorder="1" applyAlignment="1">
      <alignment horizontal="left" wrapText="1"/>
    </xf>
    <xf numFmtId="0" fontId="45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0" fontId="44" fillId="0" borderId="9" xfId="0" applyFont="1" applyFill="1" applyBorder="1" applyAlignment="1">
      <alignment wrapText="1"/>
    </xf>
    <xf numFmtId="0" fontId="36" fillId="0" borderId="8" xfId="0" applyFont="1" applyFill="1" applyBorder="1" applyAlignment="1">
      <alignment wrapText="1"/>
    </xf>
    <xf numFmtId="14" fontId="36" fillId="0" borderId="1" xfId="0" applyNumberFormat="1" applyFont="1" applyFill="1" applyBorder="1" applyAlignment="1">
      <alignment wrapText="1"/>
    </xf>
    <xf numFmtId="0" fontId="36" fillId="0" borderId="1" xfId="0" applyFont="1" applyFill="1" applyBorder="1" applyAlignment="1">
      <alignment horizontal="left" wrapText="1"/>
    </xf>
    <xf numFmtId="164" fontId="36" fillId="0" borderId="2" xfId="1" applyNumberFormat="1" applyFont="1" applyFill="1" applyBorder="1" applyAlignment="1">
      <alignment wrapText="1"/>
    </xf>
    <xf numFmtId="43" fontId="36" fillId="0" borderId="1" xfId="1" applyFont="1" applyFill="1" applyBorder="1" applyAlignment="1">
      <alignment wrapText="1"/>
    </xf>
    <xf numFmtId="43" fontId="46" fillId="0" borderId="1" xfId="1" applyFont="1" applyFill="1" applyBorder="1" applyAlignment="1">
      <alignment wrapText="1"/>
    </xf>
    <xf numFmtId="0" fontId="46" fillId="0" borderId="1" xfId="0" applyFont="1" applyFill="1" applyBorder="1" applyAlignment="1">
      <alignment wrapText="1"/>
    </xf>
    <xf numFmtId="43" fontId="46" fillId="0" borderId="2" xfId="1" applyFont="1" applyFill="1" applyBorder="1" applyAlignment="1">
      <alignment wrapText="1"/>
    </xf>
    <xf numFmtId="0" fontId="36" fillId="0" borderId="1" xfId="0" applyFont="1" applyFill="1" applyBorder="1" applyAlignment="1">
      <alignment wrapText="1"/>
    </xf>
    <xf numFmtId="0" fontId="36" fillId="0" borderId="9" xfId="0" applyFont="1" applyFill="1" applyBorder="1" applyAlignment="1">
      <alignment wrapText="1"/>
    </xf>
    <xf numFmtId="0" fontId="36" fillId="0" borderId="0" xfId="0" applyFont="1" applyFill="1" applyAlignment="1">
      <alignment wrapText="1"/>
    </xf>
    <xf numFmtId="0" fontId="28" fillId="0" borderId="8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14" fontId="28" fillId="0" borderId="1" xfId="0" applyNumberFormat="1" applyFont="1" applyFill="1" applyBorder="1" applyAlignment="1">
      <alignment wrapText="1"/>
    </xf>
    <xf numFmtId="0" fontId="28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 wrapText="1"/>
    </xf>
    <xf numFmtId="164" fontId="28" fillId="0" borderId="2" xfId="1" applyNumberFormat="1" applyFont="1" applyFill="1" applyBorder="1" applyAlignment="1">
      <alignment wrapText="1"/>
    </xf>
    <xf numFmtId="43" fontId="28" fillId="0" borderId="1" xfId="1" applyFont="1" applyFill="1" applyBorder="1" applyAlignment="1">
      <alignment wrapText="1"/>
    </xf>
    <xf numFmtId="43" fontId="32" fillId="0" borderId="1" xfId="1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43" fontId="32" fillId="0" borderId="2" xfId="1" applyFont="1" applyFill="1" applyBorder="1" applyAlignment="1">
      <alignment wrapText="1"/>
    </xf>
    <xf numFmtId="0" fontId="32" fillId="0" borderId="1" xfId="0" applyFont="1" applyFill="1" applyBorder="1" applyAlignment="1"/>
    <xf numFmtId="0" fontId="28" fillId="0" borderId="1" xfId="0" applyFont="1" applyFill="1" applyBorder="1" applyAlignment="1">
      <alignment wrapText="1"/>
    </xf>
    <xf numFmtId="0" fontId="28" fillId="0" borderId="9" xfId="0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0" fontId="32" fillId="0" borderId="2" xfId="0" applyFont="1" applyFill="1" applyBorder="1" applyAlignment="1"/>
    <xf numFmtId="0" fontId="26" fillId="0" borderId="8" xfId="0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right"/>
    </xf>
    <xf numFmtId="0" fontId="26" fillId="3" borderId="8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wrapText="1"/>
    </xf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 wrapText="1"/>
    </xf>
    <xf numFmtId="164" fontId="26" fillId="3" borderId="2" xfId="1" applyNumberFormat="1" applyFont="1" applyFill="1" applyBorder="1" applyAlignment="1">
      <alignment wrapText="1"/>
    </xf>
    <xf numFmtId="43" fontId="26" fillId="3" borderId="1" xfId="1" applyFont="1" applyFill="1" applyBorder="1" applyAlignment="1">
      <alignment wrapText="1"/>
    </xf>
    <xf numFmtId="43" fontId="27" fillId="3" borderId="1" xfId="1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43" fontId="27" fillId="3" borderId="2" xfId="1" applyFont="1" applyFill="1" applyBorder="1" applyAlignment="1">
      <alignment wrapText="1"/>
    </xf>
    <xf numFmtId="0" fontId="43" fillId="3" borderId="1" xfId="0" applyFont="1" applyFill="1" applyBorder="1" applyAlignment="1">
      <alignment wrapText="1"/>
    </xf>
    <xf numFmtId="0" fontId="27" fillId="3" borderId="1" xfId="0" applyFont="1" applyFill="1" applyBorder="1" applyAlignment="1"/>
    <xf numFmtId="0" fontId="27" fillId="3" borderId="2" xfId="0" applyFont="1" applyFill="1" applyBorder="1" applyAlignment="1"/>
    <xf numFmtId="0" fontId="26" fillId="3" borderId="1" xfId="0" applyFont="1" applyFill="1" applyBorder="1" applyAlignment="1">
      <alignment wrapText="1"/>
    </xf>
    <xf numFmtId="0" fontId="26" fillId="3" borderId="9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6" fillId="5" borderId="8" xfId="0" applyFont="1" applyFill="1" applyBorder="1" applyAlignment="1">
      <alignment wrapText="1"/>
    </xf>
    <xf numFmtId="0" fontId="26" fillId="5" borderId="1" xfId="0" applyFont="1" applyFill="1" applyBorder="1" applyAlignment="1">
      <alignment horizontal="center"/>
    </xf>
    <xf numFmtId="14" fontId="26" fillId="5" borderId="1" xfId="0" applyNumberFormat="1" applyFont="1" applyFill="1" applyBorder="1" applyAlignment="1">
      <alignment wrapText="1"/>
    </xf>
    <xf numFmtId="0" fontId="26" fillId="5" borderId="1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 wrapText="1"/>
    </xf>
    <xf numFmtId="164" fontId="26" fillId="5" borderId="2" xfId="1" applyNumberFormat="1" applyFont="1" applyFill="1" applyBorder="1" applyAlignment="1">
      <alignment wrapText="1"/>
    </xf>
    <xf numFmtId="43" fontId="26" fillId="5" borderId="1" xfId="1" applyFont="1" applyFill="1" applyBorder="1" applyAlignment="1">
      <alignment wrapText="1"/>
    </xf>
    <xf numFmtId="43" fontId="27" fillId="5" borderId="1" xfId="1" applyFont="1" applyFill="1" applyBorder="1" applyAlignment="1">
      <alignment wrapText="1"/>
    </xf>
    <xf numFmtId="0" fontId="27" fillId="5" borderId="1" xfId="0" applyFont="1" applyFill="1" applyBorder="1" applyAlignment="1">
      <alignment wrapText="1"/>
    </xf>
    <xf numFmtId="43" fontId="27" fillId="5" borderId="2" xfId="1" applyFont="1" applyFill="1" applyBorder="1" applyAlignment="1">
      <alignment wrapText="1"/>
    </xf>
    <xf numFmtId="0" fontId="43" fillId="5" borderId="1" xfId="0" applyFont="1" applyFill="1" applyBorder="1" applyAlignment="1">
      <alignment wrapText="1"/>
    </xf>
    <xf numFmtId="0" fontId="27" fillId="5" borderId="2" xfId="0" applyFont="1" applyFill="1" applyBorder="1" applyAlignment="1"/>
    <xf numFmtId="0" fontId="27" fillId="5" borderId="1" xfId="0" applyFont="1" applyFill="1" applyBorder="1" applyAlignment="1"/>
    <xf numFmtId="0" fontId="26" fillId="5" borderId="1" xfId="0" applyFont="1" applyFill="1" applyBorder="1" applyAlignment="1">
      <alignment wrapText="1"/>
    </xf>
    <xf numFmtId="0" fontId="26" fillId="5" borderId="9" xfId="0" applyFont="1" applyFill="1" applyBorder="1" applyAlignment="1">
      <alignment wrapText="1"/>
    </xf>
    <xf numFmtId="0" fontId="26" fillId="5" borderId="0" xfId="0" applyFont="1" applyFill="1" applyAlignment="1">
      <alignment wrapText="1"/>
    </xf>
    <xf numFmtId="0" fontId="44" fillId="0" borderId="8" xfId="0" applyFont="1" applyFill="1" applyBorder="1" applyAlignment="1">
      <alignment horizontal="right" wrapText="1"/>
    </xf>
    <xf numFmtId="0" fontId="49" fillId="0" borderId="1" xfId="0" applyFont="1" applyFill="1" applyBorder="1" applyAlignment="1">
      <alignment wrapText="1"/>
    </xf>
    <xf numFmtId="43" fontId="49" fillId="0" borderId="1" xfId="1" applyFont="1" applyFill="1" applyBorder="1" applyAlignment="1">
      <alignment wrapText="1"/>
    </xf>
    <xf numFmtId="0" fontId="38" fillId="3" borderId="8" xfId="0" applyFont="1" applyFill="1" applyBorder="1" applyAlignment="1">
      <alignment wrapText="1"/>
    </xf>
    <xf numFmtId="0" fontId="38" fillId="3" borderId="1" xfId="0" applyFont="1" applyFill="1" applyBorder="1" applyAlignment="1">
      <alignment horizontal="center"/>
    </xf>
    <xf numFmtId="14" fontId="38" fillId="3" borderId="1" xfId="0" applyNumberFormat="1" applyFont="1" applyFill="1" applyBorder="1" applyAlignment="1">
      <alignment wrapText="1"/>
    </xf>
    <xf numFmtId="0" fontId="38" fillId="3" borderId="1" xfId="0" applyFont="1" applyFill="1" applyBorder="1" applyAlignment="1">
      <alignment horizontal="left"/>
    </xf>
    <xf numFmtId="0" fontId="38" fillId="3" borderId="1" xfId="0" applyFont="1" applyFill="1" applyBorder="1" applyAlignment="1">
      <alignment horizontal="left" wrapText="1"/>
    </xf>
    <xf numFmtId="164" fontId="38" fillId="3" borderId="2" xfId="1" applyNumberFormat="1" applyFont="1" applyFill="1" applyBorder="1" applyAlignment="1">
      <alignment wrapText="1"/>
    </xf>
    <xf numFmtId="43" fontId="38" fillId="3" borderId="1" xfId="1" applyFont="1" applyFill="1" applyBorder="1" applyAlignment="1">
      <alignment wrapText="1"/>
    </xf>
    <xf numFmtId="43" fontId="43" fillId="3" borderId="1" xfId="1" applyFont="1" applyFill="1" applyBorder="1" applyAlignment="1">
      <alignment wrapText="1"/>
    </xf>
    <xf numFmtId="43" fontId="43" fillId="3" borderId="2" xfId="1" applyFont="1" applyFill="1" applyBorder="1" applyAlignment="1">
      <alignment wrapText="1"/>
    </xf>
    <xf numFmtId="0" fontId="43" fillId="3" borderId="2" xfId="0" applyFont="1" applyFill="1" applyBorder="1" applyAlignment="1"/>
    <xf numFmtId="0" fontId="43" fillId="3" borderId="1" xfId="0" applyFont="1" applyFill="1" applyBorder="1" applyAlignment="1"/>
    <xf numFmtId="0" fontId="38" fillId="3" borderId="1" xfId="0" applyFont="1" applyFill="1" applyBorder="1" applyAlignment="1">
      <alignment wrapText="1"/>
    </xf>
    <xf numFmtId="0" fontId="38" fillId="3" borderId="9" xfId="0" applyFont="1" applyFill="1" applyBorder="1" applyAlignment="1">
      <alignment wrapText="1"/>
    </xf>
    <xf numFmtId="0" fontId="38" fillId="3" borderId="0" xfId="0" applyFont="1" applyFill="1" applyAlignment="1">
      <alignment wrapText="1"/>
    </xf>
    <xf numFmtId="43" fontId="43" fillId="5" borderId="1" xfId="1" applyFont="1" applyFill="1" applyBorder="1" applyAlignment="1">
      <alignment wrapText="1"/>
    </xf>
    <xf numFmtId="0" fontId="44" fillId="3" borderId="9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8" fillId="0" borderId="8" xfId="0" applyFont="1" applyFill="1" applyBorder="1" applyAlignment="1">
      <alignment wrapText="1"/>
    </xf>
    <xf numFmtId="0" fontId="38" fillId="0" borderId="1" xfId="0" applyFont="1" applyFill="1" applyBorder="1" applyAlignment="1">
      <alignment horizontal="center"/>
    </xf>
    <xf numFmtId="14" fontId="38" fillId="0" borderId="1" xfId="0" applyNumberFormat="1" applyFont="1" applyFill="1" applyBorder="1" applyAlignment="1">
      <alignment wrapText="1"/>
    </xf>
    <xf numFmtId="0" fontId="38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 wrapText="1"/>
    </xf>
    <xf numFmtId="164" fontId="38" fillId="0" borderId="2" xfId="1" applyNumberFormat="1" applyFont="1" applyFill="1" applyBorder="1" applyAlignment="1">
      <alignment wrapText="1"/>
    </xf>
    <xf numFmtId="43" fontId="38" fillId="0" borderId="1" xfId="1" applyFont="1" applyFill="1" applyBorder="1" applyAlignment="1">
      <alignment wrapText="1"/>
    </xf>
    <xf numFmtId="43" fontId="43" fillId="0" borderId="2" xfId="1" applyFont="1" applyFill="1" applyBorder="1" applyAlignment="1">
      <alignment wrapText="1"/>
    </xf>
    <xf numFmtId="0" fontId="43" fillId="0" borderId="2" xfId="0" applyFont="1" applyFill="1" applyBorder="1" applyAlignment="1"/>
    <xf numFmtId="0" fontId="43" fillId="0" borderId="1" xfId="0" applyFont="1" applyFill="1" applyBorder="1" applyAlignment="1"/>
    <xf numFmtId="0" fontId="38" fillId="0" borderId="1" xfId="0" applyFont="1" applyFill="1" applyBorder="1" applyAlignment="1">
      <alignment wrapText="1"/>
    </xf>
    <xf numFmtId="0" fontId="38" fillId="0" borderId="9" xfId="0" applyFont="1" applyFill="1" applyBorder="1" applyAlignment="1">
      <alignment wrapText="1"/>
    </xf>
    <xf numFmtId="0" fontId="38" fillId="0" borderId="0" xfId="0" applyFont="1" applyFill="1" applyAlignment="1">
      <alignment wrapText="1"/>
    </xf>
    <xf numFmtId="164" fontId="26" fillId="0" borderId="1" xfId="1" applyNumberFormat="1" applyFont="1" applyFill="1" applyBorder="1" applyAlignment="1">
      <alignment wrapText="1"/>
    </xf>
    <xf numFmtId="0" fontId="26" fillId="0" borderId="8" xfId="0" applyFont="1" applyFill="1" applyBorder="1" applyAlignment="1"/>
    <xf numFmtId="14" fontId="26" fillId="0" borderId="1" xfId="0" applyNumberFormat="1" applyFont="1" applyFill="1" applyBorder="1" applyAlignment="1"/>
    <xf numFmtId="43" fontId="26" fillId="0" borderId="1" xfId="1" applyFont="1" applyFill="1" applyBorder="1" applyAlignment="1"/>
    <xf numFmtId="43" fontId="27" fillId="0" borderId="1" xfId="1" applyFont="1" applyFill="1" applyBorder="1" applyAlignment="1"/>
    <xf numFmtId="0" fontId="26" fillId="0" borderId="1" xfId="0" applyFont="1" applyFill="1" applyBorder="1" applyAlignment="1"/>
    <xf numFmtId="0" fontId="26" fillId="0" borderId="9" xfId="0" applyFont="1" applyFill="1" applyBorder="1" applyAlignment="1"/>
    <xf numFmtId="0" fontId="26" fillId="0" borderId="0" xfId="0" applyFont="1" applyFill="1" applyAlignment="1"/>
    <xf numFmtId="0" fontId="44" fillId="0" borderId="53" xfId="0" applyFont="1" applyFill="1" applyBorder="1" applyAlignment="1">
      <alignment wrapText="1"/>
    </xf>
    <xf numFmtId="0" fontId="44" fillId="0" borderId="32" xfId="0" applyFont="1" applyFill="1" applyBorder="1" applyAlignment="1">
      <alignment wrapText="1"/>
    </xf>
    <xf numFmtId="0" fontId="26" fillId="0" borderId="53" xfId="0" applyFont="1" applyFill="1" applyBorder="1" applyAlignment="1">
      <alignment wrapText="1"/>
    </xf>
    <xf numFmtId="0" fontId="26" fillId="0" borderId="32" xfId="0" applyFont="1" applyFill="1" applyBorder="1" applyAlignment="1">
      <alignment wrapText="1"/>
    </xf>
    <xf numFmtId="0" fontId="38" fillId="0" borderId="53" xfId="0" applyFont="1" applyFill="1" applyBorder="1" applyAlignment="1">
      <alignment wrapText="1"/>
    </xf>
    <xf numFmtId="0" fontId="38" fillId="0" borderId="32" xfId="0" applyFont="1" applyFill="1" applyBorder="1" applyAlignment="1">
      <alignment wrapText="1"/>
    </xf>
    <xf numFmtId="0" fontId="28" fillId="0" borderId="53" xfId="0" applyFont="1" applyFill="1" applyBorder="1" applyAlignment="1">
      <alignment wrapText="1"/>
    </xf>
    <xf numFmtId="0" fontId="28" fillId="0" borderId="32" xfId="0" applyFont="1" applyFill="1" applyBorder="1" applyAlignment="1">
      <alignment wrapText="1"/>
    </xf>
    <xf numFmtId="0" fontId="36" fillId="0" borderId="53" xfId="0" applyFont="1" applyFill="1" applyBorder="1" applyAlignment="1">
      <alignment wrapText="1"/>
    </xf>
    <xf numFmtId="0" fontId="36" fillId="0" borderId="32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164" fontId="27" fillId="0" borderId="1" xfId="1" applyNumberFormat="1" applyFont="1" applyFill="1" applyBorder="1" applyAlignment="1">
      <alignment wrapText="1"/>
    </xf>
    <xf numFmtId="0" fontId="26" fillId="0" borderId="0" xfId="0" applyFont="1" applyFill="1" applyAlignment="1">
      <alignment horizontal="center"/>
    </xf>
    <xf numFmtId="164" fontId="26" fillId="0" borderId="0" xfId="1" applyNumberFormat="1" applyFont="1" applyFill="1" applyAlignment="1">
      <alignment wrapText="1"/>
    </xf>
    <xf numFmtId="43" fontId="38" fillId="0" borderId="0" xfId="0" applyNumberFormat="1" applyFont="1" applyFill="1" applyAlignment="1">
      <alignment wrapText="1"/>
    </xf>
    <xf numFmtId="43" fontId="38" fillId="0" borderId="0" xfId="1" applyFont="1" applyFill="1" applyAlignment="1">
      <alignment wrapText="1"/>
    </xf>
    <xf numFmtId="43" fontId="27" fillId="0" borderId="0" xfId="1" applyFont="1" applyFill="1" applyAlignment="1">
      <alignment wrapText="1"/>
    </xf>
    <xf numFmtId="0" fontId="27" fillId="0" borderId="0" xfId="0" applyFont="1" applyFill="1" applyAlignment="1"/>
    <xf numFmtId="164" fontId="26" fillId="0" borderId="0" xfId="0" applyNumberFormat="1" applyFont="1" applyFill="1" applyAlignment="1">
      <alignment wrapText="1"/>
    </xf>
    <xf numFmtId="43" fontId="27" fillId="0" borderId="0" xfId="0" applyNumberFormat="1" applyFont="1" applyFill="1" applyAlignment="1">
      <alignment wrapText="1"/>
    </xf>
    <xf numFmtId="43" fontId="26" fillId="0" borderId="0" xfId="0" applyNumberFormat="1" applyFont="1" applyFill="1" applyAlignment="1">
      <alignment wrapText="1"/>
    </xf>
    <xf numFmtId="43" fontId="26" fillId="0" borderId="0" xfId="0" applyNumberFormat="1" applyFont="1" applyFill="1" applyAlignment="1">
      <alignment horizontal="left" wrapText="1"/>
    </xf>
    <xf numFmtId="0" fontId="27" fillId="0" borderId="1" xfId="0" applyFont="1" applyFill="1" applyBorder="1"/>
    <xf numFmtId="164" fontId="27" fillId="0" borderId="1" xfId="0" applyNumberFormat="1" applyFont="1" applyFill="1" applyBorder="1"/>
    <xf numFmtId="164" fontId="27" fillId="0" borderId="29" xfId="0" applyNumberFormat="1" applyFont="1" applyFill="1" applyBorder="1"/>
    <xf numFmtId="0" fontId="27" fillId="0" borderId="29" xfId="0" applyFont="1" applyFill="1" applyBorder="1"/>
    <xf numFmtId="14" fontId="48" fillId="0" borderId="65" xfId="0" applyNumberFormat="1" applyFont="1" applyFill="1" applyBorder="1" applyAlignment="1">
      <alignment horizontal="center" vertical="center" wrapText="1"/>
    </xf>
    <xf numFmtId="14" fontId="47" fillId="0" borderId="6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/>
    <xf numFmtId="164" fontId="26" fillId="0" borderId="1" xfId="0" applyNumberFormat="1" applyFont="1" applyFill="1" applyBorder="1"/>
    <xf numFmtId="164" fontId="26" fillId="0" borderId="32" xfId="0" applyNumberFormat="1" applyFont="1" applyFill="1" applyBorder="1"/>
    <xf numFmtId="43" fontId="26" fillId="0" borderId="64" xfId="1" applyFont="1" applyFill="1" applyBorder="1"/>
    <xf numFmtId="43" fontId="26" fillId="0" borderId="64" xfId="0" applyNumberFormat="1" applyFont="1" applyFill="1" applyBorder="1"/>
    <xf numFmtId="0" fontId="27" fillId="0" borderId="64" xfId="0" applyFont="1" applyFill="1" applyBorder="1"/>
    <xf numFmtId="0" fontId="26" fillId="0" borderId="64" xfId="0" applyFont="1" applyFill="1" applyBorder="1"/>
    <xf numFmtId="43" fontId="27" fillId="0" borderId="64" xfId="1" applyFont="1" applyFill="1" applyBorder="1"/>
    <xf numFmtId="164" fontId="26" fillId="0" borderId="1" xfId="1" applyNumberFormat="1" applyFont="1" applyFill="1" applyBorder="1"/>
    <xf numFmtId="164" fontId="26" fillId="0" borderId="0" xfId="0" applyNumberFormat="1" applyFont="1" applyFill="1"/>
    <xf numFmtId="0" fontId="26" fillId="0" borderId="0" xfId="0" applyFont="1" applyFill="1"/>
    <xf numFmtId="164" fontId="27" fillId="0" borderId="1" xfId="1" applyNumberFormat="1" applyFont="1" applyFill="1" applyBorder="1"/>
    <xf numFmtId="164" fontId="27" fillId="0" borderId="0" xfId="0" applyNumberFormat="1" applyFont="1" applyFill="1"/>
    <xf numFmtId="0" fontId="50" fillId="0" borderId="1" xfId="0" applyFont="1" applyFill="1" applyBorder="1"/>
    <xf numFmtId="0" fontId="51" fillId="0" borderId="1" xfId="0" applyFont="1" applyFill="1" applyBorder="1"/>
    <xf numFmtId="164" fontId="50" fillId="0" borderId="1" xfId="1" applyNumberFormat="1" applyFont="1" applyFill="1" applyBorder="1"/>
    <xf numFmtId="164" fontId="51" fillId="0" borderId="1" xfId="0" applyNumberFormat="1" applyFont="1" applyFill="1" applyBorder="1"/>
    <xf numFmtId="164" fontId="50" fillId="0" borderId="1" xfId="0" applyNumberFormat="1" applyFont="1" applyFill="1" applyBorder="1"/>
    <xf numFmtId="164" fontId="50" fillId="0" borderId="0" xfId="0" applyNumberFormat="1" applyFont="1" applyFill="1"/>
    <xf numFmtId="0" fontId="50" fillId="0" borderId="0" xfId="0" applyFont="1" applyFill="1"/>
    <xf numFmtId="0" fontId="43" fillId="0" borderId="2" xfId="0" applyFont="1" applyFill="1" applyBorder="1" applyAlignment="1">
      <alignment wrapText="1"/>
    </xf>
    <xf numFmtId="164" fontId="27" fillId="0" borderId="0" xfId="0" applyNumberFormat="1" applyFont="1" applyFill="1" applyAlignment="1">
      <alignment wrapText="1"/>
    </xf>
    <xf numFmtId="0" fontId="52" fillId="0" borderId="0" xfId="0" applyFont="1"/>
    <xf numFmtId="43" fontId="52" fillId="0" borderId="0" xfId="1" applyFont="1"/>
    <xf numFmtId="165" fontId="52" fillId="0" borderId="0" xfId="1" applyNumberFormat="1" applyFont="1"/>
    <xf numFmtId="43" fontId="53" fillId="0" borderId="0" xfId="1" applyFont="1"/>
    <xf numFmtId="164" fontId="38" fillId="0" borderId="0" xfId="0" applyNumberFormat="1" applyFont="1" applyFill="1"/>
    <xf numFmtId="164" fontId="43" fillId="0" borderId="0" xfId="0" applyNumberFormat="1" applyFont="1" applyFill="1"/>
    <xf numFmtId="3" fontId="18" fillId="14" borderId="36" xfId="1" applyNumberFormat="1" applyFont="1" applyFill="1" applyBorder="1" applyAlignment="1">
      <alignment vertical="center" wrapText="1"/>
    </xf>
    <xf numFmtId="3" fontId="18" fillId="14" borderId="44" xfId="1" applyNumberFormat="1" applyFont="1" applyFill="1" applyBorder="1" applyAlignment="1">
      <alignment horizontal="center" vertical="center"/>
    </xf>
    <xf numFmtId="3" fontId="18" fillId="14" borderId="36" xfId="1" applyNumberFormat="1" applyFont="1" applyFill="1" applyBorder="1" applyAlignment="1">
      <alignment horizontal="center" vertical="center"/>
    </xf>
    <xf numFmtId="3" fontId="18" fillId="14" borderId="36" xfId="0" applyNumberFormat="1" applyFont="1" applyFill="1" applyBorder="1" applyAlignment="1">
      <alignment horizontal="center" vertical="justify"/>
    </xf>
    <xf numFmtId="3" fontId="18" fillId="14" borderId="45" xfId="0" applyNumberFormat="1" applyFont="1" applyFill="1" applyBorder="1" applyAlignment="1">
      <alignment horizontal="center" vertical="justify"/>
    </xf>
    <xf numFmtId="3" fontId="18" fillId="14" borderId="36" xfId="1" applyNumberFormat="1" applyFont="1" applyFill="1" applyBorder="1" applyAlignment="1">
      <alignment horizontal="center" vertical="justify"/>
    </xf>
    <xf numFmtId="3" fontId="18" fillId="14" borderId="44" xfId="1" applyNumberFormat="1" applyFont="1" applyFill="1" applyBorder="1" applyAlignment="1">
      <alignment horizontal="center" vertical="justify"/>
    </xf>
    <xf numFmtId="3" fontId="20" fillId="14" borderId="42" xfId="1" applyNumberFormat="1" applyFont="1" applyFill="1" applyBorder="1"/>
    <xf numFmtId="3" fontId="20" fillId="14" borderId="41" xfId="1" applyNumberFormat="1" applyFont="1" applyFill="1" applyBorder="1"/>
    <xf numFmtId="3" fontId="17" fillId="14" borderId="42" xfId="1" applyNumberFormat="1" applyFont="1" applyFill="1" applyBorder="1"/>
    <xf numFmtId="3" fontId="17" fillId="14" borderId="42" xfId="0" applyNumberFormat="1" applyFont="1" applyFill="1" applyBorder="1"/>
    <xf numFmtId="3" fontId="17" fillId="14" borderId="37" xfId="0" applyNumberFormat="1" applyFont="1" applyFill="1" applyBorder="1"/>
    <xf numFmtId="3" fontId="17" fillId="14" borderId="41" xfId="1" applyNumberFormat="1" applyFont="1" applyFill="1" applyBorder="1"/>
    <xf numFmtId="3" fontId="20" fillId="14" borderId="34" xfId="1" applyNumberFormat="1" applyFont="1" applyFill="1" applyBorder="1"/>
    <xf numFmtId="3" fontId="20" fillId="14" borderId="33" xfId="1" applyNumberFormat="1" applyFont="1" applyFill="1" applyBorder="1"/>
    <xf numFmtId="3" fontId="17" fillId="14" borderId="31" xfId="1" applyNumberFormat="1" applyFont="1" applyFill="1" applyBorder="1"/>
    <xf numFmtId="3" fontId="17" fillId="14" borderId="34" xfId="0" applyNumberFormat="1" applyFont="1" applyFill="1" applyBorder="1"/>
    <xf numFmtId="3" fontId="17" fillId="14" borderId="35" xfId="0" applyNumberFormat="1" applyFont="1" applyFill="1" applyBorder="1"/>
    <xf numFmtId="3" fontId="17" fillId="14" borderId="34" xfId="1" applyNumberFormat="1" applyFont="1" applyFill="1" applyBorder="1"/>
    <xf numFmtId="3" fontId="17" fillId="14" borderId="33" xfId="1" applyNumberFormat="1" applyFont="1" applyFill="1" applyBorder="1"/>
    <xf numFmtId="3" fontId="17" fillId="14" borderId="47" xfId="1" applyNumberFormat="1" applyFont="1" applyFill="1" applyBorder="1"/>
    <xf numFmtId="3" fontId="17" fillId="14" borderId="30" xfId="1" applyNumberFormat="1" applyFont="1" applyFill="1" applyBorder="1"/>
    <xf numFmtId="3" fontId="17" fillId="14" borderId="50" xfId="1" applyNumberFormat="1" applyFont="1" applyFill="1" applyBorder="1"/>
    <xf numFmtId="3" fontId="19" fillId="14" borderId="48" xfId="1" applyNumberFormat="1" applyFont="1" applyFill="1" applyBorder="1" applyAlignment="1"/>
    <xf numFmtId="3" fontId="19" fillId="14" borderId="49" xfId="1" applyNumberFormat="1" applyFont="1" applyFill="1" applyBorder="1" applyAlignment="1"/>
    <xf numFmtId="3" fontId="17" fillId="14" borderId="48" xfId="1" applyNumberFormat="1" applyFont="1" applyFill="1" applyBorder="1"/>
    <xf numFmtId="3" fontId="18" fillId="14" borderId="52" xfId="1" applyNumberFormat="1" applyFont="1" applyFill="1" applyBorder="1"/>
    <xf numFmtId="3" fontId="18" fillId="14" borderId="51" xfId="1" applyNumberFormat="1" applyFont="1" applyFill="1" applyBorder="1"/>
    <xf numFmtId="3" fontId="18" fillId="14" borderId="4" xfId="1" applyNumberFormat="1" applyFont="1" applyFill="1" applyBorder="1"/>
    <xf numFmtId="3" fontId="18" fillId="14" borderId="5" xfId="1" applyNumberFormat="1" applyFont="1" applyFill="1" applyBorder="1"/>
    <xf numFmtId="0" fontId="26" fillId="14" borderId="1" xfId="0" applyFont="1" applyFill="1" applyBorder="1"/>
    <xf numFmtId="0" fontId="27" fillId="14" borderId="1" xfId="0" applyFont="1" applyFill="1" applyBorder="1"/>
    <xf numFmtId="164" fontId="26" fillId="14" borderId="1" xfId="1" applyNumberFormat="1" applyFont="1" applyFill="1" applyBorder="1"/>
    <xf numFmtId="164" fontId="27" fillId="14" borderId="1" xfId="0" applyNumberFormat="1" applyFont="1" applyFill="1" applyBorder="1"/>
    <xf numFmtId="164" fontId="26" fillId="14" borderId="1" xfId="0" applyNumberFormat="1" applyFont="1" applyFill="1" applyBorder="1"/>
    <xf numFmtId="164" fontId="27" fillId="14" borderId="1" xfId="1" applyNumberFormat="1" applyFont="1" applyFill="1" applyBorder="1"/>
    <xf numFmtId="164" fontId="26" fillId="14" borderId="0" xfId="0" applyNumberFormat="1" applyFont="1" applyFill="1"/>
    <xf numFmtId="0" fontId="26" fillId="14" borderId="0" xfId="0" applyFont="1" applyFill="1"/>
    <xf numFmtId="0" fontId="50" fillId="14" borderId="1" xfId="0" applyFont="1" applyFill="1" applyBorder="1"/>
    <xf numFmtId="0" fontId="51" fillId="14" borderId="1" xfId="0" applyFont="1" applyFill="1" applyBorder="1"/>
    <xf numFmtId="164" fontId="50" fillId="14" borderId="1" xfId="1" applyNumberFormat="1" applyFont="1" applyFill="1" applyBorder="1"/>
    <xf numFmtId="164" fontId="51" fillId="14" borderId="1" xfId="0" applyNumberFormat="1" applyFont="1" applyFill="1" applyBorder="1"/>
    <xf numFmtId="164" fontId="50" fillId="14" borderId="1" xfId="0" applyNumberFormat="1" applyFont="1" applyFill="1" applyBorder="1"/>
    <xf numFmtId="164" fontId="50" fillId="14" borderId="0" xfId="0" applyNumberFormat="1" applyFont="1" applyFill="1"/>
    <xf numFmtId="0" fontId="50" fillId="14" borderId="0" xfId="0" applyFont="1" applyFill="1"/>
    <xf numFmtId="164" fontId="27" fillId="9" borderId="1" xfId="1" applyNumberFormat="1" applyFont="1" applyFill="1" applyBorder="1"/>
    <xf numFmtId="0" fontId="26" fillId="10" borderId="1" xfId="0" applyFont="1" applyFill="1" applyBorder="1"/>
    <xf numFmtId="0" fontId="27" fillId="10" borderId="1" xfId="0" applyFont="1" applyFill="1" applyBorder="1"/>
    <xf numFmtId="164" fontId="26" fillId="10" borderId="1" xfId="1" applyNumberFormat="1" applyFont="1" applyFill="1" applyBorder="1"/>
    <xf numFmtId="164" fontId="27" fillId="10" borderId="1" xfId="0" applyNumberFormat="1" applyFont="1" applyFill="1" applyBorder="1"/>
    <xf numFmtId="164" fontId="26" fillId="10" borderId="1" xfId="0" applyNumberFormat="1" applyFont="1" applyFill="1" applyBorder="1"/>
    <xf numFmtId="164" fontId="27" fillId="10" borderId="1" xfId="1" applyNumberFormat="1" applyFont="1" applyFill="1" applyBorder="1"/>
    <xf numFmtId="164" fontId="26" fillId="10" borderId="0" xfId="0" applyNumberFormat="1" applyFont="1" applyFill="1"/>
    <xf numFmtId="0" fontId="26" fillId="10" borderId="0" xfId="0" applyFont="1" applyFill="1"/>
    <xf numFmtId="164" fontId="26" fillId="10" borderId="2" xfId="1" applyNumberFormat="1" applyFont="1" applyFill="1" applyBorder="1"/>
    <xf numFmtId="164" fontId="27" fillId="10" borderId="2" xfId="1" applyNumberFormat="1" applyFont="1" applyFill="1" applyBorder="1"/>
    <xf numFmtId="0" fontId="26" fillId="10" borderId="2" xfId="0" applyFont="1" applyFill="1" applyBorder="1"/>
    <xf numFmtId="43" fontId="27" fillId="8" borderId="64" xfId="1" applyFont="1" applyFill="1" applyBorder="1"/>
    <xf numFmtId="3" fontId="54" fillId="15" borderId="1" xfId="1" applyNumberFormat="1" applyFont="1" applyFill="1" applyBorder="1"/>
    <xf numFmtId="3" fontId="55" fillId="0" borderId="0" xfId="1" applyNumberFormat="1" applyFont="1"/>
    <xf numFmtId="3" fontId="55" fillId="0" borderId="0" xfId="1" applyNumberFormat="1" applyFont="1" applyFill="1"/>
    <xf numFmtId="3" fontId="55" fillId="0" borderId="2" xfId="1" applyNumberFormat="1" applyFont="1" applyBorder="1"/>
    <xf numFmtId="3" fontId="55" fillId="0" borderId="1" xfId="1" applyNumberFormat="1" applyFont="1" applyBorder="1"/>
    <xf numFmtId="3" fontId="54" fillId="0" borderId="1" xfId="1" applyNumberFormat="1" applyFont="1" applyFill="1" applyBorder="1"/>
    <xf numFmtId="3" fontId="54" fillId="0" borderId="1" xfId="1" applyNumberFormat="1" applyFont="1" applyBorder="1"/>
    <xf numFmtId="3" fontId="54" fillId="9" borderId="1" xfId="1" applyNumberFormat="1" applyFont="1" applyFill="1" applyBorder="1"/>
    <xf numFmtId="3" fontId="55" fillId="0" borderId="1" xfId="1" applyNumberFormat="1" applyFont="1" applyFill="1" applyBorder="1"/>
    <xf numFmtId="3" fontId="55" fillId="0" borderId="29" xfId="1" applyNumberFormat="1" applyFont="1" applyBorder="1"/>
    <xf numFmtId="3" fontId="55" fillId="9" borderId="29" xfId="1" applyNumberFormat="1" applyFont="1" applyFill="1" applyBorder="1"/>
    <xf numFmtId="0" fontId="55" fillId="0" borderId="0" xfId="0" applyFont="1"/>
    <xf numFmtId="3" fontId="55" fillId="0" borderId="0" xfId="0" applyNumberFormat="1" applyFont="1"/>
    <xf numFmtId="3" fontId="54" fillId="0" borderId="0" xfId="0" applyNumberFormat="1" applyFont="1"/>
    <xf numFmtId="3" fontId="9" fillId="8" borderId="0" xfId="1" applyNumberFormat="1" applyFont="1" applyFill="1"/>
    <xf numFmtId="164" fontId="27" fillId="15" borderId="1" xfId="1" applyNumberFormat="1" applyFont="1" applyFill="1" applyBorder="1"/>
    <xf numFmtId="3" fontId="55" fillId="15" borderId="1" xfId="1" applyNumberFormat="1" applyFont="1" applyFill="1" applyBorder="1"/>
    <xf numFmtId="164" fontId="51" fillId="15" borderId="1" xfId="1" applyNumberFormat="1" applyFont="1" applyFill="1" applyBorder="1"/>
    <xf numFmtId="164" fontId="51" fillId="16" borderId="1" xfId="1" applyNumberFormat="1" applyFont="1" applyFill="1" applyBorder="1"/>
    <xf numFmtId="164" fontId="27" fillId="16" borderId="1" xfId="1" applyNumberFormat="1" applyFont="1" applyFill="1" applyBorder="1"/>
    <xf numFmtId="3" fontId="55" fillId="16" borderId="2" xfId="1" applyNumberFormat="1" applyFont="1" applyFill="1" applyBorder="1"/>
    <xf numFmtId="164" fontId="38" fillId="0" borderId="1" xfId="1" applyNumberFormat="1" applyFont="1" applyFill="1" applyBorder="1" applyAlignment="1">
      <alignment wrapText="1"/>
    </xf>
    <xf numFmtId="3" fontId="20" fillId="16" borderId="42" xfId="1" applyNumberFormat="1" applyFont="1" applyFill="1" applyBorder="1"/>
    <xf numFmtId="3" fontId="17" fillId="16" borderId="34" xfId="1" applyNumberFormat="1" applyFont="1" applyFill="1" applyBorder="1"/>
    <xf numFmtId="0" fontId="2" fillId="0" borderId="0" xfId="0" applyFont="1"/>
    <xf numFmtId="166" fontId="2" fillId="0" borderId="0" xfId="1" applyNumberFormat="1" applyFont="1" applyAlignment="1"/>
    <xf numFmtId="43" fontId="2" fillId="0" borderId="0" xfId="1" applyFont="1"/>
    <xf numFmtId="3" fontId="2" fillId="0" borderId="0" xfId="1" applyNumberFormat="1" applyFont="1"/>
    <xf numFmtId="0" fontId="56" fillId="0" borderId="1" xfId="0" applyFont="1" applyBorder="1" applyAlignment="1">
      <alignment horizontal="center" vertical="center"/>
    </xf>
    <xf numFmtId="43" fontId="57" fillId="0" borderId="1" xfId="1" applyFont="1" applyBorder="1" applyAlignment="1">
      <alignment wrapText="1"/>
    </xf>
    <xf numFmtId="3" fontId="56" fillId="0" borderId="1" xfId="1" applyNumberFormat="1" applyFont="1" applyBorder="1" applyAlignment="1">
      <alignment horizontal="center" vertical="justify"/>
    </xf>
    <xf numFmtId="0" fontId="57" fillId="0" borderId="1" xfId="0" applyFont="1" applyBorder="1" applyAlignment="1">
      <alignment wrapText="1"/>
    </xf>
    <xf numFmtId="166" fontId="56" fillId="0" borderId="1" xfId="1" applyNumberFormat="1" applyFont="1" applyBorder="1" applyAlignment="1"/>
    <xf numFmtId="9" fontId="56" fillId="0" borderId="1" xfId="2" applyFont="1" applyBorder="1" applyAlignment="1">
      <alignment horizontal="center" vertical="justify"/>
    </xf>
    <xf numFmtId="0" fontId="56" fillId="0" borderId="1" xfId="0" applyFont="1" applyBorder="1"/>
    <xf numFmtId="166" fontId="58" fillId="0" borderId="1" xfId="1" applyNumberFormat="1" applyFont="1" applyBorder="1" applyAlignment="1"/>
    <xf numFmtId="43" fontId="59" fillId="0" borderId="1" xfId="1" applyFont="1" applyBorder="1"/>
    <xf numFmtId="3" fontId="59" fillId="0" borderId="1" xfId="0" applyNumberFormat="1" applyFont="1" applyBorder="1"/>
    <xf numFmtId="3" fontId="58" fillId="0" borderId="1" xfId="1" applyNumberFormat="1" applyFont="1" applyBorder="1"/>
    <xf numFmtId="43" fontId="60" fillId="0" borderId="1" xfId="1" applyFont="1" applyBorder="1"/>
    <xf numFmtId="0" fontId="56" fillId="0" borderId="2" xfId="0" applyFont="1" applyBorder="1"/>
    <xf numFmtId="166" fontId="56" fillId="0" borderId="2" xfId="1" applyNumberFormat="1" applyFont="1" applyFill="1" applyBorder="1" applyAlignment="1"/>
    <xf numFmtId="43" fontId="59" fillId="0" borderId="1" xfId="1" applyFont="1" applyFill="1" applyBorder="1"/>
    <xf numFmtId="3" fontId="58" fillId="0" borderId="1" xfId="1" applyNumberFormat="1" applyFont="1" applyFill="1" applyBorder="1"/>
    <xf numFmtId="43" fontId="56" fillId="0" borderId="1" xfId="1" applyFont="1" applyBorder="1"/>
    <xf numFmtId="3" fontId="56" fillId="0" borderId="1" xfId="1" applyNumberFormat="1" applyFont="1" applyBorder="1"/>
    <xf numFmtId="3" fontId="61" fillId="0" borderId="1" xfId="1" applyNumberFormat="1" applyFont="1" applyBorder="1"/>
    <xf numFmtId="0" fontId="56" fillId="0" borderId="0" xfId="0" applyFont="1"/>
    <xf numFmtId="166" fontId="56" fillId="0" borderId="0" xfId="1" applyNumberFormat="1" applyFont="1" applyAlignment="1"/>
    <xf numFmtId="43" fontId="58" fillId="17" borderId="1" xfId="1" applyFont="1" applyFill="1" applyBorder="1" applyAlignment="1"/>
    <xf numFmtId="3" fontId="2" fillId="17" borderId="1" xfId="1" applyNumberFormat="1" applyFont="1" applyFill="1" applyBorder="1"/>
    <xf numFmtId="0" fontId="58" fillId="0" borderId="0" xfId="0" applyFont="1"/>
    <xf numFmtId="166" fontId="58" fillId="0" borderId="0" xfId="1" applyNumberFormat="1" applyFont="1" applyAlignment="1"/>
    <xf numFmtId="43" fontId="63" fillId="17" borderId="1" xfId="1" applyFont="1" applyFill="1" applyBorder="1" applyAlignment="1"/>
    <xf numFmtId="3" fontId="58" fillId="17" borderId="1" xfId="1" applyNumberFormat="1" applyFont="1" applyFill="1" applyBorder="1" applyAlignment="1"/>
    <xf numFmtId="3" fontId="58" fillId="0" borderId="0" xfId="1" applyNumberFormat="1" applyFont="1" applyAlignment="1"/>
    <xf numFmtId="3" fontId="64" fillId="0" borderId="0" xfId="1" applyNumberFormat="1" applyFont="1"/>
    <xf numFmtId="3" fontId="56" fillId="0" borderId="0" xfId="1" applyNumberFormat="1" applyFont="1" applyAlignment="1"/>
    <xf numFmtId="43" fontId="58" fillId="0" borderId="0" xfId="1" applyFont="1" applyAlignment="1">
      <alignment horizontal="center"/>
    </xf>
    <xf numFmtId="3" fontId="64" fillId="18" borderId="0" xfId="1" applyNumberFormat="1" applyFont="1" applyFill="1"/>
    <xf numFmtId="3" fontId="65" fillId="0" borderId="0" xfId="1" applyNumberFormat="1" applyFont="1"/>
    <xf numFmtId="3" fontId="66" fillId="0" borderId="0" xfId="1" applyNumberFormat="1" applyFont="1"/>
    <xf numFmtId="166" fontId="67" fillId="0" borderId="1" xfId="1" applyNumberFormat="1" applyFont="1" applyBorder="1" applyAlignment="1">
      <alignment horizontal="center" vertical="center" wrapText="1"/>
    </xf>
    <xf numFmtId="43" fontId="68" fillId="0" borderId="1" xfId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3" fontId="67" fillId="0" borderId="1" xfId="1" applyNumberFormat="1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2" fillId="0" borderId="0" xfId="1" applyNumberFormat="1" applyFont="1"/>
    <xf numFmtId="0" fontId="0" fillId="0" borderId="0" xfId="0" applyNumberFormat="1"/>
    <xf numFmtId="43" fontId="11" fillId="0" borderId="0" xfId="0" applyNumberFormat="1" applyFont="1"/>
    <xf numFmtId="0" fontId="0" fillId="16" borderId="0" xfId="0" applyFill="1"/>
    <xf numFmtId="43" fontId="0" fillId="16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66" xfId="0" applyFont="1" applyBorder="1" applyAlignment="1">
      <alignment horizontal="left"/>
    </xf>
    <xf numFmtId="43" fontId="9" fillId="0" borderId="66" xfId="1" applyNumberFormat="1" applyFont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0" fontId="17" fillId="19" borderId="0" xfId="0" applyFont="1" applyFill="1"/>
    <xf numFmtId="4" fontId="17" fillId="19" borderId="0" xfId="0" applyNumberFormat="1" applyFont="1" applyFill="1"/>
    <xf numFmtId="3" fontId="2" fillId="16" borderId="0" xfId="1" applyNumberFormat="1" applyFont="1" applyFill="1"/>
    <xf numFmtId="0" fontId="17" fillId="0" borderId="0" xfId="0" applyFont="1" applyFill="1"/>
    <xf numFmtId="4" fontId="17" fillId="0" borderId="0" xfId="0" applyNumberFormat="1" applyFont="1" applyFill="1"/>
    <xf numFmtId="3" fontId="3" fillId="0" borderId="0" xfId="1" applyNumberFormat="1" applyFont="1"/>
    <xf numFmtId="43" fontId="3" fillId="0" borderId="0" xfId="0" applyNumberFormat="1" applyFont="1"/>
    <xf numFmtId="3" fontId="2" fillId="19" borderId="0" xfId="1" applyNumberFormat="1" applyFont="1" applyFill="1"/>
    <xf numFmtId="0" fontId="2" fillId="19" borderId="0" xfId="0" applyFont="1" applyFill="1"/>
    <xf numFmtId="43" fontId="2" fillId="19" borderId="0" xfId="1" applyFont="1" applyFill="1"/>
    <xf numFmtId="4" fontId="0" fillId="0" borderId="0" xfId="0" applyNumberFormat="1"/>
    <xf numFmtId="0" fontId="20" fillId="0" borderId="1" xfId="0" applyFont="1" applyBorder="1"/>
    <xf numFmtId="0" fontId="20" fillId="0" borderId="1" xfId="0" applyNumberFormat="1" applyFont="1" applyBorder="1"/>
    <xf numFmtId="4" fontId="20" fillId="0" borderId="1" xfId="0" applyNumberFormat="1" applyFont="1" applyBorder="1"/>
    <xf numFmtId="0" fontId="17" fillId="0" borderId="1" xfId="0" applyFont="1" applyFill="1" applyBorder="1"/>
    <xf numFmtId="4" fontId="17" fillId="0" borderId="1" xfId="0" applyNumberFormat="1" applyFont="1" applyFill="1" applyBorder="1"/>
    <xf numFmtId="4" fontId="26" fillId="0" borderId="1" xfId="0" applyNumberFormat="1" applyFont="1" applyBorder="1"/>
    <xf numFmtId="167" fontId="0" fillId="0" borderId="1" xfId="0" applyNumberFormat="1" applyBorder="1"/>
    <xf numFmtId="43" fontId="0" fillId="0" borderId="0" xfId="1" pivotButton="1" applyFont="1"/>
    <xf numFmtId="0" fontId="12" fillId="0" borderId="1" xfId="0" applyFont="1" applyBorder="1" applyAlignment="1">
      <alignment horizontal="left"/>
    </xf>
    <xf numFmtId="43" fontId="12" fillId="0" borderId="1" xfId="1" applyNumberFormat="1" applyFont="1" applyBorder="1"/>
    <xf numFmtId="0" fontId="0" fillId="0" borderId="1" xfId="0" applyBorder="1" applyAlignment="1">
      <alignment horizontal="left" indent="1"/>
    </xf>
    <xf numFmtId="43" fontId="9" fillId="0" borderId="1" xfId="1" applyNumberFormat="1" applyFont="1" applyBorder="1"/>
    <xf numFmtId="168" fontId="0" fillId="0" borderId="0" xfId="1" applyNumberFormat="1" applyFont="1"/>
    <xf numFmtId="0" fontId="11" fillId="0" borderId="0" xfId="0" applyFont="1"/>
    <xf numFmtId="0" fontId="11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1"/>
    </xf>
    <xf numFmtId="168" fontId="0" fillId="2" borderId="0" xfId="1" applyNumberFormat="1" applyFont="1" applyFill="1"/>
    <xf numFmtId="168" fontId="9" fillId="2" borderId="0" xfId="1" applyNumberFormat="1" applyFont="1" applyFill="1"/>
    <xf numFmtId="43" fontId="9" fillId="2" borderId="0" xfId="1" applyFont="1" applyFill="1"/>
    <xf numFmtId="0" fontId="72" fillId="0" borderId="0" xfId="0" applyFont="1"/>
    <xf numFmtId="168" fontId="72" fillId="0" borderId="0" xfId="1" applyNumberFormat="1" applyFont="1"/>
    <xf numFmtId="43" fontId="72" fillId="0" borderId="0" xfId="1" applyFont="1"/>
    <xf numFmtId="4" fontId="11" fillId="0" borderId="0" xfId="0" applyNumberFormat="1" applyFont="1"/>
    <xf numFmtId="0" fontId="11" fillId="0" borderId="1" xfId="0" applyFont="1" applyBorder="1"/>
    <xf numFmtId="4" fontId="11" fillId="0" borderId="1" xfId="0" applyNumberFormat="1" applyFont="1" applyBorder="1"/>
    <xf numFmtId="4" fontId="0" fillId="0" borderId="1" xfId="0" applyNumberFormat="1" applyBorder="1"/>
    <xf numFmtId="168" fontId="11" fillId="0" borderId="1" xfId="0" applyNumberFormat="1" applyFont="1" applyBorder="1"/>
    <xf numFmtId="168" fontId="0" fillId="0" borderId="0" xfId="0" applyNumberFormat="1"/>
    <xf numFmtId="168" fontId="11" fillId="0" borderId="0" xfId="0" applyNumberFormat="1" applyFont="1"/>
    <xf numFmtId="43" fontId="17" fillId="0" borderId="0" xfId="0" applyNumberFormat="1" applyFont="1"/>
    <xf numFmtId="43" fontId="0" fillId="2" borderId="0" xfId="0" applyNumberFormat="1" applyFill="1"/>
    <xf numFmtId="168" fontId="26" fillId="0" borderId="0" xfId="0" applyNumberFormat="1" applyFont="1"/>
    <xf numFmtId="168" fontId="26" fillId="0" borderId="0" xfId="3" applyNumberFormat="1" applyFont="1"/>
    <xf numFmtId="0" fontId="26" fillId="21" borderId="0" xfId="0" applyFont="1" applyFill="1"/>
    <xf numFmtId="0" fontId="27" fillId="21" borderId="0" xfId="0" applyFont="1" applyFill="1"/>
    <xf numFmtId="43" fontId="26" fillId="21" borderId="0" xfId="1" applyFont="1" applyFill="1"/>
    <xf numFmtId="3" fontId="2" fillId="0" borderId="0" xfId="0" applyNumberFormat="1" applyFont="1"/>
    <xf numFmtId="0" fontId="0" fillId="5" borderId="0" xfId="0" applyFill="1"/>
    <xf numFmtId="168" fontId="9" fillId="5" borderId="0" xfId="1" applyNumberFormat="1" applyFont="1" applyFill="1"/>
    <xf numFmtId="43" fontId="9" fillId="5" borderId="0" xfId="1" applyFont="1" applyFill="1"/>
    <xf numFmtId="43" fontId="0" fillId="5" borderId="0" xfId="1" applyFont="1" applyFill="1"/>
    <xf numFmtId="168" fontId="26" fillId="0" borderId="0" xfId="1" applyNumberFormat="1" applyFont="1"/>
    <xf numFmtId="168" fontId="0" fillId="5" borderId="0" xfId="1" applyNumberFormat="1" applyFont="1" applyFill="1"/>
    <xf numFmtId="43" fontId="27" fillId="11" borderId="54" xfId="1" applyFont="1" applyFill="1" applyBorder="1" applyAlignment="1">
      <alignment horizontal="center" vertical="center" wrapText="1"/>
    </xf>
    <xf numFmtId="168" fontId="0" fillId="0" borderId="1" xfId="1" applyNumberFormat="1" applyFont="1" applyBorder="1"/>
    <xf numFmtId="0" fontId="11" fillId="0" borderId="1" xfId="0" applyFont="1" applyFill="1" applyBorder="1"/>
    <xf numFmtId="168" fontId="11" fillId="0" borderId="1" xfId="1" applyNumberFormat="1" applyFont="1" applyFill="1" applyBorder="1"/>
    <xf numFmtId="43" fontId="11" fillId="0" borderId="1" xfId="1" applyFont="1" applyFill="1" applyBorder="1"/>
    <xf numFmtId="0" fontId="0" fillId="0" borderId="1" xfId="0" applyFill="1" applyBorder="1"/>
    <xf numFmtId="168" fontId="0" fillId="0" borderId="1" xfId="1" applyNumberFormat="1" applyFont="1" applyFill="1" applyBorder="1"/>
    <xf numFmtId="43" fontId="0" fillId="0" borderId="1" xfId="1" applyFont="1" applyFill="1" applyBorder="1"/>
    <xf numFmtId="0" fontId="0" fillId="2" borderId="1" xfId="0" applyFill="1" applyBorder="1"/>
    <xf numFmtId="168" fontId="0" fillId="2" borderId="1" xfId="1" applyNumberFormat="1" applyFont="1" applyFill="1" applyBorder="1"/>
    <xf numFmtId="0" fontId="0" fillId="5" borderId="1" xfId="0" applyFill="1" applyBorder="1"/>
    <xf numFmtId="43" fontId="0" fillId="5" borderId="1" xfId="1" applyFont="1" applyFill="1" applyBorder="1"/>
    <xf numFmtId="43" fontId="43" fillId="0" borderId="0" xfId="1" applyFont="1"/>
    <xf numFmtId="168" fontId="0" fillId="11" borderId="1" xfId="1" applyNumberFormat="1" applyFont="1" applyFill="1" applyBorder="1"/>
    <xf numFmtId="0" fontId="38" fillId="11" borderId="0" xfId="0" applyFont="1" applyFill="1" applyAlignment="1">
      <alignment horizontal="right"/>
    </xf>
    <xf numFmtId="43" fontId="43" fillId="11" borderId="0" xfId="1" applyFont="1" applyFill="1"/>
    <xf numFmtId="43" fontId="38" fillId="11" borderId="0" xfId="1" applyFont="1" applyFill="1"/>
    <xf numFmtId="43" fontId="0" fillId="0" borderId="0" xfId="1" applyFont="1" applyAlignment="1">
      <alignment horizontal="center"/>
    </xf>
    <xf numFmtId="43" fontId="9" fillId="5" borderId="0" xfId="1" applyFont="1" applyFill="1" applyAlignment="1">
      <alignment horizontal="center"/>
    </xf>
    <xf numFmtId="43" fontId="9" fillId="0" borderId="66" xfId="1" applyFont="1" applyBorder="1" applyAlignment="1">
      <alignment horizontal="center"/>
    </xf>
    <xf numFmtId="0" fontId="73" fillId="0" borderId="0" xfId="0" applyFont="1"/>
    <xf numFmtId="0" fontId="58" fillId="0" borderId="0" xfId="0" applyFont="1" applyAlignment="1">
      <alignment horizontal="center"/>
    </xf>
    <xf numFmtId="0" fontId="74" fillId="0" borderId="0" xfId="0" applyFont="1"/>
    <xf numFmtId="0" fontId="75" fillId="0" borderId="0" xfId="0" applyFont="1"/>
    <xf numFmtId="3" fontId="76" fillId="0" borderId="0" xfId="0" applyNumberFormat="1" applyFont="1" applyAlignment="1">
      <alignment horizontal="center"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wrapText="1"/>
    </xf>
    <xf numFmtId="37" fontId="58" fillId="0" borderId="0" xfId="1" applyNumberFormat="1" applyFont="1" applyFill="1" applyBorder="1" applyAlignment="1" applyProtection="1">
      <alignment horizontal="right" wrapText="1"/>
    </xf>
    <xf numFmtId="37" fontId="75" fillId="0" borderId="0" xfId="0" applyNumberFormat="1" applyFont="1" applyAlignment="1">
      <alignment horizontal="right"/>
    </xf>
    <xf numFmtId="0" fontId="79" fillId="0" borderId="0" xfId="0" applyFont="1" applyAlignment="1">
      <alignment horizontal="left" wrapText="1" indent="2"/>
    </xf>
    <xf numFmtId="37" fontId="58" fillId="20" borderId="0" xfId="1" applyNumberFormat="1" applyFont="1" applyFill="1" applyBorder="1" applyAlignment="1" applyProtection="1">
      <alignment horizontal="right" wrapText="1"/>
    </xf>
    <xf numFmtId="0" fontId="78" fillId="17" borderId="0" xfId="0" applyFont="1" applyFill="1" applyAlignment="1">
      <alignment wrapText="1"/>
    </xf>
    <xf numFmtId="37" fontId="73" fillId="0" borderId="49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0" fontId="78" fillId="0" borderId="67" xfId="0" applyFont="1" applyBorder="1" applyAlignment="1">
      <alignment wrapText="1"/>
    </xf>
    <xf numFmtId="37" fontId="75" fillId="0" borderId="67" xfId="0" applyNumberFormat="1" applyFont="1" applyBorder="1" applyAlignment="1">
      <alignment horizontal="right"/>
    </xf>
    <xf numFmtId="0" fontId="78" fillId="0" borderId="0" xfId="5" applyFont="1" applyAlignment="1">
      <alignment wrapText="1"/>
    </xf>
    <xf numFmtId="37" fontId="81" fillId="0" borderId="0" xfId="1" applyNumberFormat="1" applyFont="1" applyFill="1" applyBorder="1" applyAlignment="1" applyProtection="1">
      <alignment horizontal="right" wrapText="1"/>
    </xf>
    <xf numFmtId="37" fontId="81" fillId="20" borderId="0" xfId="1" applyNumberFormat="1" applyFont="1" applyFill="1" applyBorder="1" applyAlignment="1" applyProtection="1">
      <alignment horizontal="right" wrapText="1"/>
    </xf>
    <xf numFmtId="0" fontId="61" fillId="0" borderId="0" xfId="6" applyFont="1" applyAlignment="1">
      <alignment horizontal="center"/>
    </xf>
    <xf numFmtId="0" fontId="79" fillId="17" borderId="0" xfId="0" applyFont="1" applyFill="1" applyAlignment="1">
      <alignment horizontal="left" wrapText="1" indent="2"/>
    </xf>
    <xf numFmtId="164" fontId="58" fillId="0" borderId="0" xfId="1" applyNumberFormat="1" applyFont="1" applyFill="1" applyBorder="1" applyAlignment="1" applyProtection="1"/>
    <xf numFmtId="37" fontId="76" fillId="0" borderId="49" xfId="5" applyNumberFormat="1" applyFont="1" applyBorder="1" applyAlignment="1">
      <alignment horizontal="right" vertical="center"/>
    </xf>
    <xf numFmtId="37" fontId="76" fillId="0" borderId="0" xfId="5" applyNumberFormat="1" applyFont="1" applyAlignment="1">
      <alignment horizontal="right" vertical="center"/>
    </xf>
    <xf numFmtId="0" fontId="81" fillId="0" borderId="0" xfId="5" applyFont="1" applyAlignment="1">
      <alignment wrapText="1"/>
    </xf>
    <xf numFmtId="37" fontId="75" fillId="0" borderId="0" xfId="5" applyNumberFormat="1" applyFont="1" applyAlignment="1">
      <alignment horizontal="right"/>
    </xf>
    <xf numFmtId="37" fontId="73" fillId="0" borderId="67" xfId="5" applyNumberFormat="1" applyFont="1" applyBorder="1" applyAlignment="1">
      <alignment horizontal="right"/>
    </xf>
    <xf numFmtId="37" fontId="73" fillId="0" borderId="0" xfId="5" applyNumberFormat="1" applyFont="1" applyAlignment="1">
      <alignment horizontal="right"/>
    </xf>
    <xf numFmtId="0" fontId="80" fillId="0" borderId="0" xfId="5" applyFont="1" applyAlignment="1">
      <alignment wrapText="1"/>
    </xf>
    <xf numFmtId="0" fontId="61" fillId="0" borderId="0" xfId="6" applyFont="1" applyAlignment="1">
      <alignment horizontal="center" vertical="center"/>
    </xf>
    <xf numFmtId="0" fontId="61" fillId="0" borderId="0" xfId="6" applyFont="1" applyAlignment="1">
      <alignment vertical="center"/>
    </xf>
    <xf numFmtId="0" fontId="60" fillId="0" borderId="0" xfId="7" applyFont="1" applyAlignment="1">
      <alignment vertical="center"/>
    </xf>
    <xf numFmtId="0" fontId="60" fillId="0" borderId="0" xfId="8" applyFont="1"/>
    <xf numFmtId="0" fontId="60" fillId="0" borderId="0" xfId="8" applyFont="1" applyAlignment="1">
      <alignment horizontal="center"/>
    </xf>
    <xf numFmtId="43" fontId="58" fillId="0" borderId="0" xfId="1" applyFont="1"/>
    <xf numFmtId="43" fontId="58" fillId="0" borderId="0" xfId="0" applyNumberFormat="1" applyFont="1"/>
    <xf numFmtId="37" fontId="15" fillId="20" borderId="0" xfId="1" applyNumberFormat="1" applyFont="1" applyFill="1" applyBorder="1" applyAlignment="1" applyProtection="1">
      <alignment horizontal="right" wrapText="1"/>
    </xf>
    <xf numFmtId="37" fontId="15" fillId="0" borderId="0" xfId="0" applyNumberFormat="1" applyFont="1" applyAlignment="1">
      <alignment horizontal="right"/>
    </xf>
    <xf numFmtId="37" fontId="15" fillId="0" borderId="0" xfId="1" applyNumberFormat="1" applyFont="1" applyFill="1" applyBorder="1" applyAlignment="1" applyProtection="1">
      <alignment horizontal="right" wrapText="1"/>
    </xf>
    <xf numFmtId="0" fontId="15" fillId="0" borderId="0" xfId="0" applyFont="1"/>
    <xf numFmtId="14" fontId="41" fillId="0" borderId="1" xfId="0" applyNumberFormat="1" applyFont="1" applyFill="1" applyBorder="1" applyAlignment="1">
      <alignment horizontal="left"/>
    </xf>
    <xf numFmtId="37" fontId="58" fillId="0" borderId="0" xfId="0" applyNumberFormat="1" applyFont="1"/>
    <xf numFmtId="0" fontId="79" fillId="0" borderId="0" xfId="0" applyFont="1" applyAlignment="1">
      <alignment wrapText="1"/>
    </xf>
    <xf numFmtId="0" fontId="79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center" wrapText="1"/>
    </xf>
    <xf numFmtId="37" fontId="15" fillId="0" borderId="0" xfId="0" applyNumberFormat="1" applyFont="1"/>
    <xf numFmtId="0" fontId="85" fillId="0" borderId="0" xfId="0" applyFont="1" applyAlignment="1">
      <alignment horizontal="left" vertical="center" wrapText="1"/>
    </xf>
    <xf numFmtId="3" fontId="23" fillId="16" borderId="0" xfId="1" applyNumberFormat="1" applyFont="1" applyFill="1"/>
    <xf numFmtId="3" fontId="23" fillId="16" borderId="0" xfId="1" applyNumberFormat="1" applyFont="1" applyFill="1" applyBorder="1" applyAlignment="1"/>
    <xf numFmtId="0" fontId="78" fillId="0" borderId="0" xfId="0" applyFont="1"/>
    <xf numFmtId="0" fontId="86" fillId="0" borderId="0" xfId="0" applyFont="1"/>
    <xf numFmtId="3" fontId="87" fillId="0" borderId="0" xfId="0" applyNumberFormat="1" applyFont="1" applyAlignment="1">
      <alignment vertical="center"/>
    </xf>
    <xf numFmtId="0" fontId="76" fillId="0" borderId="0" xfId="8" applyFont="1" applyAlignment="1">
      <alignment horizontal="left" vertical="center"/>
    </xf>
    <xf numFmtId="37" fontId="75" fillId="20" borderId="0" xfId="0" applyNumberFormat="1" applyFont="1" applyFill="1"/>
    <xf numFmtId="37" fontId="75" fillId="0" borderId="0" xfId="0" applyNumberFormat="1" applyFont="1"/>
    <xf numFmtId="37" fontId="73" fillId="0" borderId="0" xfId="0" applyNumberFormat="1" applyFont="1"/>
    <xf numFmtId="37" fontId="76" fillId="0" borderId="49" xfId="0" applyNumberFormat="1" applyFont="1" applyBorder="1" applyAlignment="1">
      <alignment vertical="center"/>
    </xf>
    <xf numFmtId="37" fontId="76" fillId="0" borderId="0" xfId="0" applyNumberFormat="1" applyFont="1" applyAlignment="1">
      <alignment vertical="center"/>
    </xf>
    <xf numFmtId="37" fontId="87" fillId="0" borderId="0" xfId="0" applyNumberFormat="1" applyFont="1" applyAlignment="1">
      <alignment vertical="center"/>
    </xf>
    <xf numFmtId="37" fontId="76" fillId="0" borderId="67" xfId="0" applyNumberFormat="1" applyFont="1" applyBorder="1" applyAlignment="1">
      <alignment vertical="center"/>
    </xf>
    <xf numFmtId="0" fontId="76" fillId="0" borderId="0" xfId="8" applyFont="1" applyAlignment="1">
      <alignment vertical="center"/>
    </xf>
    <xf numFmtId="37" fontId="76" fillId="0" borderId="35" xfId="0" applyNumberFormat="1" applyFont="1" applyBorder="1" applyAlignment="1">
      <alignment vertical="center"/>
    </xf>
    <xf numFmtId="37" fontId="73" fillId="0" borderId="49" xfId="0" applyNumberFormat="1" applyFont="1" applyBorder="1"/>
    <xf numFmtId="0" fontId="81" fillId="0" borderId="0" xfId="0" applyFont="1" applyAlignment="1">
      <alignment wrapText="1"/>
    </xf>
    <xf numFmtId="14" fontId="60" fillId="0" borderId="0" xfId="8" applyNumberFormat="1" applyFont="1" applyAlignment="1">
      <alignment horizontal="center" vertical="center"/>
    </xf>
    <xf numFmtId="0" fontId="78" fillId="0" borderId="0" xfId="0" applyFont="1" applyAlignment="1">
      <alignment vertical="top" wrapText="1"/>
    </xf>
    <xf numFmtId="0" fontId="60" fillId="0" borderId="0" xfId="8" applyFont="1" applyAlignment="1">
      <alignment horizontal="center" vertical="center"/>
    </xf>
    <xf numFmtId="0" fontId="61" fillId="0" borderId="0" xfId="7" applyFont="1" applyAlignment="1">
      <alignment vertical="center"/>
    </xf>
    <xf numFmtId="0" fontId="60" fillId="0" borderId="0" xfId="7" applyFont="1" applyAlignment="1">
      <alignment horizontal="center" vertical="center"/>
    </xf>
    <xf numFmtId="0" fontId="88" fillId="0" borderId="0" xfId="7" applyFont="1" applyAlignment="1">
      <alignment vertical="center"/>
    </xf>
    <xf numFmtId="43" fontId="9" fillId="0" borderId="66" xfId="1" applyFont="1" applyBorder="1" applyAlignment="1">
      <alignment horizontal="left"/>
    </xf>
    <xf numFmtId="43" fontId="0" fillId="0" borderId="0" xfId="1" applyFont="1" applyAlignment="1">
      <alignment horizontal="left" indent="1"/>
    </xf>
    <xf numFmtId="0" fontId="0" fillId="16" borderId="0" xfId="0" applyFill="1" applyAlignment="1">
      <alignment horizontal="left"/>
    </xf>
    <xf numFmtId="43" fontId="0" fillId="16" borderId="0" xfId="1" applyFont="1" applyFill="1"/>
    <xf numFmtId="43" fontId="26" fillId="16" borderId="0" xfId="1" applyFont="1" applyFill="1"/>
    <xf numFmtId="0" fontId="26" fillId="16" borderId="0" xfId="0" applyFont="1" applyFill="1"/>
    <xf numFmtId="170" fontId="89" fillId="0" borderId="0" xfId="7" applyNumberFormat="1" applyFont="1" applyAlignment="1">
      <alignment vertical="center"/>
    </xf>
    <xf numFmtId="43" fontId="58" fillId="0" borderId="1" xfId="1" applyFont="1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171" fontId="28" fillId="11" borderId="42" xfId="1" applyNumberFormat="1" applyFont="1" applyFill="1" applyBorder="1"/>
    <xf numFmtId="171" fontId="28" fillId="11" borderId="37" xfId="0" applyNumberFormat="1" applyFont="1" applyFill="1" applyBorder="1"/>
    <xf numFmtId="171" fontId="28" fillId="11" borderId="34" xfId="1" applyNumberFormat="1" applyFont="1" applyFill="1" applyBorder="1"/>
    <xf numFmtId="171" fontId="28" fillId="11" borderId="37" xfId="1" applyNumberFormat="1" applyFont="1" applyFill="1" applyBorder="1"/>
    <xf numFmtId="171" fontId="26" fillId="11" borderId="34" xfId="1" applyNumberFormat="1" applyFont="1" applyFill="1" applyBorder="1"/>
    <xf numFmtId="171" fontId="26" fillId="11" borderId="35" xfId="0" applyNumberFormat="1" applyFont="1" applyFill="1" applyBorder="1"/>
    <xf numFmtId="171" fontId="26" fillId="11" borderId="0" xfId="1" applyNumberFormat="1" applyFont="1" applyFill="1"/>
    <xf numFmtId="171" fontId="30" fillId="11" borderId="34" xfId="1" applyNumberFormat="1" applyFont="1" applyFill="1" applyBorder="1"/>
    <xf numFmtId="171" fontId="30" fillId="11" borderId="35" xfId="0" applyNumberFormat="1" applyFont="1" applyFill="1" applyBorder="1"/>
    <xf numFmtId="171" fontId="30" fillId="11" borderId="35" xfId="1" applyNumberFormat="1" applyFont="1" applyFill="1" applyBorder="1"/>
    <xf numFmtId="171" fontId="27" fillId="11" borderId="34" xfId="1" applyNumberFormat="1" applyFont="1" applyFill="1" applyBorder="1"/>
    <xf numFmtId="171" fontId="27" fillId="11" borderId="35" xfId="0" applyNumberFormat="1" applyFont="1" applyFill="1" applyBorder="1"/>
    <xf numFmtId="171" fontId="27" fillId="11" borderId="35" xfId="1" applyNumberFormat="1" applyFont="1" applyFill="1" applyBorder="1"/>
    <xf numFmtId="171" fontId="33" fillId="11" borderId="34" xfId="1" applyNumberFormat="1" applyFont="1" applyFill="1" applyBorder="1"/>
    <xf numFmtId="171" fontId="33" fillId="11" borderId="35" xfId="0" applyNumberFormat="1" applyFont="1" applyFill="1" applyBorder="1"/>
    <xf numFmtId="171" fontId="33" fillId="11" borderId="35" xfId="1" applyNumberFormat="1" applyFont="1" applyFill="1" applyBorder="1"/>
    <xf numFmtId="171" fontId="26" fillId="11" borderId="34" xfId="3" applyNumberFormat="1" applyFont="1" applyFill="1" applyBorder="1"/>
    <xf numFmtId="171" fontId="26" fillId="11" borderId="35" xfId="1" applyNumberFormat="1" applyFont="1" applyFill="1" applyBorder="1"/>
    <xf numFmtId="171" fontId="34" fillId="11" borderId="34" xfId="1" applyNumberFormat="1" applyFont="1" applyFill="1" applyBorder="1"/>
    <xf numFmtId="171" fontId="34" fillId="11" borderId="35" xfId="0" applyNumberFormat="1" applyFont="1" applyFill="1" applyBorder="1"/>
    <xf numFmtId="171" fontId="34" fillId="11" borderId="35" xfId="1" applyNumberFormat="1" applyFont="1" applyFill="1" applyBorder="1"/>
    <xf numFmtId="171" fontId="28" fillId="11" borderId="35" xfId="0" applyNumberFormat="1" applyFont="1" applyFill="1" applyBorder="1"/>
    <xf numFmtId="171" fontId="28" fillId="11" borderId="35" xfId="1" applyNumberFormat="1" applyFont="1" applyFill="1" applyBorder="1"/>
    <xf numFmtId="171" fontId="36" fillId="11" borderId="34" xfId="1" applyNumberFormat="1" applyFont="1" applyFill="1" applyBorder="1"/>
    <xf numFmtId="171" fontId="36" fillId="11" borderId="35" xfId="0" applyNumberFormat="1" applyFont="1" applyFill="1" applyBorder="1"/>
    <xf numFmtId="171" fontId="36" fillId="11" borderId="35" xfId="1" applyNumberFormat="1" applyFont="1" applyFill="1" applyBorder="1"/>
    <xf numFmtId="171" fontId="37" fillId="11" borderId="34" xfId="1" applyNumberFormat="1" applyFont="1" applyFill="1" applyBorder="1"/>
    <xf numFmtId="171" fontId="37" fillId="11" borderId="35" xfId="0" applyNumberFormat="1" applyFont="1" applyFill="1" applyBorder="1"/>
    <xf numFmtId="171" fontId="29" fillId="11" borderId="34" xfId="1" applyNumberFormat="1" applyFont="1" applyFill="1" applyBorder="1"/>
    <xf numFmtId="171" fontId="29" fillId="11" borderId="35" xfId="0" applyNumberFormat="1" applyFont="1" applyFill="1" applyBorder="1"/>
    <xf numFmtId="171" fontId="29" fillId="11" borderId="35" xfId="1" applyNumberFormat="1" applyFont="1" applyFill="1" applyBorder="1"/>
    <xf numFmtId="171" fontId="38" fillId="11" borderId="34" xfId="1" applyNumberFormat="1" applyFont="1" applyFill="1" applyBorder="1"/>
    <xf numFmtId="171" fontId="38" fillId="11" borderId="35" xfId="0" applyNumberFormat="1" applyFont="1" applyFill="1" applyBorder="1"/>
    <xf numFmtId="171" fontId="38" fillId="11" borderId="35" xfId="1" applyNumberFormat="1" applyFont="1" applyFill="1" applyBorder="1"/>
    <xf numFmtId="171" fontId="39" fillId="11" borderId="34" xfId="1" applyNumberFormat="1" applyFont="1" applyFill="1" applyBorder="1"/>
    <xf numFmtId="171" fontId="39" fillId="11" borderId="35" xfId="0" applyNumberFormat="1" applyFont="1" applyFill="1" applyBorder="1"/>
    <xf numFmtId="171" fontId="39" fillId="11" borderId="35" xfId="1" applyNumberFormat="1" applyFont="1" applyFill="1" applyBorder="1"/>
    <xf numFmtId="171" fontId="39" fillId="11" borderId="48" xfId="1" applyNumberFormat="1" applyFont="1" applyFill="1" applyBorder="1"/>
    <xf numFmtId="171" fontId="39" fillId="11" borderId="49" xfId="0" applyNumberFormat="1" applyFont="1" applyFill="1" applyBorder="1"/>
    <xf numFmtId="171" fontId="39" fillId="11" borderId="49" xfId="1" applyNumberFormat="1" applyFont="1" applyFill="1" applyBorder="1"/>
    <xf numFmtId="171" fontId="27" fillId="11" borderId="36" xfId="1" applyNumberFormat="1" applyFont="1" applyFill="1" applyBorder="1"/>
    <xf numFmtId="171" fontId="27" fillId="13" borderId="36" xfId="1" applyNumberFormat="1" applyFont="1" applyFill="1" applyBorder="1"/>
    <xf numFmtId="164" fontId="28" fillId="13" borderId="37" xfId="1" applyNumberFormat="1" applyFont="1" applyFill="1" applyBorder="1"/>
    <xf numFmtId="164" fontId="28" fillId="13" borderId="42" xfId="1" applyNumberFormat="1" applyFont="1" applyFill="1" applyBorder="1"/>
    <xf numFmtId="164" fontId="28" fillId="11" borderId="37" xfId="1" applyNumberFormat="1" applyFont="1" applyFill="1" applyBorder="1"/>
    <xf numFmtId="164" fontId="28" fillId="11" borderId="34" xfId="1" applyNumberFormat="1" applyFont="1" applyFill="1" applyBorder="1"/>
    <xf numFmtId="164" fontId="26" fillId="13" borderId="35" xfId="1" applyNumberFormat="1" applyFont="1" applyFill="1" applyBorder="1"/>
    <xf numFmtId="164" fontId="26" fillId="13" borderId="34" xfId="1" applyNumberFormat="1" applyFont="1" applyFill="1" applyBorder="1"/>
    <xf numFmtId="164" fontId="26" fillId="11" borderId="37" xfId="1" applyNumberFormat="1" applyFont="1" applyFill="1" applyBorder="1"/>
    <xf numFmtId="164" fontId="26" fillId="11" borderId="34" xfId="1" applyNumberFormat="1" applyFont="1" applyFill="1" applyBorder="1"/>
    <xf numFmtId="164" fontId="30" fillId="13" borderId="35" xfId="1" applyNumberFormat="1" applyFont="1" applyFill="1" applyBorder="1"/>
    <xf numFmtId="164" fontId="30" fillId="13" borderId="34" xfId="1" applyNumberFormat="1" applyFont="1" applyFill="1" applyBorder="1"/>
    <xf numFmtId="164" fontId="30" fillId="11" borderId="37" xfId="1" applyNumberFormat="1" applyFont="1" applyFill="1" applyBorder="1"/>
    <xf numFmtId="164" fontId="30" fillId="11" borderId="34" xfId="1" applyNumberFormat="1" applyFont="1" applyFill="1" applyBorder="1"/>
    <xf numFmtId="164" fontId="27" fillId="13" borderId="35" xfId="1" applyNumberFormat="1" applyFont="1" applyFill="1" applyBorder="1"/>
    <xf numFmtId="164" fontId="27" fillId="13" borderId="34" xfId="1" applyNumberFormat="1" applyFont="1" applyFill="1" applyBorder="1"/>
    <xf numFmtId="164" fontId="27" fillId="11" borderId="37" xfId="1" applyNumberFormat="1" applyFont="1" applyFill="1" applyBorder="1"/>
    <xf numFmtId="164" fontId="27" fillId="11" borderId="34" xfId="1" applyNumberFormat="1" applyFont="1" applyFill="1" applyBorder="1"/>
    <xf numFmtId="164" fontId="33" fillId="13" borderId="35" xfId="1" applyNumberFormat="1" applyFont="1" applyFill="1" applyBorder="1"/>
    <xf numFmtId="164" fontId="33" fillId="13" borderId="34" xfId="1" applyNumberFormat="1" applyFont="1" applyFill="1" applyBorder="1"/>
    <xf numFmtId="164" fontId="33" fillId="11" borderId="37" xfId="1" applyNumberFormat="1" applyFont="1" applyFill="1" applyBorder="1"/>
    <xf numFmtId="164" fontId="33" fillId="11" borderId="34" xfId="1" applyNumberFormat="1" applyFont="1" applyFill="1" applyBorder="1"/>
    <xf numFmtId="164" fontId="34" fillId="13" borderId="35" xfId="1" applyNumberFormat="1" applyFont="1" applyFill="1" applyBorder="1"/>
    <xf numFmtId="164" fontId="34" fillId="13" borderId="34" xfId="1" applyNumberFormat="1" applyFont="1" applyFill="1" applyBorder="1"/>
    <xf numFmtId="164" fontId="34" fillId="11" borderId="37" xfId="1" applyNumberFormat="1" applyFont="1" applyFill="1" applyBorder="1"/>
    <xf numFmtId="164" fontId="34" fillId="11" borderId="34" xfId="1" applyNumberFormat="1" applyFont="1" applyFill="1" applyBorder="1"/>
    <xf numFmtId="164" fontId="28" fillId="13" borderId="35" xfId="1" applyNumberFormat="1" applyFont="1" applyFill="1" applyBorder="1"/>
    <xf numFmtId="164" fontId="28" fillId="13" borderId="34" xfId="1" applyNumberFormat="1" applyFont="1" applyFill="1" applyBorder="1"/>
    <xf numFmtId="164" fontId="36" fillId="13" borderId="35" xfId="1" applyNumberFormat="1" applyFont="1" applyFill="1" applyBorder="1"/>
    <xf numFmtId="164" fontId="36" fillId="13" borderId="34" xfId="1" applyNumberFormat="1" applyFont="1" applyFill="1" applyBorder="1"/>
    <xf numFmtId="164" fontId="36" fillId="11" borderId="37" xfId="1" applyNumberFormat="1" applyFont="1" applyFill="1" applyBorder="1"/>
    <xf numFmtId="164" fontId="36" fillId="11" borderId="34" xfId="1" applyNumberFormat="1" applyFont="1" applyFill="1" applyBorder="1"/>
    <xf numFmtId="164" fontId="37" fillId="13" borderId="35" xfId="1" applyNumberFormat="1" applyFont="1" applyFill="1" applyBorder="1"/>
    <xf numFmtId="164" fontId="37" fillId="13" borderId="34" xfId="1" applyNumberFormat="1" applyFont="1" applyFill="1" applyBorder="1"/>
    <xf numFmtId="164" fontId="37" fillId="11" borderId="37" xfId="1" applyNumberFormat="1" applyFont="1" applyFill="1" applyBorder="1"/>
    <xf numFmtId="164" fontId="37" fillId="11" borderId="34" xfId="1" applyNumberFormat="1" applyFont="1" applyFill="1" applyBorder="1"/>
    <xf numFmtId="164" fontId="29" fillId="13" borderId="35" xfId="1" applyNumberFormat="1" applyFont="1" applyFill="1" applyBorder="1"/>
    <xf numFmtId="164" fontId="29" fillId="13" borderId="34" xfId="1" applyNumberFormat="1" applyFont="1" applyFill="1" applyBorder="1"/>
    <xf numFmtId="164" fontId="29" fillId="11" borderId="37" xfId="1" applyNumberFormat="1" applyFont="1" applyFill="1" applyBorder="1"/>
    <xf numFmtId="164" fontId="29" fillId="11" borderId="34" xfId="1" applyNumberFormat="1" applyFont="1" applyFill="1" applyBorder="1"/>
    <xf numFmtId="164" fontId="38" fillId="13" borderId="35" xfId="1" applyNumberFormat="1" applyFont="1" applyFill="1" applyBorder="1"/>
    <xf numFmtId="164" fontId="38" fillId="13" borderId="34" xfId="1" applyNumberFormat="1" applyFont="1" applyFill="1" applyBorder="1"/>
    <xf numFmtId="164" fontId="38" fillId="11" borderId="37" xfId="1" applyNumberFormat="1" applyFont="1" applyFill="1" applyBorder="1"/>
    <xf numFmtId="164" fontId="38" fillId="11" borderId="34" xfId="1" applyNumberFormat="1" applyFont="1" applyFill="1" applyBorder="1"/>
    <xf numFmtId="164" fontId="39" fillId="13" borderId="35" xfId="1" applyNumberFormat="1" applyFont="1" applyFill="1" applyBorder="1"/>
    <xf numFmtId="164" fontId="39" fillId="13" borderId="34" xfId="1" applyNumberFormat="1" applyFont="1" applyFill="1" applyBorder="1"/>
    <xf numFmtId="164" fontId="39" fillId="11" borderId="35" xfId="1" applyNumberFormat="1" applyFont="1" applyFill="1" applyBorder="1"/>
    <xf numFmtId="164" fontId="39" fillId="11" borderId="34" xfId="1" applyNumberFormat="1" applyFont="1" applyFill="1" applyBorder="1"/>
    <xf numFmtId="164" fontId="39" fillId="13" borderId="49" xfId="1" applyNumberFormat="1" applyFont="1" applyFill="1" applyBorder="1"/>
    <xf numFmtId="164" fontId="39" fillId="13" borderId="48" xfId="1" applyNumberFormat="1" applyFont="1" applyFill="1" applyBorder="1"/>
    <xf numFmtId="164" fontId="39" fillId="11" borderId="49" xfId="1" applyNumberFormat="1" applyFont="1" applyFill="1" applyBorder="1"/>
    <xf numFmtId="164" fontId="39" fillId="11" borderId="48" xfId="1" applyNumberFormat="1" applyFont="1" applyFill="1" applyBorder="1"/>
    <xf numFmtId="0" fontId="27" fillId="11" borderId="44" xfId="0" applyFont="1" applyFill="1" applyBorder="1" applyAlignment="1">
      <alignment horizontal="center" vertical="center" wrapText="1"/>
    </xf>
    <xf numFmtId="0" fontId="28" fillId="11" borderId="41" xfId="0" applyFont="1" applyFill="1" applyBorder="1"/>
    <xf numFmtId="0" fontId="26" fillId="11" borderId="33" xfId="0" applyFont="1" applyFill="1" applyBorder="1"/>
    <xf numFmtId="0" fontId="30" fillId="11" borderId="33" xfId="0" applyFont="1" applyFill="1" applyBorder="1"/>
    <xf numFmtId="0" fontId="27" fillId="11" borderId="33" xfId="0" applyFont="1" applyFill="1" applyBorder="1"/>
    <xf numFmtId="0" fontId="33" fillId="11" borderId="33" xfId="0" applyFont="1" applyFill="1" applyBorder="1"/>
    <xf numFmtId="0" fontId="34" fillId="11" borderId="33" xfId="0" applyFont="1" applyFill="1" applyBorder="1"/>
    <xf numFmtId="0" fontId="28" fillId="11" borderId="33" xfId="0" applyFont="1" applyFill="1" applyBorder="1"/>
    <xf numFmtId="0" fontId="36" fillId="11" borderId="33" xfId="0" applyFont="1" applyFill="1" applyBorder="1"/>
    <xf numFmtId="0" fontId="37" fillId="11" borderId="33" xfId="0" applyFont="1" applyFill="1" applyBorder="1"/>
    <xf numFmtId="0" fontId="29" fillId="11" borderId="33" xfId="0" applyFont="1" applyFill="1" applyBorder="1"/>
    <xf numFmtId="0" fontId="38" fillId="11" borderId="33" xfId="0" applyFont="1" applyFill="1" applyBorder="1"/>
    <xf numFmtId="0" fontId="39" fillId="11" borderId="33" xfId="0" applyFont="1" applyFill="1" applyBorder="1"/>
    <xf numFmtId="0" fontId="39" fillId="11" borderId="47" xfId="0" applyFont="1" applyFill="1" applyBorder="1"/>
    <xf numFmtId="0" fontId="27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/>
    <xf numFmtId="0" fontId="26" fillId="11" borderId="1" xfId="0" applyFont="1" applyFill="1" applyBorder="1"/>
    <xf numFmtId="0" fontId="30" fillId="11" borderId="1" xfId="0" applyFont="1" applyFill="1" applyBorder="1"/>
    <xf numFmtId="0" fontId="27" fillId="11" borderId="1" xfId="0" applyFont="1" applyFill="1" applyBorder="1"/>
    <xf numFmtId="0" fontId="33" fillId="11" borderId="1" xfId="0" applyFont="1" applyFill="1" applyBorder="1"/>
    <xf numFmtId="0" fontId="34" fillId="11" borderId="1" xfId="0" applyFont="1" applyFill="1" applyBorder="1"/>
    <xf numFmtId="0" fontId="36" fillId="11" borderId="1" xfId="0" applyFont="1" applyFill="1" applyBorder="1"/>
    <xf numFmtId="0" fontId="37" fillId="11" borderId="1" xfId="0" applyFont="1" applyFill="1" applyBorder="1"/>
    <xf numFmtId="0" fontId="29" fillId="11" borderId="1" xfId="0" applyFont="1" applyFill="1" applyBorder="1"/>
    <xf numFmtId="0" fontId="38" fillId="11" borderId="1" xfId="0" applyFont="1" applyFill="1" applyBorder="1"/>
    <xf numFmtId="0" fontId="39" fillId="11" borderId="1" xfId="0" applyFont="1" applyFill="1" applyBorder="1"/>
    <xf numFmtId="0" fontId="17" fillId="0" borderId="1" xfId="0" applyFont="1" applyBorder="1" applyAlignment="1">
      <alignment horizontal="left"/>
    </xf>
    <xf numFmtId="164" fontId="17" fillId="0" borderId="1" xfId="1" applyNumberFormat="1" applyFont="1" applyBorder="1"/>
    <xf numFmtId="0" fontId="17" fillId="0" borderId="1" xfId="0" pivotButton="1" applyFont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0" fillId="0" borderId="1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/>
    </xf>
    <xf numFmtId="164" fontId="0" fillId="0" borderId="1" xfId="0" pivotButton="1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pivotButton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43" fontId="26" fillId="0" borderId="1" xfId="1" applyFont="1" applyFill="1" applyBorder="1" applyAlignment="1">
      <alignment horizontal="center" vertical="center"/>
    </xf>
    <xf numFmtId="43" fontId="27" fillId="0" borderId="1" xfId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3" fontId="27" fillId="0" borderId="4" xfId="1" applyFont="1" applyFill="1" applyBorder="1" applyAlignment="1">
      <alignment horizontal="center" vertical="center"/>
    </xf>
    <xf numFmtId="164" fontId="26" fillId="0" borderId="2" xfId="1" applyNumberFormat="1" applyFont="1" applyFill="1" applyBorder="1" applyAlignment="1">
      <alignment horizontal="center" vertical="center"/>
    </xf>
    <xf numFmtId="43" fontId="27" fillId="0" borderId="2" xfId="1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164" fontId="26" fillId="3" borderId="2" xfId="1" applyNumberFormat="1" applyFont="1" applyFill="1" applyBorder="1" applyAlignment="1">
      <alignment horizontal="center" vertical="center"/>
    </xf>
    <xf numFmtId="43" fontId="26" fillId="3" borderId="1" xfId="1" applyFont="1" applyFill="1" applyBorder="1" applyAlignment="1">
      <alignment horizontal="center" vertical="center"/>
    </xf>
    <xf numFmtId="43" fontId="27" fillId="3" borderId="1" xfId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3" fontId="27" fillId="3" borderId="2" xfId="1" applyFont="1" applyFill="1" applyBorder="1" applyAlignment="1">
      <alignment horizontal="center" vertical="center"/>
    </xf>
    <xf numFmtId="43" fontId="38" fillId="0" borderId="1" xfId="1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43" fontId="0" fillId="0" borderId="0" xfId="1" applyFont="1" applyAlignment="1">
      <alignment horizontal="center" wrapText="1"/>
    </xf>
    <xf numFmtId="164" fontId="0" fillId="0" borderId="1" xfId="1" pivotButton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/>
    <xf numFmtId="0" fontId="27" fillId="0" borderId="1" xfId="0" applyFont="1" applyBorder="1" applyAlignment="1">
      <alignment horizontal="center" vertical="center" wrapText="1"/>
    </xf>
    <xf numFmtId="165" fontId="27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vertical="center"/>
    </xf>
    <xf numFmtId="172" fontId="26" fillId="0" borderId="1" xfId="0" applyNumberFormat="1" applyFont="1" applyBorder="1" applyAlignment="1">
      <alignment horizontal="center" vertical="center"/>
    </xf>
    <xf numFmtId="43" fontId="26" fillId="0" borderId="1" xfId="1" applyFont="1" applyBorder="1" applyAlignment="1">
      <alignment horizontal="center" vertical="center"/>
    </xf>
    <xf numFmtId="43" fontId="26" fillId="0" borderId="0" xfId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7" fillId="0" borderId="1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2" fontId="26" fillId="0" borderId="0" xfId="0" applyNumberFormat="1" applyFont="1" applyAlignment="1">
      <alignment horizontal="center" vertical="center"/>
    </xf>
    <xf numFmtId="165" fontId="26" fillId="0" borderId="0" xfId="1" applyNumberFormat="1" applyFont="1" applyFill="1" applyAlignment="1">
      <alignment horizontal="center" vertical="center"/>
    </xf>
    <xf numFmtId="43" fontId="23" fillId="16" borderId="39" xfId="1" applyFont="1" applyFill="1" applyBorder="1" applyAlignment="1"/>
    <xf numFmtId="0" fontId="26" fillId="0" borderId="1" xfId="0" applyFont="1" applyBorder="1" applyAlignment="1">
      <alignment horizontal="center"/>
    </xf>
    <xf numFmtId="173" fontId="88" fillId="0" borderId="0" xfId="1" applyNumberFormat="1" applyFont="1" applyAlignment="1">
      <alignment vertical="center"/>
    </xf>
    <xf numFmtId="0" fontId="26" fillId="0" borderId="1" xfId="0" applyFont="1" applyBorder="1" applyAlignment="1">
      <alignment horizontal="center"/>
    </xf>
    <xf numFmtId="164" fontId="90" fillId="0" borderId="1" xfId="1" applyNumberFormat="1" applyFont="1" applyFill="1" applyBorder="1" applyAlignment="1">
      <alignment wrapText="1"/>
    </xf>
    <xf numFmtId="43" fontId="90" fillId="0" borderId="1" xfId="1" applyFont="1" applyFill="1" applyBorder="1" applyAlignment="1">
      <alignment wrapText="1"/>
    </xf>
    <xf numFmtId="164" fontId="90" fillId="0" borderId="1" xfId="1" applyNumberFormat="1" applyFont="1" applyFill="1" applyBorder="1" applyAlignment="1">
      <alignment horizontal="center" wrapText="1"/>
    </xf>
    <xf numFmtId="43" fontId="90" fillId="0" borderId="1" xfId="1" applyFont="1" applyFill="1" applyBorder="1" applyAlignment="1">
      <alignment vertical="center" wrapText="1"/>
    </xf>
    <xf numFmtId="0" fontId="91" fillId="0" borderId="0" xfId="0" applyFont="1" applyAlignment="1">
      <alignment horizontal="left" vertical="center"/>
    </xf>
    <xf numFmtId="0" fontId="91" fillId="0" borderId="0" xfId="0" applyFont="1"/>
    <xf numFmtId="3" fontId="26" fillId="0" borderId="0" xfId="0" applyNumberFormat="1" applyFont="1"/>
    <xf numFmtId="0" fontId="50" fillId="0" borderId="29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4" fontId="50" fillId="0" borderId="1" xfId="0" applyNumberFormat="1" applyFont="1" applyBorder="1" applyAlignment="1">
      <alignment horizontal="center"/>
    </xf>
    <xf numFmtId="0" fontId="50" fillId="0" borderId="1" xfId="0" applyFont="1" applyBorder="1"/>
    <xf numFmtId="3" fontId="50" fillId="0" borderId="1" xfId="9" applyNumberFormat="1" applyFont="1" applyBorder="1"/>
    <xf numFmtId="0" fontId="51" fillId="0" borderId="1" xfId="0" applyFont="1" applyBorder="1"/>
    <xf numFmtId="0" fontId="26" fillId="0" borderId="1" xfId="0" applyFont="1" applyBorder="1"/>
    <xf numFmtId="0" fontId="50" fillId="0" borderId="68" xfId="0" applyFont="1" applyBorder="1" applyAlignment="1">
      <alignment vertical="center"/>
    </xf>
    <xf numFmtId="0" fontId="93" fillId="0" borderId="68" xfId="0" applyFont="1" applyBorder="1" applyAlignment="1">
      <alignment vertical="center"/>
    </xf>
    <xf numFmtId="0" fontId="93" fillId="0" borderId="68" xfId="0" applyFont="1" applyBorder="1" applyAlignment="1">
      <alignment horizontal="center" vertical="center"/>
    </xf>
    <xf numFmtId="3" fontId="93" fillId="0" borderId="68" xfId="9" applyNumberFormat="1" applyFont="1" applyBorder="1" applyAlignment="1">
      <alignment vertical="center"/>
    </xf>
    <xf numFmtId="0" fontId="92" fillId="0" borderId="0" xfId="0" applyFont="1" applyAlignment="1">
      <alignment horizontal="center"/>
    </xf>
    <xf numFmtId="0" fontId="50" fillId="0" borderId="1" xfId="0" applyFont="1" applyBorder="1" applyAlignment="1">
      <alignment horizontal="center" vertical="center"/>
    </xf>
    <xf numFmtId="43" fontId="26" fillId="0" borderId="1" xfId="1" applyFont="1" applyBorder="1"/>
    <xf numFmtId="0" fontId="26" fillId="0" borderId="1" xfId="0" applyFont="1" applyBorder="1" applyAlignment="1">
      <alignment horizontal="right"/>
    </xf>
    <xf numFmtId="1" fontId="26" fillId="0" borderId="0" xfId="0" applyNumberFormat="1" applyFont="1"/>
    <xf numFmtId="0" fontId="93" fillId="0" borderId="1" xfId="0" applyFont="1" applyBorder="1" applyAlignment="1">
      <alignment vertical="center"/>
    </xf>
    <xf numFmtId="0" fontId="93" fillId="0" borderId="1" xfId="0" applyFont="1" applyBorder="1" applyAlignment="1">
      <alignment horizontal="center" vertical="center"/>
    </xf>
    <xf numFmtId="3" fontId="93" fillId="0" borderId="1" xfId="9" applyNumberFormat="1" applyFont="1" applyBorder="1" applyAlignment="1">
      <alignment vertical="center"/>
    </xf>
    <xf numFmtId="0" fontId="51" fillId="0" borderId="68" xfId="0" applyFont="1" applyBorder="1" applyAlignment="1">
      <alignment vertical="center"/>
    </xf>
    <xf numFmtId="0" fontId="91" fillId="0" borderId="68" xfId="0" applyFont="1" applyBorder="1" applyAlignment="1">
      <alignment horizontal="center" vertical="center"/>
    </xf>
    <xf numFmtId="3" fontId="51" fillId="0" borderId="68" xfId="9" applyNumberFormat="1" applyFont="1" applyBorder="1" applyAlignment="1">
      <alignment vertical="center"/>
    </xf>
    <xf numFmtId="3" fontId="50" fillId="0" borderId="0" xfId="9" applyNumberFormat="1" applyFont="1" applyFill="1" applyBorder="1"/>
    <xf numFmtId="0" fontId="51" fillId="0" borderId="0" xfId="0" applyFont="1" applyAlignment="1">
      <alignment horizontal="center"/>
    </xf>
    <xf numFmtId="0" fontId="50" fillId="0" borderId="1" xfId="0" applyFont="1" applyBorder="1" applyAlignment="1">
      <alignment vertical="center"/>
    </xf>
    <xf numFmtId="3" fontId="26" fillId="0" borderId="1" xfId="0" applyNumberFormat="1" applyFont="1" applyBorder="1"/>
    <xf numFmtId="0" fontId="51" fillId="0" borderId="1" xfId="0" applyFont="1" applyBorder="1" applyAlignment="1">
      <alignment vertical="center"/>
    </xf>
    <xf numFmtId="0" fontId="91" fillId="0" borderId="1" xfId="0" applyFont="1" applyBorder="1" applyAlignment="1">
      <alignment horizontal="center" vertical="center"/>
    </xf>
    <xf numFmtId="3" fontId="51" fillId="0" borderId="1" xfId="9" applyNumberFormat="1" applyFont="1" applyBorder="1" applyAlignment="1">
      <alignment vertical="center"/>
    </xf>
    <xf numFmtId="0" fontId="75" fillId="0" borderId="0" xfId="5" applyFont="1"/>
    <xf numFmtId="0" fontId="74" fillId="0" borderId="0" xfId="5" applyFont="1"/>
    <xf numFmtId="0" fontId="78" fillId="0" borderId="0" xfId="5" applyFont="1" applyAlignment="1">
      <alignment horizontal="center" wrapText="1"/>
    </xf>
    <xf numFmtId="0" fontId="78" fillId="0" borderId="0" xfId="11" applyFont="1" applyFill="1" applyBorder="1"/>
    <xf numFmtId="0" fontId="81" fillId="0" borderId="0" xfId="5" applyFont="1"/>
    <xf numFmtId="0" fontId="78" fillId="0" borderId="0" xfId="5" applyFont="1" applyAlignment="1">
      <alignment horizontal="right" wrapText="1"/>
    </xf>
    <xf numFmtId="0" fontId="81" fillId="0" borderId="0" xfId="11" applyFont="1" applyFill="1" applyBorder="1"/>
    <xf numFmtId="37" fontId="81" fillId="0" borderId="0" xfId="12" applyNumberFormat="1" applyFont="1" applyBorder="1" applyAlignment="1">
      <alignment horizontal="right"/>
    </xf>
    <xf numFmtId="37" fontId="81" fillId="0" borderId="0" xfId="12" applyNumberFormat="1" applyFont="1" applyFill="1" applyBorder="1" applyAlignment="1" applyProtection="1">
      <alignment horizontal="right" wrapText="1"/>
    </xf>
    <xf numFmtId="0" fontId="95" fillId="0" borderId="0" xfId="5" applyFont="1" applyAlignment="1">
      <alignment vertical="center"/>
    </xf>
    <xf numFmtId="0" fontId="96" fillId="0" borderId="0" xfId="5" applyFont="1" applyAlignment="1">
      <alignment vertical="center"/>
    </xf>
    <xf numFmtId="37" fontId="81" fillId="0" borderId="0" xfId="12" applyNumberFormat="1" applyFont="1" applyFill="1" applyBorder="1" applyAlignment="1">
      <alignment horizontal="right"/>
    </xf>
    <xf numFmtId="37" fontId="78" fillId="0" borderId="49" xfId="12" applyNumberFormat="1" applyFont="1" applyBorder="1" applyAlignment="1">
      <alignment horizontal="right"/>
    </xf>
    <xf numFmtId="0" fontId="95" fillId="0" borderId="0" xfId="5" applyFont="1" applyAlignment="1">
      <alignment vertical="top" wrapText="1"/>
    </xf>
    <xf numFmtId="0" fontId="96" fillId="0" borderId="0" xfId="5" applyFont="1" applyAlignment="1">
      <alignment vertical="top" wrapText="1"/>
    </xf>
    <xf numFmtId="37" fontId="75" fillId="14" borderId="0" xfId="5" applyNumberFormat="1" applyFont="1" applyFill="1" applyAlignment="1">
      <alignment horizontal="right"/>
    </xf>
    <xf numFmtId="37" fontId="73" fillId="0" borderId="49" xfId="5" applyNumberFormat="1" applyFont="1" applyBorder="1" applyAlignment="1">
      <alignment horizontal="right"/>
    </xf>
    <xf numFmtId="37" fontId="73" fillId="14" borderId="49" xfId="5" applyNumberFormat="1" applyFont="1" applyFill="1" applyBorder="1" applyAlignment="1">
      <alignment horizontal="right"/>
    </xf>
    <xf numFmtId="0" fontId="96" fillId="0" borderId="0" xfId="5" applyFont="1" applyAlignment="1">
      <alignment vertical="top"/>
    </xf>
    <xf numFmtId="0" fontId="96" fillId="17" borderId="0" xfId="5" applyFont="1" applyFill="1" applyAlignment="1">
      <alignment vertical="top"/>
    </xf>
    <xf numFmtId="37" fontId="73" fillId="20" borderId="67" xfId="5" applyNumberFormat="1" applyFont="1" applyFill="1" applyBorder="1" applyAlignment="1">
      <alignment horizontal="right"/>
    </xf>
    <xf numFmtId="0" fontId="95" fillId="0" borderId="0" xfId="5" applyFont="1"/>
    <xf numFmtId="37" fontId="75" fillId="0" borderId="0" xfId="5" applyNumberFormat="1" applyFont="1"/>
    <xf numFmtId="0" fontId="26" fillId="0" borderId="1" xfId="0" applyFont="1" applyBorder="1" applyAlignment="1">
      <alignment horizontal="center" vertical="center" wrapText="1"/>
    </xf>
    <xf numFmtId="0" fontId="73" fillId="0" borderId="0" xfId="13" applyFont="1"/>
    <xf numFmtId="0" fontId="75" fillId="0" borderId="0" xfId="13" applyFont="1"/>
    <xf numFmtId="0" fontId="74" fillId="0" borderId="0" xfId="13" applyFont="1"/>
    <xf numFmtId="3" fontId="76" fillId="0" borderId="0" xfId="13" applyNumberFormat="1" applyFont="1" applyAlignment="1">
      <alignment horizontal="center" vertical="center"/>
    </xf>
    <xf numFmtId="0" fontId="77" fillId="0" borderId="0" xfId="13" applyFont="1" applyAlignment="1">
      <alignment vertical="center"/>
    </xf>
    <xf numFmtId="3" fontId="87" fillId="0" borderId="0" xfId="13" applyNumberFormat="1" applyFont="1" applyAlignment="1">
      <alignment vertical="center"/>
    </xf>
    <xf numFmtId="0" fontId="78" fillId="0" borderId="0" xfId="13" applyFont="1" applyAlignment="1">
      <alignment wrapText="1"/>
    </xf>
    <xf numFmtId="38" fontId="75" fillId="0" borderId="0" xfId="13" applyNumberFormat="1" applyFont="1"/>
    <xf numFmtId="0" fontId="81" fillId="0" borderId="0" xfId="13" applyFont="1" applyAlignment="1">
      <alignment horizontal="left" indent="2"/>
    </xf>
    <xf numFmtId="0" fontId="81" fillId="0" borderId="0" xfId="13" applyFont="1" applyAlignment="1">
      <alignment horizontal="left" wrapText="1" indent="2"/>
    </xf>
    <xf numFmtId="38" fontId="75" fillId="0" borderId="49" xfId="13" applyNumberFormat="1" applyFont="1" applyBorder="1"/>
    <xf numFmtId="0" fontId="78" fillId="0" borderId="0" xfId="8" applyFont="1" applyAlignment="1">
      <alignment vertical="top" wrapText="1"/>
    </xf>
    <xf numFmtId="38" fontId="75" fillId="0" borderId="35" xfId="13" applyNumberFormat="1" applyFont="1" applyBorder="1"/>
    <xf numFmtId="0" fontId="81" fillId="0" borderId="0" xfId="13" applyFont="1" applyAlignment="1">
      <alignment horizontal="left" wrapText="1"/>
    </xf>
    <xf numFmtId="0" fontId="78" fillId="20" borderId="0" xfId="13" applyFont="1" applyFill="1" applyAlignment="1">
      <alignment horizontal="left" wrapText="1"/>
    </xf>
    <xf numFmtId="38" fontId="75" fillId="20" borderId="67" xfId="13" applyNumberFormat="1" applyFont="1" applyFill="1" applyBorder="1"/>
    <xf numFmtId="38" fontId="75" fillId="20" borderId="0" xfId="13" applyNumberFormat="1" applyFont="1" applyFill="1"/>
    <xf numFmtId="0" fontId="81" fillId="0" borderId="0" xfId="13" applyFont="1" applyAlignment="1">
      <alignment wrapText="1"/>
    </xf>
    <xf numFmtId="0" fontId="60" fillId="0" borderId="0" xfId="7" applyFont="1" applyAlignment="1">
      <alignment horizontal="left" vertical="center" wrapText="1"/>
    </xf>
    <xf numFmtId="0" fontId="75" fillId="0" borderId="0" xfId="13" applyFont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3" fontId="21" fillId="8" borderId="0" xfId="1" applyNumberFormat="1" applyFont="1" applyFill="1" applyAlignment="1">
      <alignment horizontal="right"/>
    </xf>
    <xf numFmtId="3" fontId="21" fillId="8" borderId="0" xfId="1" applyNumberFormat="1" applyFont="1" applyFill="1" applyAlignment="1">
      <alignment horizontal="left"/>
    </xf>
    <xf numFmtId="3" fontId="21" fillId="8" borderId="37" xfId="1" applyNumberFormat="1" applyFont="1" applyFill="1" applyBorder="1" applyAlignment="1">
      <alignment horizontal="center"/>
    </xf>
    <xf numFmtId="0" fontId="27" fillId="11" borderId="54" xfId="0" applyFont="1" applyFill="1" applyBorder="1" applyAlignment="1">
      <alignment horizontal="center"/>
    </xf>
    <xf numFmtId="0" fontId="27" fillId="11" borderId="45" xfId="0" applyFont="1" applyFill="1" applyBorder="1" applyAlignment="1">
      <alignment horizontal="center"/>
    </xf>
    <xf numFmtId="0" fontId="27" fillId="11" borderId="62" xfId="0" applyFont="1" applyFill="1" applyBorder="1" applyAlignment="1">
      <alignment horizontal="center"/>
    </xf>
    <xf numFmtId="0" fontId="27" fillId="11" borderId="44" xfId="0" applyFont="1" applyFill="1" applyBorder="1" applyAlignment="1">
      <alignment horizontal="center"/>
    </xf>
    <xf numFmtId="43" fontId="27" fillId="0" borderId="0" xfId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left"/>
    </xf>
    <xf numFmtId="3" fontId="67" fillId="0" borderId="32" xfId="1" applyNumberFormat="1" applyFont="1" applyBorder="1" applyAlignment="1">
      <alignment horizontal="center" vertical="center" wrapText="1"/>
    </xf>
    <xf numFmtId="3" fontId="67" fillId="0" borderId="53" xfId="1" applyNumberFormat="1" applyFont="1" applyBorder="1" applyAlignment="1">
      <alignment horizontal="center" vertical="center" wrapText="1"/>
    </xf>
    <xf numFmtId="3" fontId="62" fillId="0" borderId="0" xfId="1" applyNumberFormat="1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3" fontId="5" fillId="0" borderId="13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43" fontId="5" fillId="0" borderId="15" xfId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4">
    <cellStyle name="Comma" xfId="1" builtinId="3"/>
    <cellStyle name="Comma 2" xfId="10" xr:uid="{808B431F-3C54-4738-AB1A-7F308F3CC866}"/>
    <cellStyle name="Comma 482 2" xfId="12" xr:uid="{1D54123E-0DFD-48CB-AD2F-B48F39F7009D}"/>
    <cellStyle name="Comma_21.Aktivet Afatgjata Materiale  09" xfId="9" xr:uid="{BA1E7F22-BA19-4606-8CD8-D389A25C9B4A}"/>
    <cellStyle name="Currency" xfId="3" builtinId="4"/>
    <cellStyle name="Normal" xfId="0" builtinId="0"/>
    <cellStyle name="Normal 2" xfId="4" xr:uid="{8BFBB5FD-D420-47CE-A1AB-7F03D1142EF6}"/>
    <cellStyle name="Normal 21 2" xfId="5" xr:uid="{3677A3E9-F920-4E8F-9677-467FC853E33F}"/>
    <cellStyle name="Normal 22 2" xfId="13" xr:uid="{8A6C6E35-9246-4BAE-ADE7-BABE987802B7}"/>
    <cellStyle name="Normal 3" xfId="8" xr:uid="{887BD715-0525-4541-8DF6-B48E9305C8C3}"/>
    <cellStyle name="Normal_Albania_-__Income_Statement_September_2009" xfId="6" xr:uid="{229363FE-3AE5-41A7-B569-6386DAA164DB}"/>
    <cellStyle name="Normal_Global IFRS YE2009" xfId="11" xr:uid="{2D89C4D1-451B-4E04-99A8-6E48A30B13E0}"/>
    <cellStyle name="Normal_SHEET" xfId="7" xr:uid="{7C1254CD-03E1-4D06-BE0A-BBB18C68C0D2}"/>
    <cellStyle name="Percent" xfId="2" builtinId="5"/>
  </cellStyles>
  <dxfs count="1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164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/>
    </dxf>
    <dxf>
      <alignment vertical="bottom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2.xml"/><Relationship Id="rId47" Type="http://schemas.openxmlformats.org/officeDocument/2006/relationships/pivotCacheDefinition" Target="pivotCache/pivotCacheDefinition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3.xml"/><Relationship Id="rId48" Type="http://schemas.openxmlformats.org/officeDocument/2006/relationships/pivotCacheDefinition" Target="pivotCache/pivotCacheDefinition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ECH%202022/SITUACIONE%20OBJEKTI%20MAGAZINA%20ED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ECH2/Downloads/LEVIZJA%20LENDE%20E%20PARE%202020-202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ITI%202020%20KONTROLL%20TATIMOR/VITI%202022%20KONTROLL/LIBRAT%20E%20BLERJEVE%20SHITJEVE%202022%20KONTRO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urat gusht 2022 "/>
      <sheetName val="situacioni"/>
      <sheetName val="situacion_gusht22"/>
      <sheetName val="situacion_shtator22"/>
      <sheetName val="situacion_tetor22"/>
      <sheetName val="situacion_nentor22"/>
      <sheetName val="situacion_dhjetor22"/>
      <sheetName val="situacion_janar23"/>
      <sheetName val="situacion_shkurt23"/>
      <sheetName val="situacion_mars23"/>
      <sheetName val="Progresive "/>
      <sheetName val="2023 RAKORDIM"/>
      <sheetName val="rakordim_faturat_librat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E24">
            <v>24047642.488252502</v>
          </cell>
        </row>
        <row r="27">
          <cell r="E27">
            <v>5146195.4924860364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izja lende e pare 2020"/>
      <sheetName val="LEVIJA LENDE E PARE 2020"/>
      <sheetName val="levizje lende e pare 2021"/>
      <sheetName val="levizje lende e pare 2022"/>
      <sheetName val="LEVIZJA LENDE E PARE 2021"/>
    </sheetNames>
    <sheetDataSet>
      <sheetData sheetId="0"/>
      <sheetData sheetId="1">
        <row r="3">
          <cell r="C3" t="str">
            <v>Alumin</v>
          </cell>
        </row>
        <row r="4">
          <cell r="D4" t="str">
            <v>Kilogram</v>
          </cell>
        </row>
        <row r="5">
          <cell r="G5">
            <v>120999.3</v>
          </cell>
          <cell r="H5">
            <v>46510888.064399995</v>
          </cell>
          <cell r="I5">
            <v>96998.86</v>
          </cell>
          <cell r="J5">
            <v>33326840.920000002</v>
          </cell>
          <cell r="K5">
            <v>42044.3</v>
          </cell>
        </row>
        <row r="25">
          <cell r="G25">
            <v>4305</v>
          </cell>
          <cell r="H25">
            <v>1495023.0196</v>
          </cell>
          <cell r="I25">
            <v>3424.42</v>
          </cell>
          <cell r="J25">
            <v>1288535.79</v>
          </cell>
          <cell r="K25">
            <v>2053</v>
          </cell>
          <cell r="L25">
            <v>729482.00959999999</v>
          </cell>
        </row>
        <row r="32">
          <cell r="I32">
            <v>1752</v>
          </cell>
          <cell r="J32">
            <v>1799757.24</v>
          </cell>
          <cell r="K32">
            <v>0</v>
          </cell>
          <cell r="L32">
            <v>0</v>
          </cell>
        </row>
        <row r="40">
          <cell r="G40">
            <v>13589.460499999999</v>
          </cell>
          <cell r="H40">
            <v>4016919.6098999996</v>
          </cell>
          <cell r="I40">
            <v>15241.060000000001</v>
          </cell>
          <cell r="J40">
            <v>4384118.2</v>
          </cell>
          <cell r="K40">
            <v>1907.9004999999997</v>
          </cell>
          <cell r="L40">
            <v>558811.9099000002</v>
          </cell>
        </row>
        <row r="186">
          <cell r="G186">
            <v>169719.72500000001</v>
          </cell>
          <cell r="H186">
            <v>8154425.9990000017</v>
          </cell>
          <cell r="I186">
            <v>172174.44</v>
          </cell>
          <cell r="J186">
            <v>9124909.5700000003</v>
          </cell>
        </row>
        <row r="189">
          <cell r="G189">
            <v>1613</v>
          </cell>
          <cell r="H189">
            <v>323134.00660000002</v>
          </cell>
          <cell r="I189">
            <v>1613.3</v>
          </cell>
          <cell r="J189">
            <v>323134.11</v>
          </cell>
          <cell r="K189">
            <v>0</v>
          </cell>
          <cell r="L189">
            <v>0</v>
          </cell>
        </row>
        <row r="190">
          <cell r="G190">
            <v>635</v>
          </cell>
          <cell r="H190">
            <v>66306.7</v>
          </cell>
          <cell r="I190">
            <v>635</v>
          </cell>
          <cell r="J190">
            <v>66306.7</v>
          </cell>
          <cell r="K190">
            <v>0</v>
          </cell>
          <cell r="L190">
            <v>0</v>
          </cell>
        </row>
        <row r="203">
          <cell r="G203">
            <v>7472.7090000000007</v>
          </cell>
          <cell r="H203">
            <v>26948580.4749</v>
          </cell>
          <cell r="I203">
            <v>7243.1400000000012</v>
          </cell>
          <cell r="J203">
            <v>25108991.300000001</v>
          </cell>
          <cell r="L203">
            <v>2376587.8403000007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T E BLERJEVE 2022"/>
      <sheetName val="IMPORTET"/>
      <sheetName val="Sheet2"/>
      <sheetName val="DHJETOR 2022"/>
      <sheetName val="SHITJET 2022"/>
      <sheetName val="TVSH"/>
      <sheetName val="Sheet3"/>
      <sheetName val="Sheet4"/>
      <sheetName val="toka dhjetor"/>
      <sheetName val="BL FISK+TATIMOR"/>
      <sheetName val="DOGANAT"/>
      <sheetName val="SIST FISKAL BL"/>
      <sheetName val="shitjet tatime"/>
      <sheetName val="Sheet1"/>
      <sheetName val="BLERJE F5"/>
      <sheetName val="2181"/>
      <sheetName val="6721,605,608,6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2">
          <cell r="C62">
            <v>6821000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TECH2/Downloads/excel_export_1679489643371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TECH2/Downloads/Bilanci%20Viti%202022%20i%20plote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00.537815046293" createdVersion="6" refreshedVersion="6" minRefreshableVersion="3" recordCount="186" xr:uid="{38CE667E-2B9D-4CDD-9148-E77A7D981D71}">
  <cacheSource type="worksheet">
    <worksheetSource ref="A1:J187" sheet="klient"/>
  </cacheSource>
  <cacheFields count="10">
    <cacheField name="Data e lëshimit" numFmtId="0">
      <sharedItems count="186">
        <s v="2022-12-31 12:57:40.0"/>
        <s v="2022-12-30 16:58:07.0"/>
        <s v="2022-12-29 10:00:50.0"/>
        <s v="2022-12-24 12:32:50.0"/>
        <s v="2022-12-12 14:13:37.0"/>
        <s v="2022-12-10 10:02:17.0"/>
        <s v="2022-12-06 13:04:50.0"/>
        <s v="2022-12-03 11:06:07.0"/>
        <s v="2022-11-30 18:44:41.0"/>
        <s v="2022-11-30 17:34:17.0"/>
        <s v="2022-11-30 12:37:40.0"/>
        <s v="2022-11-30 15:45:33.0"/>
        <s v="2022-11-30 13:42:13.0"/>
        <s v="2022-11-30 14:51:15.0"/>
        <s v="2022-11-29 13:07:06.0"/>
        <s v="2022-11-25 15:43:11.0"/>
        <s v="2022-11-25 16:45:44.0"/>
        <s v="2022-11-25 11:03:32.0"/>
        <s v="2022-11-25 13:33:19.0"/>
        <s v="2022-11-25 13:29:38.0"/>
        <s v="2022-11-25 13:03:58.0"/>
        <s v="2022-11-25 13:02:54.0"/>
        <s v="2022-11-25 12:57:24.0"/>
        <s v="2022-11-25 15:34:57.0"/>
        <s v="2022-11-17 09:17:14.0"/>
        <s v="2022-11-08 12:06:56.0"/>
        <s v="2022-11-07 15:26:38.0"/>
        <s v="2022-11-07 15:27:27.0"/>
        <s v="2022-11-07 10:19:52.0"/>
        <s v="2022-11-05 15:43:19.0"/>
        <s v="2022-11-05 16:32:07.0"/>
        <s v="2022-11-04 15:02:35.0"/>
        <s v="2022-10-31 19:17:01.0"/>
        <s v="2022-10-31 10:25:21.0"/>
        <s v="2022-10-31 09:20:08.0"/>
        <s v="2022-10-31 11:33:41.0"/>
        <s v="2022-10-26 12:41:11.0"/>
        <s v="2022-10-26 12:30:22.0"/>
        <s v="2022-10-26 12:17:56.0"/>
        <s v="2022-10-26 10:21:35.0"/>
        <s v="2022-10-25 15:53:01.0"/>
        <s v="2022-10-25 15:03:28.0"/>
        <s v="2022-10-18 10:29:55.0"/>
        <s v="2022-10-15 09:38:00.0"/>
        <s v="2022-10-10 13:56:54.0"/>
        <s v="2022-10-06 13:38:28.0"/>
        <s v="2022-10-06 13:46:00.0"/>
        <s v="2022-10-05 14:31:30.0"/>
        <s v="2022-10-05 11:24:50.0"/>
        <s v="2022-10-04 16:49:58.0"/>
        <s v="2022-09-30 12:32:44.0"/>
        <s v="2022-09-28 15:45:06.0"/>
        <s v="2022-09-28 13:39:42.0"/>
        <s v="2022-09-26 15:41:25.0"/>
        <s v="2022-09-23 13:02:46.0"/>
        <s v="2022-09-23 17:23:01.0"/>
        <s v="2022-09-20 14:39:15.0"/>
        <s v="2022-09-12 13:20:24.0"/>
        <s v="2022-09-12 13:03:16.0"/>
        <s v="2022-09-12 13:59:12.0"/>
        <s v="2022-09-12 09:07:04.0"/>
        <s v="2022-09-09 11:21:28.0"/>
        <s v="2022-09-08 15:15:04.0"/>
        <s v="2022-09-01 11:00:20.0"/>
        <s v="2022-08-26 09:13:41.0"/>
        <s v="2022-08-19 14:59:03.0"/>
        <s v="2022-08-16 16:38:31.0"/>
        <s v="2022-08-16 15:57:48.0"/>
        <s v="2022-08-10 19:38:24.0"/>
        <s v="2022-08-01 15:07:00.0"/>
        <s v="2022-07-30 12:58:17.0"/>
        <s v="2022-07-28 13:58:53.0"/>
        <s v="2022-07-19 10:12:48.0"/>
        <s v="2022-07-15 12:12:32.0"/>
        <s v="2022-07-05 12:09:41.0"/>
        <s v="2022-07-05 11:53:37.0"/>
        <s v="2022-07-05 11:49:31.0"/>
        <s v="2022-07-05 11:42:16.0"/>
        <s v="2022-07-05 11:55:53.0"/>
        <s v="2022-07-01 14:51:05.0"/>
        <s v="2022-06-30 12:30:43.0"/>
        <s v="2022-06-29 10:11:08.0"/>
        <s v="2022-06-16 15:30:30.0"/>
        <s v="2022-06-14 09:09:45.0"/>
        <s v="2022-06-01 14:43:45.0"/>
        <s v="2022-06-01 14:36:48.0"/>
        <s v="2022-05-31 14:21:56.0"/>
        <s v="2022-05-31 14:46:35.0"/>
        <s v="2022-05-31 12:46:36.0"/>
        <s v="2022-05-30 16:17:47.0"/>
        <s v="2022-05-30 12:00:51.0"/>
        <s v="2022-05-30 11:34:00.0"/>
        <s v="2022-05-30 08:45:09.0"/>
        <s v="2022-05-23 12:48:35.0"/>
        <s v="2022-05-17 11:02:02.0"/>
        <s v="2022-05-17 09:34:42.0"/>
        <s v="2022-05-09 09:42:34.0"/>
        <s v="2022-05-06 11:50:07.0"/>
        <s v="2022-05-05 08:52:16.0"/>
        <s v="2022-05-04 16:08:40.0"/>
        <s v="2022-05-04 10:12:31.0"/>
        <s v="2022-04-29 17:24:38.0"/>
        <s v="2022-04-27 15:53:17.0"/>
        <s v="2022-04-27 11:44:41.0"/>
        <s v="2022-04-25 13:16:33.0"/>
        <s v="2022-04-25 12:05:27.0"/>
        <s v="2022-04-23 13:56:52.0"/>
        <s v="2022-04-23 11:02:25.0"/>
        <s v="2022-04-23 10:57:01.0"/>
        <s v="2022-04-23 10:58:43.0"/>
        <s v="2022-04-19 10:00:19.0"/>
        <s v="2022-04-15 11:13:45.0"/>
        <s v="2022-04-14 08:38:30.0"/>
        <s v="2022-04-11 10:04:15.0"/>
        <s v="2022-04-09 09:33:17.0"/>
        <s v="2022-04-07 11:15:42.0"/>
        <s v="2022-04-04 13:19:42.0"/>
        <s v="2022-04-04 10:35:23.0"/>
        <s v="2022-04-02 09:11:11.0"/>
        <s v="2022-03-31 09:23:42.0"/>
        <s v="2022-03-30 13:00:10.0"/>
        <s v="2022-03-28 15:22:23.0"/>
        <s v="2022-03-26 08:32:37.0"/>
        <s v="2022-03-25 09:31:00.0"/>
        <s v="2022-03-25 10:45:44.0"/>
        <s v="2022-03-23 14:47:10.0"/>
        <s v="2022-03-22 09:22:10.0"/>
        <s v="2022-03-21 09:24:39.0"/>
        <s v="2022-03-19 12:40:43.0"/>
        <s v="2022-03-19 14:36:47.0"/>
        <s v="2022-03-19 08:35:53.0"/>
        <s v="2022-03-18 09:59:08.0"/>
        <s v="2022-03-17 15:12:28.0"/>
        <s v="2022-03-16 09:02:35.0"/>
        <s v="2022-03-15 09:51:08.0"/>
        <s v="2022-03-14 10:32:52.0"/>
        <s v="2022-03-14 09:36:32.0"/>
        <s v="2022-03-12 11:21:38.0"/>
        <s v="2022-03-11 08:37:43.0"/>
        <s v="2022-03-10 13:58:01.0"/>
        <s v="2022-03-10 08:30:43.0"/>
        <s v="2022-03-09 08:53:32.0"/>
        <s v="2022-03-08 08:45:54.0"/>
        <s v="2022-03-07 08:46:18.0"/>
        <s v="2022-03-04 09:09:30.0"/>
        <s v="2022-03-04 11:05:54.0"/>
        <s v="2022-03-03 13:14:05.0"/>
        <s v="2022-03-03 09:35:57.0"/>
        <s v="2022-03-02 08:41:37.0"/>
        <s v="2022-03-02 08:39:09.0"/>
        <s v="2022-03-02 08:40:09.0"/>
        <s v="2022-03-01 08:50:05.0"/>
        <s v="2022-02-28 14:43:13.0"/>
        <s v="2022-02-28 14:44:59.0"/>
        <s v="2022-02-28 14:44:06.0"/>
        <s v="2022-02-28 15:28:06.0"/>
        <s v="2022-02-28 13:57:57.0"/>
        <s v="2022-02-28 08:26:49.0"/>
        <s v="2022-02-26 09:29:20.0"/>
        <s v="2022-02-25 10:13:22.0"/>
        <s v="2022-02-24 10:54:39.0"/>
        <s v="2022-02-24 10:04:58.0"/>
        <s v="2022-02-23 10:12:23.0"/>
        <s v="2022-02-22 09:09:54.0"/>
        <s v="2022-02-21 09:00:48.0"/>
        <s v="2022-02-19 10:34:48.0"/>
        <s v="2022-02-18 09:04:19.0"/>
        <s v="2022-02-17 08:33:26.0"/>
        <s v="2022-02-16 10:39:45.0"/>
        <s v="2022-02-16 08:51:51.0"/>
        <s v="2022-02-15 11:10:28.0"/>
        <s v="2022-02-15 08:53:12.0"/>
        <s v="2022-02-14 10:11:20.0"/>
        <s v="2022-02-12 08:53:00.0"/>
        <s v="2022-02-12 08:56:01.0"/>
        <s v="2022-02-12 08:42:19.0"/>
        <s v="2022-02-11 08:44:56.0"/>
        <s v="2022-02-10 08:52:11.0"/>
        <s v="2022-02-09 13:06:26.0"/>
        <s v="2022-02-09 13:04:38.0"/>
        <s v="2022-02-09 11:34:57.0"/>
        <s v="2022-02-09 09:16:13.0"/>
        <s v="2022-02-09 11:42:11.0"/>
        <s v="2022-02-04 09:59:40.0"/>
        <s v="2022-02-03 10:24:31.0"/>
        <s v="2022-01-31 13:01:41.0"/>
      </sharedItems>
    </cacheField>
    <cacheField name="Data e fiskalizimit" numFmtId="0">
      <sharedItems/>
    </cacheField>
    <cacheField name="NSLF e faturës" numFmtId="0">
      <sharedItems/>
    </cacheField>
    <cacheField name="Lloji i faturës" numFmtId="0">
      <sharedItems count="2">
        <s v="Non-cash invoice"/>
        <s v="Cash invoice"/>
      </sharedItems>
    </cacheField>
    <cacheField name="Vlera totale pa TVSH" numFmtId="0">
      <sharedItems containsSemiMixedTypes="0" containsString="0" containsNumber="1" minValue="-5529159" maxValue="16258347"/>
    </cacheField>
    <cacheField name="Vlera totale me TVSH" numFmtId="0">
      <sharedItems containsSemiMixedTypes="0" containsString="0" containsNumber="1" minValue="-6634990.7999999998" maxValue="16258347"/>
    </cacheField>
    <cacheField name="Vlera totale e TVSH-së" numFmtId="0">
      <sharedItems containsString="0" containsBlank="1" containsNumber="1" minValue="-1105831.8" maxValue="1942063.3"/>
    </cacheField>
    <cacheField name="Numri rendor" numFmtId="0">
      <sharedItems/>
    </cacheField>
    <cacheField name="Numri i identifikimit të blerësit" numFmtId="0">
      <sharedItems containsBlank="1"/>
    </cacheField>
    <cacheField name="Emri i blerësit" numFmtId="0">
      <sharedItems containsBlank="1" count="54">
        <s v="ALTECH CONSTRUKSION SHPK"/>
        <s v="FATMIR HAZIZOLLI"/>
        <s v="Mikel Shabani"/>
        <s v="VERAL-KONSTRUKSION"/>
        <s v="A-T-A CONSTRUCTION"/>
        <s v="NeoProjects LTD"/>
        <s v="ARTEL SHPK"/>
        <s v="FIQIRET MUZHAQI"/>
        <s v="EDUART KUMRIJA PF "/>
        <s v="FAMA  SHPK"/>
        <s v="ASL SHPK"/>
        <s v="JEP'S SHPK"/>
        <s v="Arlis Ndertim"/>
        <s v="JAHO KRASNIQI"/>
        <s v="X - PLAN STUDIO "/>
        <s v="ELE KONSTRAKT SHPK"/>
        <s v="GRUPPOKONI SHPK"/>
        <s v="Entela ��ekrezi"/>
        <s v="RONALDO ZEQOLLARI"/>
        <s v="MEJP "/>
        <s v="X-FRAME CONSTRUCTION"/>
        <s v="PRONATYRA TREG"/>
        <m/>
        <s v="BERO CONSTRUKSION"/>
        <s v="KLAUDIO DUSHO"/>
        <s v="Shkelzen Farruku"/>
        <s v="Ndricim Toshi"/>
        <s v="AGUSH ZEJNELI"/>
        <s v="ERZENI /SH SHPK"/>
        <s v="RENATO KAJANA"/>
        <s v="BREGU COMPANY"/>
        <s v="DEFRIM FETAHU"/>
        <s v="Entela Çekrezi"/>
        <s v="ERGI 2008"/>
        <s v="ALBA BETON"/>
        <s v="ADRIATIK SHEHU"/>
        <s v="ALTECH-CONSTRUKSION"/>
        <s v="MENI SHPK"/>
        <s v="SPARTAK S.A"/>
        <s v="DELDA STAR SHPK"/>
        <s v="LEONARD LEBA"/>
        <s v="KEFA SHPK"/>
        <s v="DOO VERO AL"/>
        <s v="APOLUMIL SKY SHPK"/>
        <s v="ERTIL HAZIZI"/>
        <s v="LULEZIM BREGU"/>
        <s v="KUSHTRIM KALEMI"/>
        <s v="ALTIN MICO"/>
        <s v="SPITALI EUROPIAN"/>
        <s v="ALBJON GJINAJ"/>
        <s v="COLUMBUS INVEST"/>
        <s v="DENADA ALBERT SHEHU"/>
        <s v="KOSTANDINOS NECO"/>
        <s v="ELEKTROSE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07.588379398148" createdVersion="6" refreshedVersion="6" minRefreshableVersion="3" recordCount="542" xr:uid="{4E730F1E-7EF6-4F73-ABF7-227B97EF2874}">
  <cacheSource type="worksheet">
    <worksheetSource ref="D1:F543" sheet="data" r:id="rId2"/>
  </cacheSource>
  <cacheFields count="3">
    <cacheField name="Data e fiskalizimit" numFmtId="0">
      <sharedItems containsBlank="1" count="159">
        <s v="31.12.2022"/>
        <s v="30.12.2022"/>
        <m/>
        <s v="29.12.2022"/>
        <s v="26.12.2022"/>
        <s v="24.12.2022"/>
        <s v="23.12.2022"/>
        <s v="21.12.2022"/>
        <s v="20.12.2022"/>
        <s v="19.12.2022"/>
        <s v="17.12.2022"/>
        <s v="16.12.2022"/>
        <s v="13.12.2022"/>
        <s v="12.12.2022"/>
        <s v="10.12.2022"/>
        <s v="09.12.2022"/>
        <s v="05.12.2022"/>
        <s v="02.12.2022"/>
        <s v="01.12.2022"/>
        <s v="30.11.2022"/>
        <s v="29.11.2022"/>
        <s v="24.11.2022"/>
        <s v="22.11.2022"/>
        <s v="17.11.2022"/>
        <s v="16.11.2022"/>
        <s v="15.11.2022"/>
        <s v="12.11.2022"/>
        <s v="11.11.2022"/>
        <s v="10.11.2022"/>
        <s v="09.11.2022"/>
        <s v="08.11.2022"/>
        <s v="07.11.2022"/>
        <s v="05.11.2022"/>
        <s v="04.11.2022"/>
        <s v="01.11.2022"/>
        <s v="31.10.2022"/>
        <s v="29.10.2022"/>
        <s v="27.10.2022"/>
        <s v="26.10.2022"/>
        <s v="25.10.2022"/>
        <s v="24.10.2022"/>
        <s v="18.10.2022"/>
        <s v="14.10.2022"/>
        <s v="13.10.2022"/>
        <s v="11.10.2022"/>
        <s v="10.10.2022"/>
        <s v="06.10.2022"/>
        <s v="05.10.2022"/>
        <s v="04.10.2022"/>
        <s v="03.10.2022"/>
        <s v="23.09.2022"/>
        <s v="20.09.2022"/>
        <s v="15.09.2022"/>
        <s v="14.09.2022"/>
        <s v="11.09.2022"/>
        <s v="09.09.2022"/>
        <s v="07.09.2022"/>
        <s v="06.09.2022"/>
        <s v="30.08.2022"/>
        <s v="29.08.2022"/>
        <s v="27.08.2022"/>
        <s v="26.08.2022"/>
        <s v="17.08.2022"/>
        <s v="15.08.2022"/>
        <s v="12.08.2022"/>
        <s v="11.08.2022"/>
        <s v="10.08.2022"/>
        <s v="09.08.2022"/>
        <s v="07.08.2022"/>
        <s v="03.08.2022"/>
        <s v="30.07.2022"/>
        <s v="27.07.2022"/>
        <s v="25.07.2022"/>
        <s v="20.07.2022"/>
        <s v="21.07.2022"/>
        <s v="14.07.2022"/>
        <s v="13.07.2022"/>
        <s v="12.07.2022"/>
        <s v="08.07.2022"/>
        <s v="04.07.2022"/>
        <s v="01.07.2022"/>
        <s v="30.06.2022"/>
        <s v="28.06.2022"/>
        <s v="27.06.2022"/>
        <s v="16.06.2022"/>
        <s v="10.06.2022"/>
        <s v="09.06.2022"/>
        <s v="04.06.2022"/>
        <s v="02.06.2022"/>
        <s v="01.06.2022"/>
        <s v="31.05.2022"/>
        <s v="28.05.2022"/>
        <s v="27.05.2022"/>
        <s v="23.05.2022"/>
        <s v="21.05.2022"/>
        <s v="19.05.2022"/>
        <s v="10.05.2022"/>
        <s v="07.05.2022"/>
        <s v="04.05.2022"/>
        <s v="30.04.2022"/>
        <s v="29.04.2022"/>
        <s v="26.04.2022"/>
        <s v="21.04.2022"/>
        <s v="20.04.2022"/>
        <s v="19.04.2022"/>
        <s v="18.04.2022"/>
        <s v="15.04.2022"/>
        <s v="14.04.2022"/>
        <s v="12.04.2022"/>
        <s v="08.04.2022"/>
        <s v="07.04.2022"/>
        <s v="05.04.2022"/>
        <s v="04.04.2022"/>
        <s v="30.03.2022"/>
        <s v="28.03.2022"/>
        <s v="25.03.2022"/>
        <s v="24.03.2022"/>
        <s v="23.03.2022"/>
        <s v="22.03.2022"/>
        <s v="19.03.2022"/>
        <s v="17.03.2022"/>
        <s v="16.03.2022"/>
        <s v="12.03.2022"/>
        <s v="11.03.2022"/>
        <s v="10.03.2022"/>
        <s v="09.03.2022"/>
        <s v="08.03.2022"/>
        <s v="07.03.2022"/>
        <s v="05.03.2022"/>
        <s v="03.03.2022"/>
        <s v="02.03.2022"/>
        <s v="28.02.2022"/>
        <s v="25.02.2022"/>
        <s v="24.02.2022"/>
        <s v="23.02.2022"/>
        <s v="22.02.2022"/>
        <s v="21.02.2022"/>
        <s v="18.02.2022"/>
        <s v="16.02.2022"/>
        <s v="15.02.2022"/>
        <s v="14.02.2022"/>
        <s v="12.02.2022"/>
        <s v="11.02.2022"/>
        <s v="10.02.2022"/>
        <s v="07.02.2022"/>
        <s v="05.02.2022"/>
        <s v="03.02.2022"/>
        <s v="01.02.2022"/>
        <s v="28.01.2022"/>
        <s v="24.01.2022"/>
        <s v="21.01.2022"/>
        <s v="18.01.2022"/>
        <s v="17.01.2022"/>
        <s v="13.01.2022"/>
        <s v="12.01.2022"/>
        <s v="11.01.2022"/>
        <s v="10.01.2022"/>
        <s v="07.01.2022"/>
        <s v="05.01.2022"/>
      </sharedItems>
    </cacheField>
    <cacheField name="Vlera totale me TVSH" numFmtId="43">
      <sharedItems containsString="0" containsBlank="1" containsNumber="1" minValue="-947191" maxValue="15979194"/>
    </cacheField>
    <cacheField name="Emri i Shitësit" numFmtId="0">
      <sharedItems containsBlank="1" count="45">
        <s v="ALTECH CONSTRUKSION SHPK 2021-2022"/>
        <s v="ALBA BETON Shpk"/>
        <m/>
        <s v="DOAN"/>
        <s v="ÇIPI KONSTRUKSION"/>
        <s v="ELVAL,STYROPAN SA,DROUBLIS"/>
        <s v="EVEREST shpk"/>
        <s v="BALLI SHPK"/>
        <s v="EMANTE PANEL"/>
        <s v="ALUMIL- ALBANIA SHPK"/>
        <s v="AL-TEK SHPK "/>
        <s v="PELIKAN SHPK"/>
        <s v="EK-GLASS"/>
        <s v="VAK��FI"/>
        <s v="Furnizuesi i Sherbimit Universal"/>
        <s v="VODAFONE ALBANIA"/>
        <s v="Conspiration-Metropol"/>
        <s v="LEKO KOMPANI"/>
        <s v="VAKËFI"/>
        <s v="2022/2021     IKONA SHPK"/>
        <s v="EMANTE SHPK "/>
        <s v="SICRED SHA"/>
        <s v="UJËSJELLËS KANALIZIME TIRANË"/>
        <s v="EUROSIG SHA"/>
        <s v="REDION ZALOSHNJA"/>
        <s v="��IPI KONSTRUKSION"/>
        <s v="ELVAL HALCOR SA "/>
        <s v="STYROPAN SA"/>
        <s v="ELVAL HALCOR SA"/>
        <s v="COLTECH IKE"/>
        <s v="Das oil"/>
        <s v="EDIPACK SHPK"/>
        <s v="Gramos Shehu"/>
        <s v="Jinan Jinbao Plastic co ltd"/>
        <s v="2021     IKONA SHPK"/>
        <s v="INFOSOFT SOFTWARE DEVELOPER"/>
        <s v="Albtelecom Sh.a"/>
        <s v="Kujtim Zeneli"/>
        <s v="SIGAL UNIQA Group AUSTRIA"/>
        <s v=" OVER sh.p.k"/>
        <s v="X - PLAN STUDIO"/>
        <s v="ARLIS NDERTIM"/>
        <s v="STYROPAN"/>
        <s v="A.E.Distribution SH.P.K"/>
        <s v="ARLIS NDERTIM 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07.592557407406" createdVersion="6" refreshedVersion="6" minRefreshableVersion="3" recordCount="186" xr:uid="{574111F2-1567-4390-9065-840561CBB91E}">
  <cacheSource type="worksheet">
    <worksheetSource ref="A9:F195" sheet="cred euro " r:id="rId2"/>
  </cacheSource>
  <cacheFields count="6">
    <cacheField name="Data e Veprimit" numFmtId="0">
      <sharedItems count="78">
        <s v=" 31/12/2022"/>
        <s v=" 30/12/2022"/>
        <s v=" 29/12/2022"/>
        <s v=" 28/12/2022"/>
        <s v=" 23/12/2022"/>
        <s v=" 20/12/2022"/>
        <s v=" 16/12/2022"/>
        <s v=" 12/12/2022"/>
        <s v=" 09/12/2022"/>
        <s v=" 07/12/2022"/>
        <s v=" 02/12/2022"/>
        <s v=" 30/11/2022"/>
        <s v=" 24/11/2022"/>
        <s v=" 21/11/2022"/>
        <s v=" 15/11/2022"/>
        <s v=" 10/11/2022"/>
        <s v=" 04/11/2022"/>
        <s v=" 03/11/2022"/>
        <s v=" 02/11/2022"/>
        <s v=" 31/10/2022"/>
        <s v=" 21/10/2022"/>
        <s v=" 13/10/2022"/>
        <s v=" 07/10/2022"/>
        <s v=" 05/10/2022"/>
        <s v=" 03/10/2022"/>
        <s v=" 30/09/2022"/>
        <s v=" 29/09/2022"/>
        <s v=" 23/09/2022"/>
        <s v=" 20/09/2022"/>
        <s v=" 19/09/2022"/>
        <s v=" 15/09/2022"/>
        <s v=" 13/09/2022"/>
        <s v=" 09/09/2022"/>
        <s v=" 07/09/2022"/>
        <s v=" 02/09/2022"/>
        <s v=" 01/09/2022"/>
        <s v=" 31/08/2022"/>
        <s v=" 22/08/2022"/>
        <s v=" 15/08/2022"/>
        <s v=" 10/08/2022"/>
        <s v=" 03/08/2022"/>
        <s v=" 31/07/2022"/>
        <s v=" 21/07/2022"/>
        <s v=" 20/07/2022"/>
        <s v=" 12/07/2022"/>
        <s v=" 06/07/2022"/>
        <s v=" 04/07/2022"/>
        <s v=" 30/06/2022"/>
        <s v=" 07/06/2022"/>
        <s v=" 31/05/2022"/>
        <s v=" 27/05/2022"/>
        <s v=" 16/05/2022"/>
        <s v=" 30/04/2022"/>
        <s v=" 28/04/2022"/>
        <s v=" 26/04/2022"/>
        <s v=" 20/04/2022"/>
        <s v=" 14/04/2022"/>
        <s v=" 12/04/2022"/>
        <s v=" 07/04/2022"/>
        <s v=" 06/04/2022"/>
        <s v=" 05/04/2022"/>
        <s v=" 31/03/2022"/>
        <s v=" 23/03/2022"/>
        <s v=" 17/03/2022"/>
        <s v=" 10/03/2022"/>
        <s v=" 07/03/2022"/>
        <s v=" 03/03/2022"/>
        <s v=" 02/03/2022"/>
        <s v=" 01/03/2022"/>
        <s v=" 28/02/2022"/>
        <s v=" 24/02/2022"/>
        <s v=" 21/02/2022"/>
        <s v=" 15/02/2022"/>
        <s v=" 31/01/2022"/>
        <s v=" 20/01/2022"/>
        <s v=" 18/01/2022"/>
        <s v=" 14/01/2022"/>
        <s v=" 08/01/2022"/>
      </sharedItems>
    </cacheField>
    <cacheField name="Datë Valuta" numFmtId="0">
      <sharedItems/>
    </cacheField>
    <cacheField name="Tipi i Veprimit" numFmtId="0">
      <sharedItems count="10">
        <s v=" Komisione Mujore_x000d__x000a_"/>
        <s v=" Transfertë Me/Nga Banka Të Tjera"/>
        <s v=" Xhirim Interesash &amp; Komisione"/>
        <s v=" *"/>
        <s v=" Komision Transfertë Nisje"/>
        <s v=" Rimbursim Komision OUR"/>
        <s v=" Komision Transfertë Mbërritje"/>
        <s v=" Internet Banking"/>
        <s v=" Derdhje Cash"/>
        <s v=" Urdhërxhirim i Brendshëm"/>
      </sharedItems>
    </cacheField>
    <cacheField name="Përshkrimi" numFmtId="0">
      <sharedItems count="166">
        <s v=" KOMISION DHJETOR 2022"/>
        <s v=" ORD.JEP S SHPK TRN No. E01-22002212995 LIKUJDIM PJESOR FATURE NR 156/2022 DT 30/11/2022 .                                CC E075C8-E2A5-498F-95FA-B7D12"/>
        <s v=" Received: 00001761206"/>
        <s v=" BEN.ALBA BETON SHPK TRN No. E01-22002196632 LIKUIDIM FATURASH"/>
        <s v=" TRN No. E01-22002196469"/>
        <s v=" BEN.EMANTE PANEL TRN No. E01-22002196469 LIKUDIM DETYRIMI I PRAPAMBETUR"/>
        <s v=" BEN.IKONA SHPK TRN No. E01-22002195022 LIKUJDIM FATURE NR 6275/2022"/>
        <s v=" ORD.GRUPPO KONI SHPK TRN No. E01-22002175286 LIKUJDIM NE FAVOR TE ALTECH CONSTRU KSION . 60091883822"/>
        <s v=" BEN.ALUMIL-ALBANIA SH.P.K TRN No. E01-22002161180 LIKUIDIM FT NR 5551 5596 5597 /2022"/>
        <s v=" 22002104039"/>
        <s v=" ORD.ASL SHPK TRN No. E01-22002149967 LIKUJDIM FATURE NR 134/2022 DT 25.10.2022 LIKUJDIM FATURE NR 136/2022 DT 31.10.2022"/>
        <s v=" TRN No. E01-22002114615"/>
        <s v=" BEN.PELIKAN SHPK TRN No. E01-22002114615 2022-12-12-00.14.18.000000        3 8ffe003-bbdc-4ace-922c-01f275308056 Envoice: 3816/2022"/>
        <s v=" TRN No. E01-22002104039"/>
        <s v=" ORD.ALUMINISKA BRAVARIJA VERO-AL D TRN No. E01-22002104039 14.06.2022"/>
        <s v=" TRN No. E01-22002089802"/>
        <s v=" BEN.EMANTE PANEL SHPK TRN No. E01-22002089802 PAGESE PROFORME 07.12.2022"/>
        <s v=" TRN No. E01-22002056516"/>
        <s v=" BEN.STYROPAN SA TRN No. E01-22002056516 PAYMENT OF PROFORMA INVOICE NO.1836 DATE 02.12.2022"/>
        <s v=" KOMISION NENTOR 2022"/>
        <s v=" TRN No. E01-22002017651"/>
        <s v=" BEN.IKONA SHPK TRN No. E01-22002017651 2022-11-24-15.05.50.000000        0 92fb360-0e8e-4d1a-bf25-68122b7f8f5e Envoice: 6230/2022"/>
        <s v=" TRN No. E01-22001992724"/>
        <s v=" BEN.ALBA BETON SHPK TRN No. E01-22001992724 2022-11-16-15.02.01.000000        e 197302f-9d3e-49f2-95a9-4aba32c46281 Envoice: 16496/2022"/>
        <s v=" TRN No. E01-22001990575"/>
        <s v=" BEN.ELVAL HALCOR SA TRN No. E01-22001990575 PAYMENT PROFORMA INVOICE NR 208 DT 21.11.2022"/>
        <s v=" TRN No. E01-22001990548"/>
        <s v=" BEN.DROUBLIS TRN No. E01-22001990548 PAYMENT OF PROFORMA INVOICE DT 03.1 1.2022"/>
        <s v=" TRN No. E01-22001990477"/>
        <s v=" BEN.ALBA BETON SHPK TRN No. E01-22001990477 2022-11-17-08.52.13.000000        e 4b2c4de-3ab9-4bfa-8456-39d8bee2ae5d Envoice: 16504/2022"/>
        <s v=" TRN No. E01-22001990463"/>
        <s v=" BEN.ALBA BETON SHPK TRN No. E01-22001990463 2022-11-16-15.20.12.000000        b 3a5f0ae-4ed7-45af-a814-296e415d53c8 Envoice: 16499/2022"/>
        <s v=" ORD.ALBA BETON SHPK TRN No. E01-22001953814 LIKUJDIM FATURE NR  114/2022"/>
        <s v=" BEN.ALBA BETON SHPK TRN No. E01-22001953772 KTHIM SHUME SA LIKUJDUAR GABIM DT 04.11.2022"/>
        <s v=" TRN No. E01-22001930817"/>
        <s v=" BEN.CIPI KONSTRUKSION TRN No. E01-22001930817 2022-11-09-00.37.03.000000        e 5ef5753-3f83-4e79-a85d-36b23d0c325e Envoice: 29/2022"/>
        <s v=" ORD.ALBA BETON SHPK TRN No. E01-22001897719 2022-08-16-16.38.31.000000        b eb491af-fac8-43cc-9c83-b9ab705284ce Envoice: 114/2022"/>
        <s v=" TRN No. E01-22001893744"/>
        <s v=" BEN.ALUMIL-ALBANIA SH.P.K TRN No. E01-22001893744 2022-11-04-11.45.48.000000        2 ff28edb-5dce-4586-9227-4c31abdf9ec1 Envoice: 5457/2022"/>
        <s v=" TRN No. E01-22001891848"/>
        <s v=" ORD.NeoProjects Ltd TRN No. E01-22001891848 Relation: Retail Reason: Purchase of Goods Payment for Aluminium Proforma Invoice Full Amount"/>
        <s v=" TRN No. E01-22001886462"/>
        <s v=" BEN.ALBA BETON SHPK TRN No. E01-22001886462 2022-10-27-00.44.55.000000        0 2ab2818-108f-4984-9189-45c682c94d3e Envoice: 15363/2022"/>
        <s v=" TRN No. E01-22001886445"/>
        <s v=" BEN.ALBA BETON SHPK TRN No. E01-22001886445 2022-10-27-11.31.48.000000        2 61bc340-d052-44a4-b01c-dbab2d9f920c Envoice: 15356/2022"/>
        <s v=" TRN No. E01-22001886435"/>
        <s v=" BEN.ALBA BETON SHPK TRN No. E01-22001886435 2022-10-27-10.15.53.000000        1 53495f8-d918-428c-9b0e-e2faa9dba352 Envoice: 15349/2022"/>
        <s v=" TRN No. E01-22001886393"/>
        <s v=" BEN.ALBA BETON SHPK TRN No. E01-22001886393 2022-10-27-09.30.21.000000        4 2297364-c3e2-4b95-971e-bbdab10a20d1 Envoice: 15345/2022"/>
        <s v=" ORD.ASL SH.P.K. TRN No. E01-22001876631 LIKUJDIM DETYRIMI 2022"/>
        <s v=" KOMISION TETOR 2022"/>
        <s v=" BEN.ALTECH-CONSTRUKSION SH.P.K. TRN No. E01-22001803783 KONVERTIM EUR-ALL KURS 116.8"/>
        <s v=" ORD.ARLIS NDERTIM-SHPK TRN No. E01-22001713909 LIKUJDIM DETYRIMI . . ."/>
        <s v=" BEN.ALTECH-CONSTRUKSION SH.P.K. TRN No. E01-22001672362 KONVERTIM EUR-ALL KURS 116.7"/>
        <s v=" TRN No. E01-22001653078"/>
        <s v=" ORD.NeoProjects Ltd TRN No. E01-22001653078 Relation: Retail Reason: Purchase of Goods Payment for Aluminium Windows Ready Bring in Malta"/>
        <s v=" TRN No. E01-22001636269"/>
        <s v=" BEN.ALBA BETON SHPK TRN No. E01-22001636269 2022-10-03-08.40.32.000000        0 d7827b7-6746-4ab8-82d0-6f0e54a2be9e Envoice: 14085/2022"/>
        <s v=" TRN No. E01-22001636259"/>
        <s v=" BEN.ALBA BETON SHPK TRN No. E01-22001636259 2022-10-03-09.55.19.000000        a eccba30-5e4b-4b8d-b84c-37b6cade7658 Envoice: 14088/2022"/>
        <s v=" BEN.THERMO-PROFIL SH.P.K. TRN No. E01-22001636220 LIKUIDIM I PRAPAMBETUR"/>
        <s v=" KOMISION SHTATOR 2022"/>
        <s v=" BEN.ALTECH-CONSTRUKSION SH.P.K. TRN No. E01-22001617356 KALIM NE DEP"/>
        <s v=" BEN.ALTECH-CONSTRUKSION SH.P.K. TRN No. E01-22001585909 KONVERTIM EUR-ALL KURS 116.1"/>
        <s v=" BEN.ALTECH-CONSTRUKSION SH.P.K. TRN No. E01-22001562223 KONVERTIM NGA EURO NE LEKE ME KURS PREFERENCIAL 116,2"/>
        <s v=" ORD.ASL SH.P.K. TRN No. E01-22001550150 LIKUIDIM FATURASH PERIUDHA MARS-MAJ 2022"/>
        <s v=" ORD.ARLIS-NDERTIM SH.P.K. TRN No. E01-22001536957 LIK DET"/>
        <s v=" BEN.ALTECH-CONSTRUKSION SH.P.K. TRN No. E01-22001516273 KONVERTIM EUR-ALL KURS 117"/>
        <s v=" ORD.ALBA BETON SHPK TRN No. E01-22001497097 LIKJ PJESOR"/>
        <s v=" TRN No. E01-22001477646"/>
        <s v=" BEN.MSC MEDITERRANEAN SHIPPING COMP TRN No. E01-22001477646 LIKUIDIM INVOICE NO ALDRZPX22000085 7 DT 29.08.2022"/>
        <s v=" TRN No. E01-22001459524"/>
        <s v=" BEN.REHAU DOOEL TRN No. E01-22001459524 FINAL PAYMENT INVOICE NO 800/45815 DT 20.07.2022"/>
        <s v=" 22001445703"/>
        <s v=" TRN No. E01-22001445703"/>
        <s v=" ORD.NeoProjects Ltd TRN No. E01-22001445703 Relation: Retail Reason: Purchase of Goods Payment for Aluminium Windows Ready Bring in Malta"/>
        <s v=" KOMISION GUSHT 2022"/>
        <s v=" ORD.GRUPPO KONI SHPK TRN No. E01-22001388976 Likujdim 55/2022"/>
        <s v=" ORD.GRUPPO KONI SHPK TRN No. E01-22001388974 Likujdim fatura 60/2022"/>
        <s v=" ORD.GRUPPO KONI SHPK TRN No. E01-22001388973 Likujdim fatura 59/2022"/>
        <s v=" BEN.ALTECH-CONSTRUKSION SH.P.K. TRN No. E01-22001349879 KONVERTIM KURSI 116.4"/>
        <s v=" TRN No. E01-22001326185"/>
        <s v=" BEN.DROUBLIS TRN No. E01-22001326185 PAYMENT OF INVOICE NO 4 DT 03.08.20 22"/>
        <s v=" TRN No. E01-22001326126"/>
        <s v=" BEN.STYROPAN SA TRN No. E01-22001326126 PAYMENT OF INVOICE NO 1193 DT 04.08 .2022"/>
        <s v=" TRN No. E01-22001286522"/>
        <s v=" BEN.REHAU DOOEL TRN No. E01-22001286522 PAYMENT INVOICE NO 800/45815 DT 20.07.2022"/>
        <s v=" KOMISION KORRIK 2022"/>
        <s v=" BEN.IKONA SHPK TRN No. E01-22001204596 LIKUIDIM FT NR 3816/2022 DT 21.07.2 022"/>
        <s v=" ORD.ERZENI/SH SHPK TRN No. E01-22001166726 LIKUJDIM DETYRIME . .                                64 01CCAF-504A-4E01-9DFC-7B4E7"/>
        <s v=" ORD.ERZENI/SH SHPK TRN No. E01-22001166725 LIKUJDIM DETYRIME . .                                AB 0F61F4-CEED-4D8D-876C-79E17"/>
        <s v=" BEN.ALTECH-CONSTRUKSION SH.P.K. TRN No. E01-22001098622 KONVERTIM EUR-ALL KURS 117"/>
        <s v=" BEN.ALTECH-CONSTRUKSION SH.P.K. TRN No. E01-22001067745 KONVERTIM EUR-ALL"/>
        <s v=" ORD.ASL SH.P.K. TRN No. E01-22001049602 LIKUJDIM FATURASH JANAR-SHKURT 2022"/>
        <s v=" KOMISION QERSHOR 2022"/>
        <s v=" BEN.ALTECH-CONSTRUKSION SH.P.K. TRN No. E01-22000895172 KONVERTIM"/>
        <s v=" KOMISION MAJ 2022"/>
        <s v=" ORD.GRUPPO KONI SH.P.K. TRN No. E01-22000836132 LIKUJDIM FATURA 58/2022 a0b1f512-2dd1-41b7-9eef-bed1015bd24 aEnvoice: 58/2022"/>
        <s v=" ORD.GRUPPO KONI SH.P.K. TRN No. E01-22000836093 LIKUJDIM FATURA 53/2022 dc3d8b36-a88b-4944-b5b4-bf2b3fd79f6 0Envoice: 53/2022"/>
        <s v=" ORD.GRUPPO KONI SH.P.K. TRN No. E01-22000836020 LIKUJDIM FATURA 52/2022 6879e50f-4f6c-411c-9658-3db1b4ce36b 5Envoice: 52/2022"/>
        <s v=" ORD.GRUPPO KONI SH.P.K. TRN No. E01-22000835970 LIKUJDIM FATURA 50/2022 8311ffb7-3fe6-4a4a-b7de-494b93061c3 6Envoice: 50/2022"/>
        <s v=" ORD.GRUPPO KONI SH.P.K. TRN No. E01-22000835950 LIKUJDIM FATURA 49/2022 51452ead-4a87-4be8-9331-478f99e3bb0 fEnvoice: 49/2022"/>
        <s v=" ORD.GRUPPO KONI SH.P.K. TRN No. E01-22000835929 LIKUJDIM FATURA 48/2022 0b1a2d4e-abab-44ac-8199-ac6b3e731df aEnvoice: 48/2022"/>
        <s v=" TRN No. E01-22000766370"/>
        <s v=" BEN.OVER sh.p.k TRN No. E01-22000766370 2022-04-19-09.13.23.000000        4 4422c19-18a1-4b0f-892d-97c83fb176ce Envoice: 22/2022"/>
        <s v=" arketon edison balla ID 000000187598428-001"/>
        <s v=" KOMISION PRILL 2022"/>
        <s v=" TRN No. E01-22000669059"/>
        <s v=" BEN.STYROPAN SA TRN No. E01-22000669059 PAYMENT INVOICE NO 563 DT 13.04.22"/>
        <s v=" ORD.ALTECH-CONSTRUKSION SH.P.K. TRN No. E01-22000669020 KALIM NE LLOGARI"/>
        <s v=" ORD.ERZENI/SH SHPK TRN No. E01-22000654102 LIKUJDIM DETYRIME . .                                3C 9E7415-F7A0-40DB-9676-B742B"/>
        <s v=" BEN.DOAN SH.P.K. TRN No. E01-22000625536 LIK FATURASH"/>
        <s v=" ORD.ALTECH-CONSTRUKSION SH.P.K. TRN No. E01-22000625523 KALIM NE LLOGARI PER PAGESE FATURE"/>
        <s v=" TRN No. E01-22000550762"/>
        <s v=" BEN.ELVAL HALCOR SA TRN No. E01-22000550762 PAYMENT PROFORMA INVOICE NR 187 DT 01.04.2022"/>
        <s v=" ORD.ALTECH-CONSTRUKSION SH.P.K. TRN No. E01-22000550755 KALIM NE LLOGARI"/>
        <s v=" TRN No. E01-22000546733"/>
        <s v=" BEN.MSC MEDITERRANEAN SHIPPING COMP TRN No. E01-22000546733 PAYMENT INVOICE NO ALDRZPX220000276 DT 11.04.2022"/>
        <s v=" ORD.GRUPPO KONI SHPK TRN No. E01-22000528937 Likujdim fatura 39/2022"/>
        <s v=" ORD.GRUPPO KONI SHPK TRN No. E01-22000528936 Likujdim fatura 43/2022"/>
        <s v=" ORD.GRUPPO KONI SHPK TRN No. E01-22000528934 Likujdim fatura 38/2022"/>
        <s v=" ORD.GRUPPO KONI SHPK TRN No. E01-22000528933 Likujdim fatura 45/2022"/>
        <s v=" ORD.GRUPPO KONI SHPK TRN No. E01-22000528932 Likujdim fatura 46/2022"/>
        <s v=" ORD.GRUPPO KONI SHPK TRN No. E01-22000528931 Likujdim fatura 44/2022"/>
        <s v=" ORD.GRUPPO KONI SHPK TRN No. E01-22000528930 likujdim fatura 29/2022"/>
        <s v=" ORD.GRUPPO KONI SHPK TRN No. E01-22000528928 Likujdim fatura 37/2022"/>
        <s v=" ORD.GRUPPO KONI SHPK TRN No. E01-22000528927 Likujdim fatura 30/2022"/>
        <s v=" ORD.GRUPPO KONI SHPK TRN No. E01-22000528935 Likujdim fatura 41/2022"/>
        <s v=" BEN.ALTECH-CONSTRUKSION SH.P.K. TRN No. E01-22000501381 KONVERTIM EUR-LEK KURS 121"/>
        <s v=" ORD.GRUPPO KONI TRN No. E01-22000490333 NIVFT:P NIVF:72652497-f039-4f0c-887 a-2789191f35fc NIPT:           Liku jdim fatura 28/2022"/>
        <s v=" ORD.GRUPPO KONI TRN No. E01-22000490153 NIVFT:P NIVF:abd90357-44de-46be-869 1-990b111046bc NIPT:           Liku jdim fatura 25/2022"/>
        <s v=" ORD.GRUPPO KONI TRN No. E01-22000490144 NIVFT:P NIVF:26453607-7202-473c-aba b-66ec09aa82a3 NIPT:           Liku jdim fatura 26/2022"/>
        <s v=" ORD.ARLIS-NDERTIM SH.P.K. TRN No. E01-22000482790 LIK DET"/>
        <s v=" KOMISION MARS 2022"/>
        <s v=" BEN.ALTECH-CONSTRUKSION SH.P.K. TRN No. E01-22000456019 KALIM NE DEPOZITE PA AFAT"/>
        <s v=" BEN.DOAN SH.P.K. TRN No. E01-22000413805 LIKUIDIM FATURASH TE PRAPAMBETURA VITI 2021"/>
        <s v=" ORD.GRUPPO KONI TRN No. E01-22000391286 NIVFT:P NIVF:2106acc1-286d-47a7-984 5-39ca2b7ae51f NIPT:           Liku jdim fatura 22/2022"/>
        <s v=" ORD.GRUPPO KONI TRN No. E01-22000389963 NIVFT:P NIVF:519a06fa-7a20-4b39-b59 e-052974fc8ffd NIPT:           Liku jdim fatura 24/2022"/>
        <s v=" ORD.ASL SH.P.K. TRN No. E01-22000389904 LIK FATURASH 17,19 DT 15.02.2022 DT 16.02.2022"/>
        <s v=" BEN.X - PLAN STUDIO TRN No. E01-22000359063 2022-03-10-11.49.52.000000        c 75d4c65-7f37-4390-8a86-19af503c7efc Envoice: 9/2022"/>
        <s v=" ORD.GRUPPO KONI SHPK TRN No. E01-22000357033 LIKUJDIM FATURA 16/2022 . .                                54 B4A669-BBBC-4244-A191-13C44"/>
        <s v=" ORD.GRUPPO KONI SHPK TRN No. E01-22000357031 LIKUJDIM FATURA 18/2022 . .                                3E D07811-B9F8-49F5-AA36-8CB73"/>
        <s v=" ORD.GRUPPO KONI SHPK TRN No. E01-22000357030 LIKUJDIM FATURA 21/2022 . .                                A2 AAF695-B6B9-4B2F-BDC3-51E27"/>
        <s v=" ORD.GRUPPO KONI SHPK TRN No. E01-22000357029 LIKUJDIM FATURA 20/2022 . .                                A2 F3DC47-4956-4E93-A4AE-09E87"/>
        <s v=" ORD.APOLUMIL SKY SHPK TRN No. E01-22000338169 Likujdim pjesor fature 7"/>
        <s v=" TRN No. E01-22000318238"/>
        <s v=" BEN.STYROPAN SA TRN No. E01-22000318238 PAYMENT INVOICE DT 03.03.2022 NO 321"/>
        <s v=" ORD.GRUPPO KONI TRN No. E01-22000310581 NIVFT:P NIVF:934db4f9-9576-46c3-aa6 c-32cac01d5d5b NIPT:           Liku jdim fatura 23/2021"/>
        <s v=" ORD.APOLUMIL SKY SHPK TRN No. E01-22000302526 Likujdim pjesor fature 7"/>
        <s v=" KOMISION SHKURT 2022"/>
        <s v=" TRN No. E01-22000300571"/>
        <s v=" BEN.DROUBLIS TRN No. E01-22000300571 PAYMENT INVOICE DT 23.02.2022"/>
        <s v=" TRN No. E01-22000299793"/>
        <s v=" BEN.ELVAL HALCOR SA TRN No. E01-22000299793 PAYMENT PROFORMA INVOICE NR 184 DT 28.02.2022"/>
        <s v=" TRN No. E01-22000281412"/>
        <s v=" BEN.STYROPAN SA TRN No. E01-22000281412 PAYMENT INVOICE DT 17.02.2022 NO.22 1"/>
        <s v=" ORD.ARLIS-NDERTIM SH.P.K. TRN No. E01-22000260868 LIK DETYRIMI"/>
        <s v=" TRN No. E01-22000232333"/>
        <s v=" BEN.COLTECH IKE TRN No. E01-22000232333 PROFORMA INVOICE NO 0702/22 DT 14.02.2022"/>
        <s v=" KOMISION JANAR 2022"/>
        <s v=" TRN No. E01-22000093630"/>
        <s v=" BEN.STYROPAN SA TRN No. E01-22000093630 PAYMENT INVOICE NO 80 DT 20.01.2022"/>
        <s v=" TRN No. E01-22000063816"/>
        <s v=" BEN.ELVAL HALCOR SA TRN No. E01-22000063816 PAYMENT INVOICE NR 181 DT 18.01.202 2"/>
        <s v=" Orderer ASL SH.P.K. fat. 34 dt.18.11.2021 000000178591048 Oper.date 14.01.2022 0000001000000"/>
        <s v=" Orderer ASL SH.P.K. LIKUIDIM FATURA SHTATOR -NENTOR 202 1 000000178189530 Oper.date 08.01.2022 0000001000000"/>
      </sharedItems>
    </cacheField>
    <cacheField name="Debi" numFmtId="0">
      <sharedItems containsSemiMixedTypes="0" containsString="0" containsNumber="1" minValue="0" maxValue="100000"/>
    </cacheField>
    <cacheField name="Kredi" numFmtId="0">
      <sharedItems containsSemiMixedTypes="0" containsString="0" containsNumber="1" minValue="0" maxValue="749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10.923939583336" createdVersion="6" refreshedVersion="6" minRefreshableVersion="3" recordCount="72" xr:uid="{DD8E708C-6A64-42D3-A726-D27375FDF806}">
  <cacheSource type="worksheet">
    <worksheetSource ref="H1:K73" sheet="618"/>
  </cacheSource>
  <cacheFields count="4">
    <cacheField name="Të përjashtuara me TVSH jo të zbritshme/pa TVSH " numFmtId="0">
      <sharedItems containsSemiMixedTypes="0" containsString="0" containsNumber="1" containsInteger="1" minValue="0" maxValue="97578"/>
    </cacheField>
    <cacheField name="Vlera e tatueshme për blerje nga furnitorët vendas me shkallë 20%" numFmtId="43">
      <sharedItems containsString="0" containsBlank="1" containsNumber="1" containsInteger="1" minValue="0" maxValue="310000"/>
    </cacheField>
    <cacheField name="TVSH nga furnitorët vendas me shkallë 20%" numFmtId="43">
      <sharedItems containsSemiMixedTypes="0" containsString="0" containsNumber="1" minValue="0" maxValue="62000"/>
    </cacheField>
    <cacheField name="Pershkrimi" numFmtId="0">
      <sharedItems count="16">
        <s v="shpenzim telefonie"/>
        <s v="shpenzim sherbim rregullim makinerie"/>
        <s v="shpenzim finance "/>
        <s v="shpeznim nafte"/>
        <s v="shpenzim makine"/>
        <s v="shpenzim sigurimi makine "/>
        <s v="shpenzim kafe"/>
        <s v="shpenzim sigurimi"/>
        <s v="shpezim interneti"/>
        <s v="shpenzim komisioni"/>
        <s v="shpenzim interneti"/>
        <s v="shpenzim energjie"/>
        <s v="shpenzim reklame"/>
        <s v="shpenzim uje"/>
        <s v="shpenzim udhetimi"/>
        <s v="shpenzim po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11.634330787034" createdVersion="6" refreshedVersion="6" minRefreshableVersion="3" recordCount="183" xr:uid="{3933FDDE-A0C4-4A34-83EE-A6FE97C134EB}">
  <cacheSource type="worksheet">
    <worksheetSource ref="F1:M184" sheet="shitjet 701"/>
  </cacheSource>
  <cacheFields count="8">
    <cacheField name="Emri i blerësit" numFmtId="0">
      <sharedItems count="55">
        <s v="ALTECH CONSTRUKSION "/>
        <s v="FATMIR HAZIZOLLI"/>
        <s v="Mikel Shabani"/>
        <s v="VERAL-KONSTRUKSION"/>
        <s v="A-T-A CONSTRUCTION"/>
        <s v="NeoProjects LTD"/>
        <s v="ARTEL SHPK"/>
        <s v="FIQIRET MUZHAQI"/>
        <s v="ALTECH CONSTRUKSION SHPK"/>
        <s v="EDUART KUMRIJA PF "/>
        <s v="FAMA  SHPK"/>
        <s v="ASL SHPK"/>
        <s v="JEP'S SHPK"/>
        <s v="Arlis Ndertim"/>
        <s v="JAHO KRASNIQI"/>
        <s v="X - PLAN STUDIO "/>
        <s v="ELE KONSTRAKT SHPK"/>
        <s v="GRUPPOKONI SHPK"/>
        <s v="Entela ��ekrezi"/>
        <s v="RONALDO ZEQOLLARI"/>
        <s v="MEJP "/>
        <s v="X-FRAME CONSTRUCTION"/>
        <s v="PRONATYRA TREG"/>
        <s v="BERO CONSTRUKSION"/>
        <s v="KLAUDIO DUSHO"/>
        <s v="Shkelzen Farruku"/>
        <s v="Ndricim Toshi"/>
        <s v="AGUSH ZEJNELI"/>
        <s v="ERZENI /SH SHPK"/>
        <s v="RENATO KAJANA"/>
        <s v="BREGU COMPANY"/>
        <s v="DEFRIM FETAHU"/>
        <s v="Entela Çekrezi"/>
        <s v="ERGI 2008"/>
        <s v="ALBA BETON"/>
        <s v="ADRIATIK SHEHU"/>
        <s v="MENI SHPK"/>
        <s v="SPARTAK S.A"/>
        <s v="DELDA STAR SHPK"/>
        <s v="LEONARD LEBA"/>
        <s v="KEFA SHPK"/>
        <s v="DOO VERO AL"/>
        <s v="APOLUMIL SKY SHPK"/>
        <s v="ERTIL HAZIZI"/>
        <s v="LULEZIM BREGU"/>
        <s v="KUSHTRIM KALEMI"/>
        <s v="ALTIN MICO"/>
        <s v="SPITALI EUROPIAN"/>
        <s v="ALBJON GJINAJ"/>
        <s v="COLUMBUS INVEST"/>
        <s v="DENADA ALBERT SHEHU"/>
        <s v="KOSTANDINOS NECO"/>
        <s v="ELEKTROSEK"/>
        <s v="Eduard Haka"/>
        <s v="Shpetim Osmani"/>
      </sharedItems>
    </cacheField>
    <cacheField name="Vlera totale me TVSH" numFmtId="164">
      <sharedItems containsSemiMixedTypes="0" containsString="0" containsNumber="1" minValue="-6634990.7999999998" maxValue="16258347"/>
    </cacheField>
    <cacheField name="SHITJET PA TVSH" numFmtId="164">
      <sharedItems containsString="0" containsBlank="1" containsNumber="1" containsInteger="1" minValue="0" maxValue="16258347" count="5">
        <n v="0"/>
        <n v="7996100"/>
        <m/>
        <n v="8234800"/>
        <n v="16258347"/>
      </sharedItems>
    </cacheField>
    <cacheField name="EKSPORT " numFmtId="164">
      <sharedItems containsString="0" containsBlank="1" containsNumber="1" minValue="75782.7" maxValue="8246109"/>
    </cacheField>
    <cacheField name="SITUACIONE" numFmtId="0">
      <sharedItems containsString="0" containsBlank="1" containsNumber="1" minValue="1868741.0166666668" maxValue="9005300"/>
    </cacheField>
    <cacheField name="TVSH" numFmtId="0">
      <sharedItems containsString="0" containsBlank="1" containsNumber="1" minValue="373748.20333333337" maxValue="1801060"/>
    </cacheField>
    <cacheField name="Vlera totale pa TVSH" numFmtId="0">
      <sharedItems containsString="0" containsBlank="1" containsNumber="1" minValue="-5529159" maxValue="9710311.6999999993"/>
    </cacheField>
    <cacheField name="Vlera totale e TVSH-së" numFmtId="0">
      <sharedItems containsString="0" containsBlank="1" containsNumber="1" minValue="-1105831.8" maxValue="1942062.33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11.646276273146" createdVersion="6" refreshedVersion="6" minRefreshableVersion="3" recordCount="556" xr:uid="{946F5F9F-619A-4BA1-B21D-9904501E365D}">
  <cacheSource type="worksheet">
    <worksheetSource ref="A6:V562" sheet="blerjet"/>
  </cacheSource>
  <cacheFields count="22">
    <cacheField name="Numri i Faturës" numFmtId="0">
      <sharedItems containsMixedTypes="1" containsNumber="1" containsInteger="1" minValue="3" maxValue="6480730"/>
    </cacheField>
    <cacheField name="Numri Serial i Faturës" numFmtId="0">
      <sharedItems/>
    </cacheField>
    <cacheField name="Data e Faturës" numFmtId="14">
      <sharedItems containsDate="1" containsMixedTypes="1" minDate="2022-11-01T00:00:00" maxDate="2023-01-01T00:00:00"/>
    </cacheField>
    <cacheField name="Emri tregtar i shitësit/personit" numFmtId="0">
      <sharedItems count="112">
        <s v="VODAFONE ALBANIA"/>
        <s v="DOAN"/>
        <s v="Ilma Buzi"/>
        <s v="ARLIS NDERTIM 2021"/>
        <s v="WEISS PROFIL - ALBANIA"/>
        <s v="A.E.Distribution SH.P.K"/>
        <s v="EDIPACK SHPK"/>
        <s v="PESRAL"/>
        <s v="Das oil"/>
        <s v="Miranda Maloku"/>
        <s v="DEAN CUSTOM AGENCY"/>
        <s v="Kujtim Zeneli"/>
        <s v="ELVAL HALCOR SA"/>
        <s v="STYROPAN SA"/>
        <s v="PRONET SHPK"/>
        <s v="EUROSIG SHA"/>
        <s v="ASA-3D SHPK"/>
        <s v="Indrit Sh.p.k"/>
        <s v="LUAN DOLLANI"/>
        <s v="ALUMIL- ALBANIA SHPK"/>
        <s v="K-AKS SH.P.K"/>
        <s v="EVEREST shpk"/>
        <s v="DROUBLIS"/>
        <s v="COLTECH LTD"/>
        <s v="ARLIS NDERTIM"/>
        <s v="X - PLAN STUDIO"/>
        <s v="INOX GLASS SHPK"/>
        <s v="TOP-OIL.SH.A"/>
        <s v="BALLI SHPK"/>
        <s v="2 FAF"/>
        <s v="OVER sh.p.k"/>
        <s v="SIGAL UNIQA Group AUSTRIA"/>
        <s v="ELVAL HALCOR A.E"/>
        <s v="STYROPAN S.A"/>
        <s v="EK-GLASS"/>
        <s v="Wurth Albania"/>
        <s v="Rafaelo 2002 Sh.a"/>
        <s v="Albtelecom Sh.a"/>
        <s v="A R J E I L shpk"/>
        <s v="ShkElzen Shkreta"/>
        <s v="ROLAND GLASS SHPK"/>
        <s v="Furnizuesi i Sherbimit Universal"/>
        <s v="INFOSOFT SOFTWARE DEVELOPER"/>
        <s v="RIMI 1"/>
        <s v="ITALINOX SHQIPERIA"/>
        <s v="PASHA X"/>
        <s v="UNIVERS PROMOTIONS SHPK 2021"/>
        <s v="2021 IKONA SHPK"/>
        <s v="ICA ALBANIA SHPK"/>
        <s v="Engjëll Meta"/>
        <s v="Jinan Jinbao Plastic co ltd"/>
        <s v="Gramos Shehu"/>
        <s v="Eko Geolab &amp;amp; Chimica"/>
        <s v="SHKODRA BETON-INERT"/>
        <s v="Conspiration-Metropol"/>
        <s v="STYROPAN"/>
        <s v="ÇIPI KONSTRUKSION"/>
        <s v="LEKO KOMPANI"/>
        <s v="Baumarket"/>
        <s v="Saimir Shima"/>
        <s v="Rruga Ura Asfaltim Nr/2 Elbasan Sha"/>
        <s v="VAKËFI"/>
        <s v="VAKEFI"/>
        <s v="BLEDJAN GOGA"/>
        <s v="REHAU DOOEL"/>
        <s v="M SORA Tirana shpk"/>
        <s v="2022/2021 IKONA SHPK"/>
        <s v="K-AKS SH/P/K"/>
        <s v="ILIRIA PLAST"/>
        <s v="ELVAL"/>
        <s v="AUTOMOTIVE SIKKENS ALBANIA 2022"/>
        <s v="Furnizuesi i Sherbimit"/>
        <s v="COLTECH IKE"/>
        <s v="ALBA BETON Shpk"/>
        <s v="ALTECH CONSTRUKSIO"/>
        <s v="Coffee Partner"/>
        <s v="KAMELA SHPK 2022"/>
        <s v="ALTECH CONSTRUKSION"/>
        <s v="ARBA - SHPK"/>
        <s v="INTEL"/>
        <s v="ROVER 08 shpk"/>
        <s v="RUCI"/>
        <s v="EMANTE PANEL"/>
        <s v="PESRAL SHPK"/>
        <s v="ERA SHPK"/>
        <s v="Dhionis Goei"/>
        <s v="HAZER"/>
        <s v="Furnizuesi i Sherbimit "/>
        <s v="ALTECH CONSTRUKSION "/>
        <s v="2022/2021     IKONA SHPK"/>
        <s v="Martin Ikonomi"/>
        <s v="MAT-EDIL SHPK"/>
        <s v="K-AKS SH.P.K "/>
        <s v="SIAME SHPK "/>
        <s v="Shehu_2018"/>
        <s v="EMANTE SHPK "/>
        <s v="Kadri Çizmja"/>
        <s v="SICRED SHA"/>
        <s v="UJËSJELLËS KANALIZIME "/>
        <s v="COSMOS TOURS"/>
        <s v="REDION ZALOSHNJA"/>
        <s v="CIPI KONSTRUKSION"/>
        <s v="ARDIAN STAMO"/>
        <s v="GLOBE SHOPS SHPK 2022"/>
        <s v="AL-TEK SHPK "/>
        <s v="Jonida Hoxha"/>
        <s v="ELVAL,STYROPAN SA,"/>
        <s v="Shk��lzen Shkreta"/>
        <s v="Shkëlzen Shkreta"/>
        <s v="PELIKAN SHPK"/>
        <s v="DHL International "/>
        <s v="A-BI-ESSE"/>
      </sharedItems>
    </cacheField>
    <cacheField name="Rrethi i shitësit" numFmtId="0">
      <sharedItems/>
    </cacheField>
    <cacheField name="NIPT-i/Kodi i mëparshëm i shitësit" numFmtId="0">
      <sharedItems/>
    </cacheField>
    <cacheField name="Totali i Blerjeve" numFmtId="164">
      <sharedItems containsSemiMixedTypes="0" containsString="0" containsNumber="1" minValue="-947191.2" maxValue="15979194"/>
    </cacheField>
    <cacheField name="Të përjashtuara me TVSH jo të zbritshme/pa TVSH " numFmtId="0">
      <sharedItems containsString="0" containsBlank="1" containsNumber="1" containsInteger="1" minValue="-30" maxValue="15979194"/>
    </cacheField>
    <cacheField name="AUTOFATURIM ALTECH" numFmtId="0">
      <sharedItems containsString="0" containsBlank="1" containsNumber="1" minValue="2242489" maxValue="10806361"/>
    </cacheField>
    <cacheField name="Vlera e tatueshme për blerje të importeve të mallrave me shkallë 20%" numFmtId="0">
      <sharedItems containsString="0" containsBlank="1" containsNumber="1" containsInteger="1" minValue="0" maxValue="7706680"/>
    </cacheField>
    <cacheField name="TVSH për importe të mallrave me shkallë 20%" numFmtId="0">
      <sharedItems containsString="0" containsBlank="1" containsNumber="1" minValue="0" maxValue="1541336"/>
    </cacheField>
    <cacheField name="Vlera e tatueshme për blerje të importeve të mallrave me shkallë 10%" numFmtId="0">
      <sharedItems containsBlank="1"/>
    </cacheField>
    <cacheField name="TVSH për importe të mallrave me shkallë 10%" numFmtId="0">
      <sharedItems containsNonDate="0" containsString="0" containsBlank="1"/>
    </cacheField>
    <cacheField name="Vlera e tatueshme për blerje të importeve të mallrave me shkallë 6%" numFmtId="0">
      <sharedItems containsNonDate="0" containsString="0" containsBlank="1"/>
    </cacheField>
    <cacheField name="TVSH për importe të mallrave me shkallë 6%" numFmtId="0">
      <sharedItems containsNonDate="0" containsString="0" containsBlank="1"/>
    </cacheField>
    <cacheField name="Vlera e tatueshme për blerje të importeve të investimeve me shkallë 20%" numFmtId="43">
      <sharedItems containsNonDate="0" containsString="0" containsBlank="1"/>
    </cacheField>
    <cacheField name="TVSH për importe të investimeve me shkallë 20%" numFmtId="43">
      <sharedItems containsNonDate="0" containsString="0" containsBlank="1"/>
    </cacheField>
    <cacheField name="Vlera e tatueshme për blerje nga furnitorët vendas me shkallë 20%" numFmtId="43">
      <sharedItems containsString="0" containsBlank="1" containsNumber="1" minValue="-789326" maxValue="1250100"/>
    </cacheField>
    <cacheField name="TVSH nga furnitorët vendas me shkallë 20%" numFmtId="43">
      <sharedItems containsString="0" containsBlank="1" containsNumber="1" minValue="-157865.20000000001" maxValue="250020"/>
    </cacheField>
    <cacheField name="Vlera e tatueshme për blerje të investimeve nga furnitorët vendas me shkallë 20%" numFmtId="0">
      <sharedItems containsString="0" containsBlank="1" containsNumber="1" minValue="-101757" maxValue="3401709"/>
    </cacheField>
    <cacheField name="TVSH për investime nga furnitorët vendas me shkallë 20%" numFmtId="0">
      <sharedItems containsString="0" containsBlank="1" containsNumber="1" minValue="-20351.400000000001" maxValue="680341.8"/>
    </cacheField>
    <cacheField name="Pershkrim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11.656811689812" createdVersion="6" refreshedVersion="6" minRefreshableVersion="3" recordCount="165" xr:uid="{A668F970-0312-4474-A176-2A028FF74696}">
  <cacheSource type="worksheet">
    <worksheetSource ref="A1:O166" sheet="TOKA FAT BLERJE"/>
  </cacheSource>
  <cacheFields count="15">
    <cacheField name="Numri i Faturës" numFmtId="0">
      <sharedItems containsMixedTypes="1" containsNumber="1" containsInteger="1" minValue="3" maxValue="44896"/>
    </cacheField>
    <cacheField name="Numri Serial i Faturës" numFmtId="0">
      <sharedItems/>
    </cacheField>
    <cacheField name="Data e Faturës" numFmtId="14">
      <sharedItems containsDate="1" containsMixedTypes="1" minDate="2022-11-09T00:00:00" maxDate="2022-12-31T00:00:00"/>
    </cacheField>
    <cacheField name="Emri tregtar i shitësit/personit" numFmtId="0">
      <sharedItems count="24">
        <s v="BALLI SHPK"/>
        <s v="A R J E I L shpk"/>
        <s v="ShkElzen Shkreta"/>
        <s v="RIMI 1"/>
        <s v="PASHA X"/>
        <s v="2021 IKONA SHPK"/>
        <s v="Gramos Shehu"/>
        <s v="SHKODRA BETON-INERT"/>
        <s v="ÇIPI KONSTRUKSION"/>
        <s v="LEKO KOMPANI"/>
        <s v="2022/2021 IKONA SHPK"/>
        <s v="ALBA BETON Shpk"/>
        <s v="ROVER 08 shpk"/>
        <s v="EMANTE PANEL"/>
        <s v="ERA SHPK"/>
        <s v="2022/2021     IKONA SHPK"/>
        <s v="MAT-EDIL SHPK"/>
        <s v="Shehu_2018"/>
        <s v="EMANTE SHPK "/>
        <s v="CIPI KONSTRUKSION"/>
        <s v="AL-TEK SHPK "/>
        <s v="Jonida Hoxha"/>
        <s v="Shk��lzen Shkreta"/>
        <s v="Shkëlzen Shkreta"/>
      </sharedItems>
    </cacheField>
    <cacheField name="Rrethi i shitësit" numFmtId="0">
      <sharedItems/>
    </cacheField>
    <cacheField name="NIPT-i/Kodi i mëparshëm i shitësit" numFmtId="0">
      <sharedItems/>
    </cacheField>
    <cacheField name="Totali i Blerjeve" numFmtId="164">
      <sharedItems containsSemiMixedTypes="0" containsString="0" containsNumber="1" minValue="-122108.4" maxValue="4082050.8"/>
    </cacheField>
    <cacheField name="Të përjashtuara me TVSH jo të zbritshme/pa TVSH " numFmtId="43">
      <sharedItems containsSemiMixedTypes="0" containsString="0" containsNumber="1" containsInteger="1" minValue="0" maxValue="0"/>
    </cacheField>
    <cacheField name="AUTOFATURIM ALTECH" numFmtId="43">
      <sharedItems containsNonDate="0" containsString="0" containsBlank="1"/>
    </cacheField>
    <cacheField name="Vlera e tatueshme për blerje të importeve të mallrave me shkallë 20%" numFmtId="0">
      <sharedItems containsString="0" containsBlank="1" containsNumber="1" containsInteger="1" minValue="0" maxValue="0"/>
    </cacheField>
    <cacheField name="TVSH për importe të mallrave me shkallë 20%" numFmtId="0">
      <sharedItems containsString="0" containsBlank="1" containsNumber="1" containsInteger="1" minValue="0" maxValue="0"/>
    </cacheField>
    <cacheField name="Vlera e tatueshme për blerje nga furnitorët vendas me shkallë 20%" numFmtId="43">
      <sharedItems containsString="0" containsBlank="1" containsNumber="1" minValue="0" maxValue="1904.34"/>
    </cacheField>
    <cacheField name="TVSH nga furnitorët vendas me shkallë 20%" numFmtId="43">
      <sharedItems containsString="0" containsBlank="1" containsNumber="1" minValue="0" maxValue="380.86799999999999"/>
    </cacheField>
    <cacheField name="Vlera e tatueshme për blerje të investimeve nga furnitorët vendas me shkallë 20%" numFmtId="0">
      <sharedItems containsString="0" containsBlank="1" containsNumber="1" minValue="-101757" maxValue="3401709"/>
    </cacheField>
    <cacheField name="TVSH për investime nga furnitorët vendas me shkallë 20%" numFmtId="0">
      <sharedItems containsSemiMixedTypes="0" containsString="0" containsNumber="1" minValue="-20351.400000000001" maxValue="680341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ECH2" refreshedDate="45011.66389074074" createdVersion="6" refreshedVersion="6" minRefreshableVersion="3" recordCount="286" xr:uid="{95053841-E3C9-451A-8A8A-CB468EAB27F8}">
  <cacheSource type="worksheet">
    <worksheetSource ref="D1:M287" sheet="BL LENDE E PARE "/>
  </cacheSource>
  <cacheFields count="10">
    <cacheField name="Emri tregtar i shitësit/personit" numFmtId="0">
      <sharedItems count="60">
        <s v="DOAN"/>
        <s v="EDIPACK SHPK"/>
        <s v="PESRAL"/>
        <s v="ELVAL HALCOR SA"/>
        <s v="STYROPAN SA"/>
        <s v="PRONET SHPK"/>
        <s v="ASA-3D SHPK"/>
        <s v="ALUMIL- ALBANIA SHPK"/>
        <s v="WEISS PROFIL - ALBANIA"/>
        <s v="K-AKS SH.P.K"/>
        <s v="EVEREST shpk"/>
        <s v="DROUBLIS"/>
        <s v="COLTECH LTD"/>
        <s v="INOX GLASS SHPK"/>
        <s v="2 FAF"/>
        <s v="ELVAL HALCOR A.E"/>
        <s v="STYROPAN S.A"/>
        <s v="EK-GLASS"/>
        <s v="Wurth Albania"/>
        <s v="Rafaelo 2002 Sh.a"/>
        <s v="A R J E I L shpk"/>
        <s v="ROLAND GLASS SHPK"/>
        <s v="ITALINOX SHQIPERIA"/>
        <s v="ICA ALBANIA SHPK"/>
        <s v="Engjëll Meta"/>
        <s v="Jinan Jinbao Plastic co ltd"/>
        <s v="Eko Geolab &amp;amp; Chimica"/>
        <s v="STYROPAN"/>
        <s v="Baumarket"/>
        <s v="Saimir Shima"/>
        <s v="Rruga Ura Asfaltim Nr/2 Elbasan Sha"/>
        <s v="VAKËFI"/>
        <s v="VAKEFI"/>
        <s v="BLEDJAN GOGA"/>
        <s v="REHAU DOOEL"/>
        <s v="M SORA Tirana shpk"/>
        <s v="K-AKS SH/P/K"/>
        <s v="ILIRIA PLAST"/>
        <s v="ELVAL"/>
        <s v="AUTOMOTIVE SIKKENS ALBANIA 2022"/>
        <s v="COLTECH IKE"/>
        <s v="KAMELA SHPK 2022"/>
        <s v="ARBA - SHPK"/>
        <s v="INTEL"/>
        <s v="RUCI"/>
        <s v="PESRAL SHPK"/>
        <s v="Dhionis Goei"/>
        <s v="HAZER"/>
        <s v="Martin Ikonomi"/>
        <s v="K-AKS SH.P.K "/>
        <s v="SIAME SHPK "/>
        <s v="Kadri Çizmja"/>
        <s v="REDION ZALOSHNJA"/>
        <s v="ARDIAN STAMO"/>
        <s v="ALTECH CONSTRUKSION "/>
        <s v="ELVAL,STYROPAN SA,"/>
        <s v="ERA SHPK"/>
        <s v="PELIKAN SHPK"/>
        <s v="AL-TEK SHPK "/>
        <s v="A-BI-ESSE"/>
      </sharedItems>
    </cacheField>
    <cacheField name="Rrethi i shitësit" numFmtId="0">
      <sharedItems/>
    </cacheField>
    <cacheField name="NIPT-i/Kodi i mëparshëm i shitësit" numFmtId="0">
      <sharedItems/>
    </cacheField>
    <cacheField name="Totali i Blerjeve" numFmtId="164">
      <sharedItems containsSemiMixedTypes="0" containsString="0" containsNumber="1" minValue="-947191.2" maxValue="10806361"/>
    </cacheField>
    <cacheField name="Të përjashtuara me TVSH jo të zbritshme/pa TVSH " numFmtId="43">
      <sharedItems containsString="0" containsBlank="1" containsNumber="1" containsInteger="1" minValue="0" maxValue="254040"/>
    </cacheField>
    <cacheField name="AUTOFATURIM ALTECH" numFmtId="43">
      <sharedItems containsString="0" containsBlank="1" containsNumber="1" containsInteger="1" minValue="10806361" maxValue="10806361"/>
    </cacheField>
    <cacheField name="Vlera e tatueshme për blerje të importeve të mallrave me shkallë 20%" numFmtId="43">
      <sharedItems containsString="0" containsBlank="1" containsNumber="1" containsInteger="1" minValue="0" maxValue="7706680"/>
    </cacheField>
    <cacheField name="TVSH për importe të mallrave me shkallë 20%" numFmtId="0">
      <sharedItems containsString="0" containsBlank="1" containsNumber="1" minValue="0" maxValue="1541336"/>
    </cacheField>
    <cacheField name="Vlera e tatueshme për blerje nga furnitorët vendas me shkallë 20%" numFmtId="43">
      <sharedItems containsString="0" containsBlank="1" containsNumber="1" containsInteger="1" minValue="-789326" maxValue="1250100"/>
    </cacheField>
    <cacheField name="TVSH nga furnitorët vendas me shkallë 20%" numFmtId="43">
      <sharedItems containsSemiMixedTypes="0" containsString="0" containsNumber="1" minValue="-157865.20000000001" maxValue="2500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s v="31.12.2022"/>
    <s v="8CEA4E03256D75B7BA8A79497DA8924A"/>
    <x v="0"/>
    <n v="9005300.4700000007"/>
    <n v="10806360.560000001"/>
    <n v="1801060.09"/>
    <s v="168"/>
    <s v="K81321050I"/>
    <x v="0"/>
  </r>
  <r>
    <x v="1"/>
    <s v="30.12.2022"/>
    <s v="4EE6781FA75C2DE5469979C12882B8E1"/>
    <x v="0"/>
    <n v="7996100"/>
    <n v="7996100"/>
    <m/>
    <s v="167"/>
    <s v="G10218012L"/>
    <x v="1"/>
  </r>
  <r>
    <x v="2"/>
    <s v="29.12.2022"/>
    <s v="A650B898BA304F76F53AB7E931F2BE2D"/>
    <x v="1"/>
    <n v="42000"/>
    <n v="50400"/>
    <n v="8400"/>
    <s v="166"/>
    <s v="L66502215V"/>
    <x v="2"/>
  </r>
  <r>
    <x v="3"/>
    <s v="24.12.2022"/>
    <s v="400B6E67741823B7D739A810F8E043CE"/>
    <x v="0"/>
    <n v="141500"/>
    <n v="169800"/>
    <n v="28300"/>
    <s v="165"/>
    <s v="L81613010T"/>
    <x v="3"/>
  </r>
  <r>
    <x v="4"/>
    <s v="12.12.2022"/>
    <s v="DA201396DFB7E7E4D39DB3F2E614B783"/>
    <x v="1"/>
    <n v="33333.33"/>
    <n v="40000"/>
    <n v="6666.67"/>
    <s v="18"/>
    <s v="M21414507A"/>
    <x v="4"/>
  </r>
  <r>
    <x v="5"/>
    <s v="10.12.2022"/>
    <s v="5747C285F0436A600044D7967F0F8288"/>
    <x v="0"/>
    <n v="8246109.04"/>
    <n v="8246109.04"/>
    <m/>
    <s v="163"/>
    <s v="MT26033528"/>
    <x v="5"/>
  </r>
  <r>
    <x v="6"/>
    <s v="06.12.2022"/>
    <s v="A2AA4475B2403849691624EB935C9515"/>
    <x v="1"/>
    <n v="22833.33"/>
    <n v="27400"/>
    <n v="4566.67"/>
    <s v="162"/>
    <s v="K41804025W"/>
    <x v="6"/>
  </r>
  <r>
    <x v="7"/>
    <s v="03.12.2022"/>
    <s v="B8D6D84AFA283F16D657D15AFD30AA8B"/>
    <x v="1"/>
    <n v="24000"/>
    <n v="28800"/>
    <n v="4800"/>
    <s v="161"/>
    <s v="L62622201I"/>
    <x v="7"/>
  </r>
  <r>
    <x v="8"/>
    <s v="30.11.2022"/>
    <s v="9470FA86FF7AADEB2958C83B99580390"/>
    <x v="0"/>
    <n v="7329901.1900000004"/>
    <n v="8795881.4299999997"/>
    <n v="1465980.24"/>
    <s v="160"/>
    <s v="K81321050I"/>
    <x v="0"/>
  </r>
  <r>
    <x v="9"/>
    <s v="30.11.2022"/>
    <s v="873B07CFCF9373293ABBD80387C1043A"/>
    <x v="0"/>
    <n v="143153.5"/>
    <n v="171784.2"/>
    <n v="28630.7"/>
    <s v="159"/>
    <s v="L42521202G"/>
    <x v="8"/>
  </r>
  <r>
    <x v="10"/>
    <s v="30.11.2022"/>
    <s v="B485695B3726D23D7774C4D23206C9BD"/>
    <x v="0"/>
    <n v="4890396.2300000004"/>
    <n v="5868475.4800000004"/>
    <n v="978079.25"/>
    <s v="155"/>
    <s v="K51331003V"/>
    <x v="9"/>
  </r>
  <r>
    <x v="11"/>
    <s v="30.11.2022"/>
    <s v="ACD5727146A3BB3F8D8608B05C02A303"/>
    <x v="0"/>
    <n v="7011600"/>
    <n v="8413920"/>
    <n v="1402320"/>
    <s v="158"/>
    <s v="L81310025T"/>
    <x v="10"/>
  </r>
  <r>
    <x v="12"/>
    <s v="30.11.2022"/>
    <s v="303E10BEADC0005697535A37544CA1A0"/>
    <x v="0"/>
    <n v="1071216.67"/>
    <n v="1285460"/>
    <n v="214243.33"/>
    <s v="156"/>
    <s v="L41709014H"/>
    <x v="11"/>
  </r>
  <r>
    <x v="13"/>
    <s v="30.11.2022"/>
    <s v="4A4E94E0E0141977E294752A545ADE18"/>
    <x v="0"/>
    <n v="2800988.13"/>
    <n v="3361185.75"/>
    <n v="560197.62"/>
    <s v="157"/>
    <s v="K82116012N"/>
    <x v="12"/>
  </r>
  <r>
    <x v="14"/>
    <s v="29.11.2022"/>
    <s v="3C6A3490E3ECECB33FB6F3996A2BB83C"/>
    <x v="0"/>
    <n v="278589.17"/>
    <n v="334307"/>
    <n v="55717.83"/>
    <s v="17"/>
    <s v="L52605802M"/>
    <x v="13"/>
  </r>
  <r>
    <x v="15"/>
    <s v="25.11.2022"/>
    <s v="0B3E2C2414A03AD91AFDBABED78F081D"/>
    <x v="0"/>
    <n v="266784.67"/>
    <n v="320141.59999999998"/>
    <n v="53356.93"/>
    <s v="153"/>
    <s v="L01411038E"/>
    <x v="14"/>
  </r>
  <r>
    <x v="16"/>
    <s v="25.11.2022"/>
    <s v="8CE71536A6D37B8761C07B10DC3CF1D5"/>
    <x v="0"/>
    <n v="9583.33"/>
    <n v="11500"/>
    <n v="1916.67"/>
    <s v="154"/>
    <s v="L91604040T"/>
    <x v="15"/>
  </r>
  <r>
    <x v="17"/>
    <s v="25.11.2022"/>
    <s v="38A5CFC9D792C43F2B956DE63E5E146B"/>
    <x v="0"/>
    <n v="2336400"/>
    <n v="2803680"/>
    <n v="467280"/>
    <s v="145"/>
    <s v="L81310025T"/>
    <x v="10"/>
  </r>
  <r>
    <x v="18"/>
    <s v="25.11.2022"/>
    <s v="1FDF6AC71E9503FC0311461D99E5D49D"/>
    <x v="0"/>
    <n v="402833.33"/>
    <n v="483400"/>
    <n v="80566.67"/>
    <s v="151"/>
    <s v="L57512502N"/>
    <x v="16"/>
  </r>
  <r>
    <x v="19"/>
    <s v="25.11.2022"/>
    <s v="F4B3D05B7DB3E9740E73624DC979549A"/>
    <x v="0"/>
    <n v="112439.25"/>
    <n v="134927.1"/>
    <n v="22487.85"/>
    <s v="150"/>
    <s v="L57512502N"/>
    <x v="16"/>
  </r>
  <r>
    <x v="20"/>
    <s v="25.11.2022"/>
    <s v="01037A704897F6DE90E2F2F5D80218F3"/>
    <x v="0"/>
    <n v="159947.5"/>
    <n v="191937"/>
    <n v="31989.5"/>
    <s v="148"/>
    <s v="L22623201J"/>
    <x v="17"/>
  </r>
  <r>
    <x v="21"/>
    <s v="25.11.2022"/>
    <s v="1246AEB293A3AF63379F250660C6A15F"/>
    <x v="0"/>
    <n v="379500"/>
    <n v="455400"/>
    <n v="75900"/>
    <s v="147"/>
    <s v="M13924601D"/>
    <x v="18"/>
  </r>
  <r>
    <x v="22"/>
    <s v="25.11.2022"/>
    <s v="8C670100664F813E2E1302A27EB806AF"/>
    <x v="0"/>
    <n v="68750"/>
    <n v="82500"/>
    <n v="13750"/>
    <s v="146"/>
    <s v="L22805203K"/>
    <x v="19"/>
  </r>
  <r>
    <x v="23"/>
    <s v="25.11.2022"/>
    <s v="EB6D9BD76B1FB036BF18D0436B7A7C16"/>
    <x v="0"/>
    <n v="91500"/>
    <n v="109800"/>
    <n v="18300"/>
    <s v="152"/>
    <s v="M11822009O"/>
    <x v="20"/>
  </r>
  <r>
    <x v="24"/>
    <s v="17.11.2022"/>
    <s v="70C39210D386F84779D196ED9C570197"/>
    <x v="0"/>
    <n v="904568"/>
    <n v="1085481.6000000001"/>
    <n v="180913.6"/>
    <s v="144"/>
    <s v="L81310025T"/>
    <x v="10"/>
  </r>
  <r>
    <x v="25"/>
    <s v="08.11.2022"/>
    <s v="EA5ACFB7C653B80B881797423620059E"/>
    <x v="1"/>
    <n v="25000"/>
    <n v="30000"/>
    <n v="5000"/>
    <s v="143"/>
    <s v="L66502215V"/>
    <x v="2"/>
  </r>
  <r>
    <x v="26"/>
    <s v="07.11.2022"/>
    <s v="98FF44E311245299362751C3EAE2F00E"/>
    <x v="1"/>
    <n v="-35000"/>
    <n v="-42000"/>
    <n v="-7000"/>
    <s v="141"/>
    <s v="L11801011M"/>
    <x v="21"/>
  </r>
  <r>
    <x v="27"/>
    <s v="07.11.2022"/>
    <s v="E314E2F7934A4FFB1E90C662273E005E"/>
    <x v="0"/>
    <n v="35000"/>
    <n v="42000"/>
    <n v="7000"/>
    <s v="142"/>
    <s v="L11801011M"/>
    <x v="21"/>
  </r>
  <r>
    <x v="28"/>
    <s v="07.11.2022"/>
    <s v="29271671425800B8820EF6487C1F2698"/>
    <x v="1"/>
    <n v="35000"/>
    <n v="42000"/>
    <n v="7000"/>
    <s v="140"/>
    <s v="L11801011M"/>
    <x v="21"/>
  </r>
  <r>
    <x v="29"/>
    <s v="05.11.2022"/>
    <s v="05C455597178D5361A2068BC9CC1207D"/>
    <x v="0"/>
    <n v="167900.67"/>
    <n v="201480.8"/>
    <n v="33580.129999999997"/>
    <s v="138"/>
    <s v="L57512502N"/>
    <x v="16"/>
  </r>
  <r>
    <x v="30"/>
    <s v="05.11.2022"/>
    <s v="E11C21EE68769312CF7F7484F5971A2A"/>
    <x v="0"/>
    <n v="2424256.1"/>
    <n v="2909107.32"/>
    <n v="484851.22"/>
    <s v="139"/>
    <s v="K81321050I"/>
    <x v="0"/>
  </r>
  <r>
    <x v="31"/>
    <s v="04.11.2022"/>
    <s v="599C2F1C009C25938078FCE50F79C96F"/>
    <x v="0"/>
    <n v="301000"/>
    <n v="361200"/>
    <n v="60200"/>
    <s v="16"/>
    <m/>
    <x v="22"/>
  </r>
  <r>
    <x v="32"/>
    <s v="31.10.2022"/>
    <s v="37B9233E83ECC936EC24B5AB8C8847F4"/>
    <x v="0"/>
    <n v="500000.14"/>
    <n v="600000.17000000004"/>
    <n v="100000.03"/>
    <s v="15"/>
    <s v="K92422009K"/>
    <x v="23"/>
  </r>
  <r>
    <x v="33"/>
    <s v="31.10.2022"/>
    <s v="1F0DA3B176187F4960BA5DABF93E43D4"/>
    <x v="0"/>
    <n v="4693360"/>
    <n v="5632032"/>
    <n v="938672"/>
    <s v="137"/>
    <s v="K51331003V"/>
    <x v="9"/>
  </r>
  <r>
    <x v="34"/>
    <s v="31.10.2022"/>
    <s v="CF2BE7B17F728575E7182D38B0492017"/>
    <x v="0"/>
    <n v="4051474"/>
    <n v="4861768.8"/>
    <n v="810294.8"/>
    <s v="136"/>
    <s v="L81310025T"/>
    <x v="10"/>
  </r>
  <r>
    <x v="35"/>
    <s v="31.10.2022"/>
    <s v="B7F66D69359CD54DE36059CD991C0876"/>
    <x v="0"/>
    <n v="834050"/>
    <n v="1000860"/>
    <n v="166810"/>
    <s v="14"/>
    <s v="M01805507L"/>
    <x v="24"/>
  </r>
  <r>
    <x v="36"/>
    <s v="26.10.2022"/>
    <s v="A51A97504BF7F1E64D993DC9E6B1B825"/>
    <x v="0"/>
    <n v="-369306.67"/>
    <n v="-443168"/>
    <n v="-73861.33"/>
    <s v="13"/>
    <s v="L52605802M"/>
    <x v="13"/>
  </r>
  <r>
    <x v="37"/>
    <s v="26.10.2022"/>
    <s v="BD79752323EE6259DEA349497317F961"/>
    <x v="0"/>
    <n v="369306.67"/>
    <n v="443168"/>
    <n v="73861.33"/>
    <s v="12"/>
    <s v="L52605802M"/>
    <x v="13"/>
  </r>
  <r>
    <x v="38"/>
    <s v="26.10.2022"/>
    <s v="1CFEB50E524454ABEA0DC12507C401F7"/>
    <x v="1"/>
    <n v="9600"/>
    <n v="11520"/>
    <n v="1920"/>
    <s v="11"/>
    <s v="L62016502J"/>
    <x v="25"/>
  </r>
  <r>
    <x v="39"/>
    <s v="26.10.2022"/>
    <s v="F190B0E4B39B2B620D1B525CE0F0FC68"/>
    <x v="1"/>
    <n v="27500"/>
    <n v="33000"/>
    <n v="5500"/>
    <s v="135"/>
    <s v="L66502215V"/>
    <x v="2"/>
  </r>
  <r>
    <x v="40"/>
    <s v="25.10.2022"/>
    <s v="D5D66F71D62730D29440BC53C2B5D63B"/>
    <x v="0"/>
    <n v="369306.67"/>
    <n v="443168"/>
    <n v="73861.33"/>
    <s v="10"/>
    <s v="L52605802M"/>
    <x v="13"/>
  </r>
  <r>
    <x v="41"/>
    <s v="25.10.2022"/>
    <s v="BC8FD4E51EFBEA98B8C9BE10E610A041"/>
    <x v="0"/>
    <n v="2273213.33"/>
    <n v="2727856"/>
    <n v="454642.67"/>
    <s v="134"/>
    <s v="L81310025T"/>
    <x v="10"/>
  </r>
  <r>
    <x v="42"/>
    <s v="18.10.2022"/>
    <s v="C12DA947D9A9D3FC5DFD8FD7D1F7A1F1"/>
    <x v="0"/>
    <n v="123640"/>
    <n v="148368"/>
    <n v="24728"/>
    <s v="9"/>
    <s v="M01805507L"/>
    <x v="24"/>
  </r>
  <r>
    <x v="43"/>
    <s v="15.10.2022"/>
    <s v="C0884AA338EA931248390B08FE84C4CE"/>
    <x v="1"/>
    <n v="69300"/>
    <n v="83160"/>
    <n v="13860"/>
    <s v="8"/>
    <s v="M21925504A"/>
    <x v="26"/>
  </r>
  <r>
    <x v="44"/>
    <s v="10.10.2022"/>
    <s v="65CC9CD41667B217411D25163B555734"/>
    <x v="0"/>
    <n v="1868741.02"/>
    <n v="2242489.2200000002"/>
    <n v="373748.2"/>
    <s v="133"/>
    <s v="K81321050I"/>
    <x v="0"/>
  </r>
  <r>
    <x v="45"/>
    <s v="06.10.2022"/>
    <s v="017EB02CBC30BF6F0AC7B1FBC0C5D4A0"/>
    <x v="1"/>
    <n v="-16666.669999999998"/>
    <n v="-20000"/>
    <n v="-3333.33"/>
    <s v="131"/>
    <s v="L11801011M"/>
    <x v="21"/>
  </r>
  <r>
    <x v="46"/>
    <s v="06.10.2022"/>
    <s v="E3A83117880AA13C94BD2A4193642963"/>
    <x v="1"/>
    <n v="20000"/>
    <n v="24000"/>
    <n v="4000"/>
    <s v="132"/>
    <s v="L11801011M"/>
    <x v="21"/>
  </r>
  <r>
    <x v="47"/>
    <s v="05.10.2022"/>
    <s v="897196886B22371C019F1AF86B1BB09F"/>
    <x v="1"/>
    <n v="16666.669999999998"/>
    <n v="20000"/>
    <n v="3333.33"/>
    <s v="130"/>
    <s v="L11801011M"/>
    <x v="21"/>
  </r>
  <r>
    <x v="48"/>
    <s v="05.10.2022"/>
    <s v="988C5E42F802A5057833D5A5A352546F"/>
    <x v="1"/>
    <n v="25000"/>
    <n v="30000"/>
    <n v="5000"/>
    <s v="129"/>
    <s v="L66502215V"/>
    <x v="2"/>
  </r>
  <r>
    <x v="49"/>
    <s v="04.10.2022"/>
    <s v="CC53637BA8E7513427D03E95D5CB0E0F"/>
    <x v="0"/>
    <n v="4307236.92"/>
    <n v="5168684.3"/>
    <n v="861447.38"/>
    <s v="128"/>
    <s v="K81321050I"/>
    <x v="0"/>
  </r>
  <r>
    <x v="50"/>
    <s v="30.09.2022"/>
    <s v="456454A67B4464C3185FFEE41065E172"/>
    <x v="1"/>
    <n v="12000"/>
    <n v="14400"/>
    <n v="2400"/>
    <s v="127"/>
    <s v="K63909806G"/>
    <x v="27"/>
  </r>
  <r>
    <x v="51"/>
    <s v="28.09.2022"/>
    <s v="7124EFEC1FDCE2D612EFC5E2494A9A72"/>
    <x v="0"/>
    <n v="-692461"/>
    <n v="-830953.2"/>
    <n v="-138492.20000000001"/>
    <s v="126"/>
    <s v="K51331003V"/>
    <x v="9"/>
  </r>
  <r>
    <x v="52"/>
    <s v="28.09.2022"/>
    <s v="6EDC298A915A7617321BF1E06B0FD9AC"/>
    <x v="0"/>
    <n v="692461"/>
    <n v="830953.2"/>
    <n v="138492.20000000001"/>
    <s v="125"/>
    <s v="K51331003V"/>
    <x v="9"/>
  </r>
  <r>
    <x v="53"/>
    <s v="26.09.2022"/>
    <s v="EE45AC53AB6DB662D6F800F5FA7BDC8D"/>
    <x v="0"/>
    <n v="47214.9"/>
    <n v="56657.88"/>
    <n v="9442.98"/>
    <s v="124"/>
    <s v="J66902027T"/>
    <x v="28"/>
  </r>
  <r>
    <x v="54"/>
    <s v="23.09.2022"/>
    <s v="5F349DDFEEB8E91252A5FAA155952A44"/>
    <x v="1"/>
    <n v="8000"/>
    <n v="9600"/>
    <n v="1600"/>
    <s v="123"/>
    <s v="L66502215V"/>
    <x v="2"/>
  </r>
  <r>
    <x v="55"/>
    <s v="23.09.2022"/>
    <s v="2D0586107A4139C775D678EEA8EAC306"/>
    <x v="0"/>
    <n v="640956.25"/>
    <n v="769147.5"/>
    <n v="128191.25"/>
    <s v="7"/>
    <s v="L52605802M"/>
    <x v="13"/>
  </r>
  <r>
    <x v="56"/>
    <s v="20.09.2022"/>
    <s v="379FD2646C3F3666059607A1DAB296FE"/>
    <x v="0"/>
    <n v="424400"/>
    <n v="509280"/>
    <n v="84880"/>
    <s v="122"/>
    <s v="L11801011M"/>
    <x v="21"/>
  </r>
  <r>
    <x v="57"/>
    <s v="12.09.2022"/>
    <s v="FFFF86F55965EA83B2E714AF34BD42E8"/>
    <x v="1"/>
    <n v="42000"/>
    <n v="50400"/>
    <n v="8400"/>
    <s v="6"/>
    <s v="L71625501R"/>
    <x v="29"/>
  </r>
  <r>
    <x v="58"/>
    <s v="12.09.2022"/>
    <s v="52740ED2E25D5E93C989BD84CE3EADFD"/>
    <x v="1"/>
    <n v="83000"/>
    <n v="99600"/>
    <n v="16600"/>
    <s v="5"/>
    <s v="L71625501R"/>
    <x v="29"/>
  </r>
  <r>
    <x v="59"/>
    <s v="12.09.2022"/>
    <s v="68ACD7CD1F73A84F0AD175BB12857344"/>
    <x v="0"/>
    <n v="27022.7"/>
    <n v="32427.24"/>
    <n v="5404.54"/>
    <s v="121"/>
    <s v="J66902027T"/>
    <x v="28"/>
  </r>
  <r>
    <x v="60"/>
    <s v="12.09.2022"/>
    <s v="AF269DB8B98E95B20BFF1CC1B641EEE3"/>
    <x v="0"/>
    <n v="238333.33"/>
    <n v="286000"/>
    <n v="47666.67"/>
    <s v="120"/>
    <s v="L82729403H"/>
    <x v="30"/>
  </r>
  <r>
    <x v="61"/>
    <s v="09.09.2022"/>
    <s v="5CF64ED40AC2C26BD12791E5571774E7"/>
    <x v="1"/>
    <n v="30000"/>
    <n v="36000"/>
    <n v="6000"/>
    <s v="119"/>
    <s v="M21312504J"/>
    <x v="31"/>
  </r>
  <r>
    <x v="62"/>
    <s v="08.09.2022"/>
    <s v="C0F784168DD210E783F3F3B8662B50B4"/>
    <x v="0"/>
    <n v="250000"/>
    <n v="300000"/>
    <n v="50000"/>
    <s v="118"/>
    <s v="L22623201J"/>
    <x v="32"/>
  </r>
  <r>
    <x v="63"/>
    <s v="01.09.2022"/>
    <s v="53664C9D6C6B9FEA96F5E5FDDF96AC9A"/>
    <x v="1"/>
    <n v="30000"/>
    <n v="36000"/>
    <n v="6000"/>
    <s v="117"/>
    <s v="L66502215V"/>
    <x v="2"/>
  </r>
  <r>
    <x v="64"/>
    <s v="26.08.2022"/>
    <s v="447B44D6172A0ED2F53BF5A2561685C8"/>
    <x v="0"/>
    <n v="3713604"/>
    <n v="3713604"/>
    <m/>
    <s v="116"/>
    <s v="MT26033528"/>
    <x v="5"/>
  </r>
  <r>
    <x v="65"/>
    <s v="19.08.2022"/>
    <s v="7B05F6B40812760B673B02334DF91C5F"/>
    <x v="0"/>
    <n v="41250"/>
    <n v="49500"/>
    <n v="8250"/>
    <s v="115"/>
    <s v="L31507025F"/>
    <x v="33"/>
  </r>
  <r>
    <x v="66"/>
    <s v="16.08.2022"/>
    <s v="FF7309C625024D1FB3DB9C152DBE503C"/>
    <x v="0"/>
    <n v="359959.5"/>
    <n v="431951.4"/>
    <n v="71991.899999999994"/>
    <s v="114"/>
    <s v="J62207004A"/>
    <x v="34"/>
  </r>
  <r>
    <x v="67"/>
    <s v="16.08.2022"/>
    <s v="BDC7AC4344A8B1337425C16D960FE92F"/>
    <x v="0"/>
    <n v="50000"/>
    <n v="60000"/>
    <n v="10000"/>
    <s v="113"/>
    <s v="L41608010N"/>
    <x v="35"/>
  </r>
  <r>
    <x v="68"/>
    <s v="10.08.2022"/>
    <s v="D6331F7E8A525029F1DBD302DBFA16CE"/>
    <x v="0"/>
    <n v="6313329.5199999996"/>
    <n v="7575996"/>
    <n v="1262666"/>
    <s v="1"/>
    <s v="K81321050I"/>
    <x v="36"/>
  </r>
  <r>
    <x v="69"/>
    <s v="01.08.2022"/>
    <s v="9DC0B16F461DC2EF8D9EB43A6E654F28"/>
    <x v="1"/>
    <n v="37500"/>
    <n v="45000"/>
    <n v="7500"/>
    <s v="112"/>
    <s v="J61909018W"/>
    <x v="37"/>
  </r>
  <r>
    <x v="70"/>
    <s v="30.07.2022"/>
    <s v="E6B04B8FAAC2CE3C99629F712F3AC1AF"/>
    <x v="1"/>
    <n v="120000"/>
    <n v="144000"/>
    <n v="24000"/>
    <s v="111"/>
    <s v="K07014610W"/>
    <x v="38"/>
  </r>
  <r>
    <x v="71"/>
    <s v="28.07.2022"/>
    <s v="142AE8170D86A15BCF5E6C5FB8C811C9"/>
    <x v="0"/>
    <n v="6200296.6699999999"/>
    <n v="7440356"/>
    <n v="1240059.33"/>
    <s v="110"/>
    <s v="L81310025T"/>
    <x v="10"/>
  </r>
  <r>
    <x v="72"/>
    <s v="19.07.2022"/>
    <s v="86AFAE058C3C7BF73233E70F6205B5E9"/>
    <x v="1"/>
    <n v="12000"/>
    <n v="14400"/>
    <n v="2400"/>
    <s v="109"/>
    <s v="L21707008U"/>
    <x v="39"/>
  </r>
  <r>
    <x v="73"/>
    <s v="15.07.2022"/>
    <s v="8252436859E04BB798A4EC5BAD8F76DD"/>
    <x v="1"/>
    <n v="42000"/>
    <n v="50400"/>
    <n v="8400"/>
    <s v="108"/>
    <s v="L66502215V"/>
    <x v="2"/>
  </r>
  <r>
    <x v="74"/>
    <s v="05.07.2022"/>
    <s v="FE11A5ADB5A470EDDBF5CDC097E6FD66"/>
    <x v="0"/>
    <n v="220487.5"/>
    <n v="264585"/>
    <n v="44097.5"/>
    <s v="107"/>
    <s v="L51711503K"/>
    <x v="40"/>
  </r>
  <r>
    <x v="75"/>
    <s v="05.07.2022"/>
    <s v="C848BF06923812C93C6E79E3A0335630"/>
    <x v="0"/>
    <n v="220487.5"/>
    <n v="264585"/>
    <n v="44097.5"/>
    <s v="107"/>
    <s v="L51711503K"/>
    <x v="40"/>
  </r>
  <r>
    <x v="76"/>
    <s v="05.07.2022"/>
    <s v="6C2BD19EC5720945354501B458D5A635"/>
    <x v="0"/>
    <n v="220487.5"/>
    <n v="264585"/>
    <n v="44097.5"/>
    <s v="107"/>
    <s v="L51711503K"/>
    <x v="40"/>
  </r>
  <r>
    <x v="77"/>
    <s v="05.07.2022"/>
    <s v="77263917CEA7DB2525CC557E6010B80E"/>
    <x v="0"/>
    <n v="220487.5"/>
    <n v="264585"/>
    <n v="44097.5"/>
    <s v="107"/>
    <s v="L51711503K"/>
    <x v="40"/>
  </r>
  <r>
    <x v="78"/>
    <s v="05.07.2022"/>
    <s v="37A2C5860238762450BF9846F05A4EF0"/>
    <x v="0"/>
    <n v="220487.5"/>
    <n v="264585"/>
    <n v="44097.5"/>
    <s v="107"/>
    <s v="L51711503K"/>
    <x v="40"/>
  </r>
  <r>
    <x v="79"/>
    <s v="01.07.2022"/>
    <s v="848A4B68C3463E2698C2B696B30E2D63"/>
    <x v="0"/>
    <n v="11666.67"/>
    <n v="14000"/>
    <n v="2333.33"/>
    <s v="106"/>
    <s v="L82729403H"/>
    <x v="30"/>
  </r>
  <r>
    <x v="80"/>
    <s v="30.06.2022"/>
    <s v="933D7900FFD40490DA1E78AF797BFCBE"/>
    <x v="0"/>
    <n v="27757.29"/>
    <n v="33308.75"/>
    <n v="5551.46"/>
    <s v="105"/>
    <s v="L57512502N"/>
    <x v="16"/>
  </r>
  <r>
    <x v="81"/>
    <s v="29.06.2022"/>
    <s v="0015C452586B82CB85E93E980C4B6570"/>
    <x v="0"/>
    <n v="576954.6"/>
    <n v="692346"/>
    <n v="115391.4"/>
    <s v="104"/>
    <s v="L81310025T"/>
    <x v="10"/>
  </r>
  <r>
    <x v="82"/>
    <s v="16.06.2022"/>
    <s v="A66061554E55E31221A60426A0ABD06B"/>
    <x v="1"/>
    <n v="84000"/>
    <n v="100800"/>
    <n v="16800"/>
    <s v="103"/>
    <s v="K06416612M"/>
    <x v="41"/>
  </r>
  <r>
    <x v="83"/>
    <s v="14.06.2022"/>
    <s v="B1A1D4CA9350D7F1354934CD4F643BFB"/>
    <x v="0"/>
    <n v="262027.5"/>
    <n v="262027.5"/>
    <n v="0"/>
    <s v="102"/>
    <s v="PIB02619563"/>
    <x v="42"/>
  </r>
  <r>
    <x v="84"/>
    <s v="01.06.2022"/>
    <s v="E7271EECF03725B3863709D8BAA640C9"/>
    <x v="0"/>
    <n v="13860.95"/>
    <n v="16633.14"/>
    <n v="2772.19"/>
    <s v="101"/>
    <s v="J66902027T"/>
    <x v="28"/>
  </r>
  <r>
    <x v="85"/>
    <s v="01.06.2022"/>
    <s v="2294E3A20D2AB2F104E9B40B6006CE37"/>
    <x v="0"/>
    <n v="138609.5"/>
    <n v="166331.4"/>
    <n v="27721.9"/>
    <s v="100"/>
    <s v="J66902027T"/>
    <x v="28"/>
  </r>
  <r>
    <x v="86"/>
    <s v="31.05.2022"/>
    <s v="CB816898E35AD568162323B4ABDCDC08"/>
    <x v="0"/>
    <n v="28750"/>
    <n v="34500"/>
    <n v="5750"/>
    <s v="98"/>
    <s v="K12612401K"/>
    <x v="43"/>
  </r>
  <r>
    <x v="87"/>
    <s v="31.05.2022"/>
    <s v="76FDE6AFC30C7043D1824F33DA718129"/>
    <x v="0"/>
    <n v="9710311.6999999993"/>
    <n v="11652375"/>
    <n v="1942063.3"/>
    <s v="99"/>
    <s v="K82116012N"/>
    <x v="12"/>
  </r>
  <r>
    <x v="88"/>
    <s v="31.05.2022"/>
    <s v="8C9DEBDE5A08C8AD7ABFFC40F2B9D480"/>
    <x v="0"/>
    <n v="7518579.0700000003"/>
    <n v="9022294.4000000004"/>
    <n v="1503715.33"/>
    <s v="97"/>
    <s v="L81310025T"/>
    <x v="10"/>
  </r>
  <r>
    <x v="89"/>
    <s v="30.05.2022"/>
    <s v="77334AADB83B5E5FFF68EB63513EA95F"/>
    <x v="0"/>
    <n v="79825"/>
    <n v="95790"/>
    <n v="15965"/>
    <s v="96"/>
    <s v="L92112015T"/>
    <x v="44"/>
  </r>
  <r>
    <x v="90"/>
    <s v="30.05.2022"/>
    <s v="FFDB22F6A4CC3C59AC789EB350AEE90D"/>
    <x v="0"/>
    <n v="46250"/>
    <n v="55500"/>
    <n v="9250"/>
    <s v="95"/>
    <s v="L31507025F"/>
    <x v="33"/>
  </r>
  <r>
    <x v="91"/>
    <s v="30.05.2022"/>
    <s v="499D7FF77226642A2EF3E1888F57BCD5"/>
    <x v="0"/>
    <n v="500000"/>
    <n v="600000"/>
    <n v="100000"/>
    <s v="94"/>
    <s v="L54507602L"/>
    <x v="45"/>
  </r>
  <r>
    <x v="92"/>
    <s v="30.05.2022"/>
    <s v="8A7E5792D62270CBB78E02C86C288B22"/>
    <x v="0"/>
    <n v="3203902.57"/>
    <n v="3844682.6"/>
    <n v="640780.03"/>
    <s v="93"/>
    <s v="L81310025T"/>
    <x v="10"/>
  </r>
  <r>
    <x v="93"/>
    <s v="23.05.2022"/>
    <s v="29F95AA5422EDB03DA3CFC6303033E97"/>
    <x v="1"/>
    <n v="42800"/>
    <n v="51360"/>
    <n v="8560"/>
    <s v="4"/>
    <s v="L52605802M"/>
    <x v="13"/>
  </r>
  <r>
    <x v="94"/>
    <s v="17.05.2022"/>
    <s v="80E6574C295E2EF09FDE68B9B24F5849"/>
    <x v="0"/>
    <n v="507356.26"/>
    <n v="608828"/>
    <n v="101471.74"/>
    <s v="92"/>
    <s v="L81310025T"/>
    <x v="10"/>
  </r>
  <r>
    <x v="95"/>
    <s v="17.05.2022"/>
    <s v="B466A7B08A4C8065F748E74E4E71A5D8"/>
    <x v="0"/>
    <n v="333720"/>
    <n v="400464"/>
    <n v="66744"/>
    <s v="91"/>
    <s v="L41309057B"/>
    <x v="46"/>
  </r>
  <r>
    <x v="96"/>
    <s v="09.05.2022"/>
    <s v="AF92F461B5DD40F4CA664DF531D6AB40"/>
    <x v="0"/>
    <n v="75782.7"/>
    <n v="75782.7"/>
    <m/>
    <s v="90"/>
    <s v="PIB02619563"/>
    <x v="42"/>
  </r>
  <r>
    <x v="97"/>
    <s v="06.05.2022"/>
    <s v="E8B5808D63CBE3B29270116D0EEF044A"/>
    <x v="0"/>
    <n v="41000"/>
    <n v="49200"/>
    <n v="8200"/>
    <s v="89"/>
    <s v="L57512502N"/>
    <x v="16"/>
  </r>
  <r>
    <x v="98"/>
    <s v="05.05.2022"/>
    <s v="A654549C90887089AAEDAB99B8173A5D"/>
    <x v="0"/>
    <n v="304565.5"/>
    <n v="365478.6"/>
    <n v="60913.1"/>
    <s v="88"/>
    <s v="L81310025T"/>
    <x v="10"/>
  </r>
  <r>
    <x v="99"/>
    <s v="04.05.2022"/>
    <s v="BE5E29A35C16784D5E1B15E8FF02FAC5"/>
    <x v="0"/>
    <n v="107110.56"/>
    <n v="128532.67"/>
    <n v="21422.11"/>
    <s v="87"/>
    <s v="L12917401A"/>
    <x v="47"/>
  </r>
  <r>
    <x v="100"/>
    <s v="04.05.2022"/>
    <s v="2AD12EA59C263E656D81B1CE654B51A1"/>
    <x v="0"/>
    <n v="55000"/>
    <n v="66000"/>
    <n v="11000"/>
    <s v="86"/>
    <s v="K41824026P"/>
    <x v="48"/>
  </r>
  <r>
    <x v="101"/>
    <s v="29.04.2022"/>
    <s v="824A43B46C73B37FDE527CB8278A3264"/>
    <x v="0"/>
    <n v="8234800"/>
    <n v="8234800"/>
    <n v="0"/>
    <s v="85"/>
    <s v="J30624048M"/>
    <x v="49"/>
  </r>
  <r>
    <x v="102"/>
    <s v="27.04.2022"/>
    <s v="D98DD7AEB0A5FAAACD798FD77337B068"/>
    <x v="0"/>
    <n v="21000"/>
    <n v="25200"/>
    <n v="4200"/>
    <s v="84"/>
    <s v="L57512502N"/>
    <x v="16"/>
  </r>
  <r>
    <x v="103"/>
    <s v="27.04.2022"/>
    <s v="0991248DB86BC685FBEC3BEA5C5D5C47"/>
    <x v="0"/>
    <n v="341143.32"/>
    <n v="409372.47"/>
    <n v="68229.149999999994"/>
    <s v="83"/>
    <s v="M11803009L"/>
    <x v="50"/>
  </r>
  <r>
    <x v="104"/>
    <s v="25.04.2022"/>
    <s v="7C6AD5F9E0B10B0AF5BA2D21C513B70A"/>
    <x v="0"/>
    <n v="230345.4"/>
    <n v="276414"/>
    <n v="46068.6"/>
    <s v="82"/>
    <s v="J66902027T"/>
    <x v="28"/>
  </r>
  <r>
    <x v="105"/>
    <s v="25.04.2022"/>
    <s v="E68638B66F51BC97E536C0BDDD9EBC62"/>
    <x v="0"/>
    <n v="-303454.5"/>
    <n v="-364145.4"/>
    <n v="-60690.9"/>
    <s v="81"/>
    <s v="K82116012N"/>
    <x v="12"/>
  </r>
  <r>
    <x v="106"/>
    <s v="23.04.2022"/>
    <s v="AB1300C02009BBBC12ABFC4F1FD4D971"/>
    <x v="0"/>
    <n v="36000"/>
    <n v="43200"/>
    <n v="7200"/>
    <s v="80"/>
    <s v="K63909806G"/>
    <x v="27"/>
  </r>
  <r>
    <x v="107"/>
    <s v="23.04.2022"/>
    <s v="29329E3412CF0A55977479018EB8CAA8"/>
    <x v="0"/>
    <n v="-2525"/>
    <n v="-3030"/>
    <n v="-505"/>
    <s v="79"/>
    <s v="L81310025T"/>
    <x v="10"/>
  </r>
  <r>
    <x v="108"/>
    <s v="23.04.2022"/>
    <s v="B5AD87192464BFB23B4A1D5409BD13D8"/>
    <x v="0"/>
    <n v="2525"/>
    <n v="3030"/>
    <n v="505"/>
    <s v="77"/>
    <s v="L81310025T"/>
    <x v="10"/>
  </r>
  <r>
    <x v="109"/>
    <s v="23.04.2022"/>
    <s v="53597CAAB162B062E79714AC9141E17B"/>
    <x v="0"/>
    <n v="303454.5"/>
    <n v="364145.4"/>
    <n v="60690.9"/>
    <s v="78"/>
    <s v="K82116012N"/>
    <x v="12"/>
  </r>
  <r>
    <x v="110"/>
    <s v="19.04.2022"/>
    <s v="170EE7BB123B4E6AF71E8C971A9D02E0"/>
    <x v="0"/>
    <n v="305600.75"/>
    <n v="366720.9"/>
    <n v="61120.15"/>
    <s v="76"/>
    <s v="L81310025T"/>
    <x v="10"/>
  </r>
  <r>
    <x v="111"/>
    <s v="15.04.2022"/>
    <s v="248733A75DBA6E145C251DC7623CBEDC"/>
    <x v="0"/>
    <n v="166666.67000000001"/>
    <n v="200000"/>
    <n v="33333.33"/>
    <s v="75"/>
    <s v="L22623201J"/>
    <x v="32"/>
  </r>
  <r>
    <x v="112"/>
    <s v="14.04.2022"/>
    <s v="53E7933AD3500A0CD51835DF07E08F3D"/>
    <x v="0"/>
    <n v="509123.76"/>
    <n v="610949"/>
    <n v="101825.24"/>
    <s v="74"/>
    <s v="L81310025T"/>
    <x v="10"/>
  </r>
  <r>
    <x v="113"/>
    <s v="11.04.2022"/>
    <s v="56FC500CD7900FFC16F2CE2555C466F0"/>
    <x v="0"/>
    <n v="102060.9"/>
    <n v="122472.6"/>
    <n v="20411.7"/>
    <s v="73"/>
    <s v="L81310025T"/>
    <x v="10"/>
  </r>
  <r>
    <x v="114"/>
    <s v="09.04.2022"/>
    <s v="D95B8BE86D4D544E99E6EC0C936A18AC"/>
    <x v="0"/>
    <n v="510302.1"/>
    <n v="612363"/>
    <n v="102060.9"/>
    <s v="72"/>
    <s v="L81310025T"/>
    <x v="10"/>
  </r>
  <r>
    <x v="115"/>
    <s v="07.04.2022"/>
    <s v="08B0D3AC99027BE00D9DBFE0D5819B47"/>
    <x v="0"/>
    <n v="2189160"/>
    <n v="2189160"/>
    <m/>
    <s v="71"/>
    <s v="MT26033528"/>
    <x v="5"/>
  </r>
  <r>
    <x v="116"/>
    <s v="04.04.2022"/>
    <s v="83B87D0791CDCD0305AE50C81BB79AC3"/>
    <x v="0"/>
    <n v="278364.40000000002"/>
    <n v="334037.76000000001"/>
    <n v="55673.36"/>
    <s v="70"/>
    <s v="L57512502N"/>
    <x v="16"/>
  </r>
  <r>
    <x v="117"/>
    <s v="04.04.2022"/>
    <s v="164683CCDA4B863DFB8BCDE8391A0DD4"/>
    <x v="0"/>
    <n v="48000"/>
    <n v="57600"/>
    <n v="9600"/>
    <s v="69"/>
    <s v="H75902113G"/>
    <x v="51"/>
  </r>
  <r>
    <x v="118"/>
    <s v="02.04.2022"/>
    <s v="1A53F958572138230F6AEA6269C3F820"/>
    <x v="0"/>
    <n v="409252.41"/>
    <n v="491102.4"/>
    <n v="81849.990000000005"/>
    <s v="68"/>
    <s v="L81310025T"/>
    <x v="10"/>
  </r>
  <r>
    <x v="119"/>
    <s v="31.03.2022"/>
    <s v="E44EE55454C6E32095FE972DD3A7BBB8"/>
    <x v="0"/>
    <n v="113579.89"/>
    <n v="136295.38"/>
    <n v="22715.49"/>
    <s v="67"/>
    <s v="L57512502N"/>
    <x v="16"/>
  </r>
  <r>
    <x v="120"/>
    <s v="30.03.2022"/>
    <s v="3A9900C514DF615F7803E13D975FF566"/>
    <x v="0"/>
    <n v="382593.81"/>
    <n v="459113.06"/>
    <n v="76519.25"/>
    <s v="66"/>
    <s v="L57512502N"/>
    <x v="16"/>
  </r>
  <r>
    <x v="121"/>
    <s v="28.03.2022"/>
    <s v="E62B0EDC08DFCE2F93DEA16C36686A5A"/>
    <x v="0"/>
    <n v="219834"/>
    <n v="263800.8"/>
    <n v="43966.8"/>
    <s v="65"/>
    <s v="L57512502N"/>
    <x v="16"/>
  </r>
  <r>
    <x v="122"/>
    <s v="26.03.2022"/>
    <s v="B47756E4A7DF8995FE05A23C48EE6F03"/>
    <x v="0"/>
    <n v="227292"/>
    <n v="272750.40000000002"/>
    <n v="45458.400000000001"/>
    <s v="64"/>
    <s v="L57512502N"/>
    <x v="16"/>
  </r>
  <r>
    <x v="123"/>
    <s v="25.03.2022"/>
    <s v="0DE17B03CB93D4E2F5472B50D5199E17"/>
    <x v="1"/>
    <n v="58333.33"/>
    <n v="70000"/>
    <n v="11666.67"/>
    <s v="62"/>
    <s v="L41716012D"/>
    <x v="52"/>
  </r>
  <r>
    <x v="124"/>
    <s v="25.03.2022"/>
    <s v="1EE1B2EF16BD2EA974AA9DCC7E4873D7"/>
    <x v="0"/>
    <n v="411532.79999999999"/>
    <n v="493839.35999999999"/>
    <n v="82306.559999999998"/>
    <s v="63"/>
    <s v="L57512502N"/>
    <x v="16"/>
  </r>
  <r>
    <x v="125"/>
    <s v="23.03.2022"/>
    <s v="9ABFED79936C663688949EB59BE24BB7"/>
    <x v="0"/>
    <n v="221040"/>
    <n v="265248"/>
    <n v="44208"/>
    <s v="61"/>
    <s v="L57512502N"/>
    <x v="16"/>
  </r>
  <r>
    <x v="126"/>
    <s v="22.03.2022"/>
    <s v="09D79D8BC398B617AA14D4EEB7E85803"/>
    <x v="0"/>
    <n v="224369.88"/>
    <n v="269243.36"/>
    <n v="44873.48"/>
    <s v="60"/>
    <s v="L57512502N"/>
    <x v="16"/>
  </r>
  <r>
    <x v="127"/>
    <s v="21.03.2022"/>
    <s v="E4444F87E4AC801310B812B2EBBB50E8"/>
    <x v="0"/>
    <n v="221094"/>
    <n v="265312.8"/>
    <n v="44218.8"/>
    <s v="59"/>
    <s v="L57512502N"/>
    <x v="16"/>
  </r>
  <r>
    <x v="128"/>
    <s v="19.03.2022"/>
    <s v="C71B323CD19450E25725B15C0F622535"/>
    <x v="1"/>
    <n v="36000"/>
    <n v="43200"/>
    <n v="7200"/>
    <s v="57"/>
    <s v="K63909806G"/>
    <x v="27"/>
  </r>
  <r>
    <x v="129"/>
    <s v="19.03.2022"/>
    <s v="E284BBB893FABA11D9DD27A55390BC3D"/>
    <x v="0"/>
    <n v="194890.68"/>
    <n v="233868.32"/>
    <n v="38977.64"/>
    <s v="58"/>
    <s v="L57512502N"/>
    <x v="16"/>
  </r>
  <r>
    <x v="130"/>
    <s v="19.03.2022"/>
    <s v="27DA7CAFFC3192842D719A22B75781F3"/>
    <x v="0"/>
    <n v="413528.08"/>
    <n v="496233.2"/>
    <n v="82705.119999999995"/>
    <s v="56"/>
    <s v="L81310025T"/>
    <x v="10"/>
  </r>
  <r>
    <x v="131"/>
    <s v="18.03.2022"/>
    <s v="10EB90770C30DB020DAAAE7AD84FA155"/>
    <x v="0"/>
    <n v="480295.91"/>
    <n v="576354.1"/>
    <n v="96058.19"/>
    <s v="55"/>
    <s v="L57512502N"/>
    <x v="16"/>
  </r>
  <r>
    <x v="132"/>
    <s v="17.03.2022"/>
    <s v="3EF56DB0D95EEEB0641C9621A9ABF92D"/>
    <x v="0"/>
    <n v="16258347"/>
    <n v="16258347"/>
    <n v="0"/>
    <s v="54"/>
    <s v="L12122013A"/>
    <x v="53"/>
  </r>
  <r>
    <x v="133"/>
    <s v="16.03.2022"/>
    <s v="A8BFB7922EF8DDF50E84D57F3C9A51E4"/>
    <x v="0"/>
    <n v="264407"/>
    <n v="317288.40000000002"/>
    <n v="52881.4"/>
    <s v="53"/>
    <s v="L57512502N"/>
    <x v="16"/>
  </r>
  <r>
    <x v="134"/>
    <s v="15.03.2022"/>
    <s v="786AC708880A30F4A3A4F641471922AC"/>
    <x v="0"/>
    <n v="265159.5"/>
    <n v="318191.40000000002"/>
    <n v="53031.9"/>
    <s v="52"/>
    <s v="L57512502N"/>
    <x v="16"/>
  </r>
  <r>
    <x v="135"/>
    <s v="14.03.2022"/>
    <s v="53BE2ED983696FB973C887B9BED173FE"/>
    <x v="0"/>
    <n v="132516.67000000001"/>
    <n v="159020"/>
    <n v="26503.33"/>
    <s v="51"/>
    <s v="L31507025F"/>
    <x v="33"/>
  </r>
  <r>
    <x v="136"/>
    <s v="14.03.2022"/>
    <s v="2A07D3C2F2AB2152E204238A7FB0935F"/>
    <x v="0"/>
    <n v="344707.35"/>
    <n v="413648.82"/>
    <n v="68941.47"/>
    <s v="50"/>
    <s v="L57512502N"/>
    <x v="16"/>
  </r>
  <r>
    <x v="137"/>
    <s v="12.03.2022"/>
    <s v="75787E8146E715A4FFBE8C0C1C163578"/>
    <x v="0"/>
    <n v="265159.5"/>
    <n v="318191.40000000002"/>
    <n v="53031.9"/>
    <s v="49"/>
    <s v="L57512502N"/>
    <x v="16"/>
  </r>
  <r>
    <x v="138"/>
    <s v="11.03.2022"/>
    <s v="9F28747A4F51E31ED2DC8073C0027330"/>
    <x v="0"/>
    <n v="265998"/>
    <n v="319197.59999999998"/>
    <n v="53199.6"/>
    <s v="48"/>
    <s v="L57512502N"/>
    <x v="16"/>
  </r>
  <r>
    <x v="139"/>
    <s v="10.03.2022"/>
    <s v="2E63EF55B0B7A7B7794E58FAB0C3CC27"/>
    <x v="0"/>
    <n v="468589.5"/>
    <n v="562307.4"/>
    <n v="93717.9"/>
    <s v="47"/>
    <s v="L81310025T"/>
    <x v="10"/>
  </r>
  <r>
    <x v="140"/>
    <s v="10.03.2022"/>
    <s v="DC39A8D1D689E650BC3E5D07B80DA962"/>
    <x v="0"/>
    <n v="151925.75"/>
    <n v="182311.4"/>
    <n v="30385.65"/>
    <s v="46"/>
    <s v="L57512502N"/>
    <x v="16"/>
  </r>
  <r>
    <x v="141"/>
    <s v="09.03.2022"/>
    <s v="0DD5E5F85A76BAFCE90AD0BEB3BFD519"/>
    <x v="0"/>
    <n v="154825.38"/>
    <n v="185790.96"/>
    <n v="30965.58"/>
    <s v="45"/>
    <s v="L57512502N"/>
    <x v="16"/>
  </r>
  <r>
    <x v="142"/>
    <s v="08.03.2022"/>
    <s v="30635B55B55935598906861E0A06B42B"/>
    <x v="0"/>
    <n v="151779.54999999999"/>
    <n v="182135.96"/>
    <n v="30356.41"/>
    <s v="44"/>
    <s v="L57512502N"/>
    <x v="16"/>
  </r>
  <r>
    <x v="143"/>
    <s v="07.03.2022"/>
    <s v="D12651D251476B905F0ED767553B50BD"/>
    <x v="0"/>
    <n v="149939.87"/>
    <n v="179928.34"/>
    <n v="29988.47"/>
    <s v="43"/>
    <s v="L57512502N"/>
    <x v="16"/>
  </r>
  <r>
    <x v="144"/>
    <s v="04.03.2022"/>
    <s v="10A8DD8A1CF51DA1A31D2A95EA9043A7"/>
    <x v="0"/>
    <n v="149464.72"/>
    <n v="179358.16"/>
    <n v="29893.439999999999"/>
    <s v="41"/>
    <s v="L57512502N"/>
    <x v="16"/>
  </r>
  <r>
    <x v="145"/>
    <s v="04.03.2022"/>
    <s v="423E27870282A75984177535A300EA31"/>
    <x v="0"/>
    <n v="464650.5"/>
    <n v="557580.6"/>
    <n v="92930.1"/>
    <s v="42"/>
    <s v="L81310025T"/>
    <x v="10"/>
  </r>
  <r>
    <x v="146"/>
    <s v="03.03.2022"/>
    <s v="34FA249FE161D1FAAF96F2D7685CD88F"/>
    <x v="0"/>
    <n v="458333.33"/>
    <n v="550000"/>
    <n v="91666.67"/>
    <s v="40"/>
    <s v="L57512502N"/>
    <x v="16"/>
  </r>
  <r>
    <x v="147"/>
    <s v="03.03.2022"/>
    <s v="DCE6E19597C8EFC16828C4AF35A44DD5"/>
    <x v="0"/>
    <n v="148282.94"/>
    <n v="177940.02"/>
    <n v="29657.08"/>
    <s v="39"/>
    <s v="L57512502N"/>
    <x v="16"/>
  </r>
  <r>
    <x v="148"/>
    <s v="02.03.2022"/>
    <s v="9296C8E62CA83424961FB52CAFC6733E"/>
    <x v="0"/>
    <n v="147941.81"/>
    <n v="177530.66"/>
    <n v="29588.85"/>
    <s v="38"/>
    <s v="L57512502N"/>
    <x v="16"/>
  </r>
  <r>
    <x v="149"/>
    <s v="02.03.2022"/>
    <s v="55AD78E5236C1FA2E58F711A3A15C5ED"/>
    <x v="0"/>
    <n v="-252143"/>
    <n v="-302572.08"/>
    <n v="-50429.08"/>
    <s v="65"/>
    <s v="L57512502N"/>
    <x v="16"/>
  </r>
  <r>
    <x v="150"/>
    <s v="02.03.2022"/>
    <s v="C89E4F7A4CEDFB2B7594CF4BACE26E29"/>
    <x v="0"/>
    <n v="252143"/>
    <n v="302572.08"/>
    <n v="50429.08"/>
    <s v="37"/>
    <s v="L57512502N"/>
    <x v="16"/>
  </r>
  <r>
    <x v="151"/>
    <s v="01.03.2022"/>
    <s v="F38586DC2FCAEFA39480A94F5271072B"/>
    <x v="0"/>
    <n v="252143"/>
    <n v="302572.08"/>
    <n v="50429.08"/>
    <s v="64"/>
    <s v="L57512502N"/>
    <x v="16"/>
  </r>
  <r>
    <x v="152"/>
    <s v="28.02.2022"/>
    <s v="C82E595C28680E35F7114C9FD7BFD812"/>
    <x v="0"/>
    <n v="-5529159"/>
    <n v="-6634990.7999999998"/>
    <n v="-1105831.8"/>
    <s v="32"/>
    <s v="K82116012N"/>
    <x v="12"/>
  </r>
  <r>
    <x v="153"/>
    <s v="28.02.2022"/>
    <s v="69793513D1B45CFAEEC039FFD65FC5ED"/>
    <x v="0"/>
    <n v="1549863"/>
    <n v="1859835.6"/>
    <n v="309972.59999999998"/>
    <s v="34"/>
    <s v="K82116012N"/>
    <x v="12"/>
  </r>
  <r>
    <x v="154"/>
    <s v="28.02.2022"/>
    <s v="1BA9D8BC09AC1FDA1E976E051B859DFA"/>
    <x v="0"/>
    <n v="3979296"/>
    <n v="4775155.2"/>
    <n v="795859.2"/>
    <s v="33"/>
    <s v="K82116012N"/>
    <x v="12"/>
  </r>
  <r>
    <x v="155"/>
    <s v="28.02.2022"/>
    <s v="E737C5A3F2B8A7AA32CAC43AD346BFEE"/>
    <x v="0"/>
    <n v="111493.08"/>
    <n v="133791.70000000001"/>
    <n v="22298.62"/>
    <s v="35"/>
    <s v="K82116012N"/>
    <x v="12"/>
  </r>
  <r>
    <x v="156"/>
    <s v="28.02.2022"/>
    <s v="C83771575D9B391A82703F218CC94526"/>
    <x v="0"/>
    <n v="5529159"/>
    <n v="6634990.7999999998"/>
    <n v="1105831.8"/>
    <s v="31"/>
    <s v="K82116012N"/>
    <x v="12"/>
  </r>
  <r>
    <x v="157"/>
    <s v="28.02.2022"/>
    <s v="E8D4E03104B48918BC7FBBA6109CA1A2"/>
    <x v="0"/>
    <n v="295397.5"/>
    <n v="354476.52"/>
    <n v="59079.02"/>
    <s v="30"/>
    <s v="L57512502N"/>
    <x v="16"/>
  </r>
  <r>
    <x v="158"/>
    <s v="26.02.2022"/>
    <s v="736AD75481480404FD6AA4109A88F805"/>
    <x v="0"/>
    <n v="147698.15"/>
    <n v="177238.26"/>
    <n v="29540.11"/>
    <s v="29"/>
    <s v="L57512502N"/>
    <x v="16"/>
  </r>
  <r>
    <x v="159"/>
    <s v="25.02.2022"/>
    <s v="A8492422CF6545CA1E9802EF06E94FC3"/>
    <x v="0"/>
    <n v="295397.5"/>
    <n v="354476.52"/>
    <n v="59079.02"/>
    <s v="28"/>
    <s v="L57512502N"/>
    <x v="16"/>
  </r>
  <r>
    <x v="160"/>
    <s v="24.02.2022"/>
    <s v="B130F3E1CBDDE83E047DABB0A08EF274"/>
    <x v="0"/>
    <n v="612514.5"/>
    <n v="735017.4"/>
    <n v="122502.9"/>
    <s v="27"/>
    <s v="L81310025T"/>
    <x v="10"/>
  </r>
  <r>
    <x v="161"/>
    <s v="24.02.2022"/>
    <s v="CC6842E3F2717C6D15EC84D4F00AE106"/>
    <x v="0"/>
    <n v="295543.7"/>
    <n v="354651.96"/>
    <n v="59108.26"/>
    <s v="26"/>
    <s v="L57512502N"/>
    <x v="16"/>
  </r>
  <r>
    <x v="162"/>
    <s v="23.02.2022"/>
    <s v="B7EED89F6658B265DDB29D8280FB6266"/>
    <x v="0"/>
    <n v="182496.3"/>
    <n v="218995.56"/>
    <n v="36499.26"/>
    <s v="25"/>
    <s v="L57512502N"/>
    <x v="16"/>
  </r>
  <r>
    <x v="163"/>
    <s v="22.02.2022"/>
    <s v="2E5527FB418F4E7E70BC6D20955126C2"/>
    <x v="0"/>
    <n v="278112.13"/>
    <n v="333735.03999999998"/>
    <n v="55622.91"/>
    <s v="24"/>
    <s v="L57512502N"/>
    <x v="16"/>
  </r>
  <r>
    <x v="164"/>
    <s v="21.02.2022"/>
    <s v="A4E5561CF6A0404AABD3885B977C6EFA"/>
    <x v="0"/>
    <n v="243489.34"/>
    <n v="292186.71999999997"/>
    <n v="48697.38"/>
    <s v="23"/>
    <s v="L57512502N"/>
    <x v="16"/>
  </r>
  <r>
    <x v="165"/>
    <s v="19.02.2022"/>
    <s v="AEBBE196FB7121612D597D2AD820C224"/>
    <x v="0"/>
    <n v="147832.16"/>
    <n v="177399.08"/>
    <n v="29566.92"/>
    <s v="22"/>
    <s v="L57512502N"/>
    <x v="16"/>
  </r>
  <r>
    <x v="166"/>
    <s v="18.02.2022"/>
    <s v="3F223AC054C7572C642FE0F96C62F721"/>
    <x v="0"/>
    <n v="147819.98000000001"/>
    <n v="177384.46"/>
    <n v="29564.48"/>
    <s v="21"/>
    <s v="L57512502N"/>
    <x v="16"/>
  </r>
  <r>
    <x v="167"/>
    <s v="17.02.2022"/>
    <s v="2D305B8AD23FDDF78ECEF5AD45FF996E"/>
    <x v="0"/>
    <n v="147819.98000000001"/>
    <n v="177384.46"/>
    <n v="29564.48"/>
    <s v="20"/>
    <s v="L57512502N"/>
    <x v="16"/>
  </r>
  <r>
    <x v="168"/>
    <s v="16.02.2022"/>
    <s v="0C739F8DB9FC3267801017C225AFF52F"/>
    <x v="0"/>
    <n v="714659.57"/>
    <n v="857591"/>
    <n v="142931.43"/>
    <s v="19"/>
    <s v="L81310025T"/>
    <x v="10"/>
  </r>
  <r>
    <x v="169"/>
    <s v="16.02.2022"/>
    <s v="45E732029A6F35A13CB59396ABDEA690"/>
    <x v="0"/>
    <n v="147783.43"/>
    <n v="177340.6"/>
    <n v="29557.17"/>
    <s v="18"/>
    <s v="L57512502N"/>
    <x v="16"/>
  </r>
  <r>
    <x v="170"/>
    <s v="15.02.2022"/>
    <s v="33EDCCB02E05C1B10EBB8CFA77F65BFA"/>
    <x v="0"/>
    <n v="1122850.26"/>
    <n v="1347420.8"/>
    <n v="224570.54"/>
    <s v="17"/>
    <s v="L81310025T"/>
    <x v="10"/>
  </r>
  <r>
    <x v="171"/>
    <s v="15.02.2022"/>
    <s v="6149317A77E6B4AA487DFFA885D1C2FA"/>
    <x v="0"/>
    <n v="147759.06"/>
    <n v="177311.35999999999"/>
    <n v="29552.3"/>
    <s v="16"/>
    <s v="L57512502N"/>
    <x v="16"/>
  </r>
  <r>
    <x v="172"/>
    <s v="14.02.2022"/>
    <s v="B6FF6025BD1C2C465A5F0397630D84B4"/>
    <x v="0"/>
    <n v="0"/>
    <n v="0"/>
    <n v="0"/>
    <s v="15"/>
    <s v="L57512502N"/>
    <x v="16"/>
  </r>
  <r>
    <x v="173"/>
    <s v="12.02.2022"/>
    <s v="49216375895A4EF9CC9A0B304D63CCA7"/>
    <x v="0"/>
    <n v="0"/>
    <n v="0"/>
    <n v="0"/>
    <s v="13"/>
    <s v="L57512502N"/>
    <x v="16"/>
  </r>
  <r>
    <x v="174"/>
    <s v="12.02.2022"/>
    <s v="20C671249E5E74150D9632198AAA159D"/>
    <x v="0"/>
    <n v="0"/>
    <n v="0"/>
    <n v="0"/>
    <s v="14"/>
    <s v="L57512502N"/>
    <x v="16"/>
  </r>
  <r>
    <x v="175"/>
    <s v="12.02.2022"/>
    <s v="9B0E6F996D98353C94C65DC0C485F038"/>
    <x v="0"/>
    <n v="0"/>
    <n v="0"/>
    <n v="0"/>
    <s v="12"/>
    <s v="L57512502N"/>
    <x v="16"/>
  </r>
  <r>
    <x v="176"/>
    <s v="11.02.2022"/>
    <s v="38F65B9E9E0CB1E21089400BB59AD916"/>
    <x v="0"/>
    <n v="0"/>
    <n v="0"/>
    <n v="0"/>
    <s v="11"/>
    <s v="L57512502N"/>
    <x v="16"/>
  </r>
  <r>
    <x v="177"/>
    <s v="10.02.2022"/>
    <s v="5E782C72708BE2730D5E2AD08E0F980C"/>
    <x v="0"/>
    <n v="0"/>
    <n v="0"/>
    <n v="0"/>
    <s v="10"/>
    <s v="L57512502N"/>
    <x v="16"/>
  </r>
  <r>
    <x v="178"/>
    <s v="09.02.2022"/>
    <s v="BAC4771E8C7FED45BC33629B628CD0D1"/>
    <x v="1"/>
    <n v="38500"/>
    <n v="46200"/>
    <n v="7700"/>
    <s v="9"/>
    <s v="L66502215V"/>
    <x v="2"/>
  </r>
  <r>
    <x v="179"/>
    <s v="09.02.2022"/>
    <s v="E5F6712740CF8CA5C4AC33ABD12523EC"/>
    <x v="0"/>
    <n v="-32418"/>
    <n v="-38901.599999999999"/>
    <n v="-6483.6"/>
    <s v="8"/>
    <s v="L66502215V"/>
    <x v="2"/>
  </r>
  <r>
    <x v="180"/>
    <s v="09.02.2022"/>
    <s v="6E2DC654F8AD0C93C047D04EA69E88ED"/>
    <x v="0"/>
    <n v="32418"/>
    <n v="38901.599999999999"/>
    <n v="6483.6"/>
    <s v="6"/>
    <s v="L66502215V"/>
    <x v="2"/>
  </r>
  <r>
    <x v="181"/>
    <s v="09.02.2022"/>
    <s v="011135FAD01A8B37AE787932E6C4C917"/>
    <x v="0"/>
    <n v="0"/>
    <n v="0"/>
    <n v="0"/>
    <s v="5"/>
    <s v="L57512502N"/>
    <x v="16"/>
  </r>
  <r>
    <x v="182"/>
    <s v="09.02.2022"/>
    <s v="48969A70ED0D4B5135170D054F500640"/>
    <x v="0"/>
    <n v="830471.59"/>
    <n v="996565.42"/>
    <n v="166093.82999999999"/>
    <s v="7"/>
    <s v="K12612401K"/>
    <x v="43"/>
  </r>
  <r>
    <x v="183"/>
    <s v="04.02.2022"/>
    <s v="04CDAA725E30B2AEF469D2DCCBFF031F"/>
    <x v="0"/>
    <n v="0"/>
    <n v="0"/>
    <n v="0"/>
    <s v="3"/>
    <s v="L57512502N"/>
    <x v="16"/>
  </r>
  <r>
    <x v="184"/>
    <s v="03.02.2022"/>
    <s v="445EB81EF13F9CF545D28548258242B0"/>
    <x v="0"/>
    <n v="0"/>
    <n v="0"/>
    <n v="0"/>
    <s v="2"/>
    <s v="L57512502N"/>
    <x v="16"/>
  </r>
  <r>
    <x v="185"/>
    <s v="31.01.2022"/>
    <s v="EE50F6D738E7390503285407CC7EA736"/>
    <x v="0"/>
    <n v="0"/>
    <n v="0"/>
    <n v="0"/>
    <s v="1"/>
    <s v="L57512502N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2">
  <r>
    <x v="0"/>
    <n v="10806360.560000001"/>
    <x v="0"/>
  </r>
  <r>
    <x v="1"/>
    <n v="34533.35"/>
    <x v="1"/>
  </r>
  <r>
    <x v="1"/>
    <n v="118400.04"/>
    <x v="1"/>
  </r>
  <r>
    <x v="2"/>
    <m/>
    <x v="2"/>
  </r>
  <r>
    <x v="3"/>
    <n v="26100"/>
    <x v="3"/>
  </r>
  <r>
    <x v="2"/>
    <m/>
    <x v="2"/>
  </r>
  <r>
    <x v="2"/>
    <m/>
    <x v="2"/>
  </r>
  <r>
    <x v="2"/>
    <m/>
    <x v="2"/>
  </r>
  <r>
    <x v="4"/>
    <n v="0"/>
    <x v="4"/>
  </r>
  <r>
    <x v="4"/>
    <n v="5781514"/>
    <x v="5"/>
  </r>
  <r>
    <x v="2"/>
    <m/>
    <x v="2"/>
  </r>
  <r>
    <x v="2"/>
    <m/>
    <x v="2"/>
  </r>
  <r>
    <x v="2"/>
    <m/>
    <x v="2"/>
  </r>
  <r>
    <x v="4"/>
    <n v="109040.58"/>
    <x v="1"/>
  </r>
  <r>
    <x v="4"/>
    <n v="109040.58"/>
    <x v="1"/>
  </r>
  <r>
    <x v="2"/>
    <m/>
    <x v="2"/>
  </r>
  <r>
    <x v="5"/>
    <n v="651240"/>
    <x v="6"/>
  </r>
  <r>
    <x v="2"/>
    <m/>
    <x v="2"/>
  </r>
  <r>
    <x v="2"/>
    <m/>
    <x v="2"/>
  </r>
  <r>
    <x v="2"/>
    <m/>
    <x v="2"/>
  </r>
  <r>
    <x v="6"/>
    <n v="930528"/>
    <x v="6"/>
  </r>
  <r>
    <x v="6"/>
    <n v="41350"/>
    <x v="3"/>
  </r>
  <r>
    <x v="6"/>
    <n v="51200"/>
    <x v="7"/>
  </r>
  <r>
    <x v="2"/>
    <m/>
    <x v="2"/>
  </r>
  <r>
    <x v="2"/>
    <m/>
    <x v="2"/>
  </r>
  <r>
    <x v="2"/>
    <m/>
    <x v="2"/>
  </r>
  <r>
    <x v="2"/>
    <m/>
    <x v="2"/>
  </r>
  <r>
    <x v="7"/>
    <n v="18656"/>
    <x v="3"/>
  </r>
  <r>
    <x v="8"/>
    <n v="2307788.83"/>
    <x v="8"/>
  </r>
  <r>
    <x v="2"/>
    <m/>
    <x v="2"/>
  </r>
  <r>
    <x v="8"/>
    <n v="12312"/>
    <x v="9"/>
  </r>
  <r>
    <x v="2"/>
    <m/>
    <x v="2"/>
  </r>
  <r>
    <x v="2"/>
    <m/>
    <x v="2"/>
  </r>
  <r>
    <x v="9"/>
    <n v="-122108.54"/>
    <x v="10"/>
  </r>
  <r>
    <x v="2"/>
    <m/>
    <x v="2"/>
  </r>
  <r>
    <x v="2"/>
    <m/>
    <x v="2"/>
  </r>
  <r>
    <x v="10"/>
    <n v="122108.54"/>
    <x v="10"/>
  </r>
  <r>
    <x v="2"/>
    <m/>
    <x v="2"/>
  </r>
  <r>
    <x v="2"/>
    <m/>
    <x v="2"/>
  </r>
  <r>
    <x v="11"/>
    <n v="73794.240000000005"/>
    <x v="9"/>
  </r>
  <r>
    <x v="11"/>
    <n v="54756"/>
    <x v="9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12"/>
    <n v="104094"/>
    <x v="1"/>
  </r>
  <r>
    <x v="2"/>
    <m/>
    <x v="2"/>
  </r>
  <r>
    <x v="2"/>
    <m/>
    <x v="2"/>
  </r>
  <r>
    <x v="13"/>
    <n v="254040"/>
    <x v="11"/>
  </r>
  <r>
    <x v="2"/>
    <m/>
    <x v="2"/>
  </r>
  <r>
    <x v="2"/>
    <m/>
    <x v="2"/>
  </r>
  <r>
    <x v="14"/>
    <n v="500400"/>
    <x v="12"/>
  </r>
  <r>
    <x v="2"/>
    <m/>
    <x v="2"/>
  </r>
  <r>
    <x v="15"/>
    <n v="0"/>
    <x v="13"/>
  </r>
  <r>
    <x v="15"/>
    <n v="777600"/>
    <x v="6"/>
  </r>
  <r>
    <x v="15"/>
    <n v="6048"/>
    <x v="14"/>
  </r>
  <r>
    <x v="2"/>
    <m/>
    <x v="2"/>
  </r>
  <r>
    <x v="15"/>
    <n v="19800"/>
    <x v="3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16"/>
    <n v="2304.96"/>
    <x v="15"/>
  </r>
  <r>
    <x v="2"/>
    <m/>
    <x v="2"/>
  </r>
  <r>
    <x v="2"/>
    <m/>
    <x v="2"/>
  </r>
  <r>
    <x v="16"/>
    <n v="96192"/>
    <x v="9"/>
  </r>
  <r>
    <x v="16"/>
    <n v="19708"/>
    <x v="3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17"/>
    <n v="71604"/>
    <x v="9"/>
  </r>
  <r>
    <x v="18"/>
    <n v="15000"/>
    <x v="16"/>
  </r>
  <r>
    <x v="18"/>
    <n v="5258.7"/>
    <x v="1"/>
  </r>
  <r>
    <x v="18"/>
    <n v="105174"/>
    <x v="1"/>
  </r>
  <r>
    <x v="18"/>
    <n v="105174"/>
    <x v="1"/>
  </r>
  <r>
    <x v="18"/>
    <n v="126208.8"/>
    <x v="1"/>
  </r>
  <r>
    <x v="18"/>
    <n v="105174"/>
    <x v="1"/>
  </r>
  <r>
    <x v="18"/>
    <n v="126208.8"/>
    <x v="1"/>
  </r>
  <r>
    <x v="18"/>
    <n v="110432.7"/>
    <x v="1"/>
  </r>
  <r>
    <x v="18"/>
    <n v="105174"/>
    <x v="1"/>
  </r>
  <r>
    <x v="18"/>
    <n v="105174"/>
    <x v="1"/>
  </r>
  <r>
    <x v="18"/>
    <n v="105174"/>
    <x v="1"/>
  </r>
  <r>
    <x v="18"/>
    <n v="105174"/>
    <x v="1"/>
  </r>
  <r>
    <x v="18"/>
    <n v="105174"/>
    <x v="1"/>
  </r>
  <r>
    <x v="18"/>
    <n v="105174"/>
    <x v="1"/>
  </r>
  <r>
    <x v="18"/>
    <n v="126208.8"/>
    <x v="1"/>
  </r>
  <r>
    <x v="18"/>
    <n v="105174"/>
    <x v="1"/>
  </r>
  <r>
    <x v="18"/>
    <n v="126208.8"/>
    <x v="1"/>
  </r>
  <r>
    <x v="18"/>
    <n v="126208.8"/>
    <x v="1"/>
  </r>
  <r>
    <x v="18"/>
    <n v="105174"/>
    <x v="1"/>
  </r>
  <r>
    <x v="18"/>
    <n v="105174"/>
    <x v="1"/>
  </r>
  <r>
    <x v="19"/>
    <n v="8795881.4299999997"/>
    <x v="0"/>
  </r>
  <r>
    <x v="19"/>
    <n v="853680"/>
    <x v="17"/>
  </r>
  <r>
    <x v="19"/>
    <n v="-947191"/>
    <x v="18"/>
  </r>
  <r>
    <x v="19"/>
    <n v="1378200"/>
    <x v="13"/>
  </r>
  <r>
    <x v="19"/>
    <n v="534173.56999999995"/>
    <x v="19"/>
  </r>
  <r>
    <x v="20"/>
    <n v="126165.6"/>
    <x v="1"/>
  </r>
  <r>
    <x v="20"/>
    <n v="105138"/>
    <x v="1"/>
  </r>
  <r>
    <x v="20"/>
    <n v="105138"/>
    <x v="1"/>
  </r>
  <r>
    <x v="20"/>
    <n v="105138"/>
    <x v="1"/>
  </r>
  <r>
    <x v="20"/>
    <n v="105138"/>
    <x v="1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1"/>
    <n v="721028.41"/>
    <x v="19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2"/>
    <n v="300024"/>
    <x v="6"/>
  </r>
  <r>
    <x v="2"/>
    <m/>
    <x v="2"/>
  </r>
  <r>
    <x v="2"/>
    <m/>
    <x v="2"/>
  </r>
  <r>
    <x v="2"/>
    <m/>
    <x v="2"/>
  </r>
  <r>
    <x v="23"/>
    <n v="154499.82"/>
    <x v="20"/>
  </r>
  <r>
    <x v="23"/>
    <n v="52636.5"/>
    <x v="1"/>
  </r>
  <r>
    <x v="24"/>
    <n v="84218.4"/>
    <x v="1"/>
  </r>
  <r>
    <x v="24"/>
    <n v="73691.100000000006"/>
    <x v="1"/>
  </r>
  <r>
    <x v="2"/>
    <m/>
    <x v="2"/>
  </r>
  <r>
    <x v="25"/>
    <n v="39134.57"/>
    <x v="21"/>
  </r>
  <r>
    <x v="25"/>
    <n v="947191"/>
    <x v="13"/>
  </r>
  <r>
    <x v="25"/>
    <n v="5000"/>
    <x v="22"/>
  </r>
  <r>
    <x v="2"/>
    <m/>
    <x v="2"/>
  </r>
  <r>
    <x v="26"/>
    <n v="108167.34"/>
    <x v="8"/>
  </r>
  <r>
    <x v="27"/>
    <n v="0"/>
    <x v="8"/>
  </r>
  <r>
    <x v="27"/>
    <n v="28485"/>
    <x v="23"/>
  </r>
  <r>
    <x v="2"/>
    <m/>
    <x v="2"/>
  </r>
  <r>
    <x v="28"/>
    <n v="560"/>
    <x v="24"/>
  </r>
  <r>
    <x v="28"/>
    <n v="500256"/>
    <x v="6"/>
  </r>
  <r>
    <x v="2"/>
    <m/>
    <x v="2"/>
  </r>
  <r>
    <x v="29"/>
    <n v="2341600"/>
    <x v="25"/>
  </r>
  <r>
    <x v="2"/>
    <m/>
    <x v="2"/>
  </r>
  <r>
    <x v="30"/>
    <n v="32100"/>
    <x v="3"/>
  </r>
  <r>
    <x v="2"/>
    <m/>
    <x v="2"/>
  </r>
  <r>
    <x v="31"/>
    <n v="4200"/>
    <x v="14"/>
  </r>
  <r>
    <x v="32"/>
    <n v="6514529"/>
    <x v="26"/>
  </r>
  <r>
    <x v="32"/>
    <n v="1109830"/>
    <x v="27"/>
  </r>
  <r>
    <x v="32"/>
    <n v="2909107.32"/>
    <x v="0"/>
  </r>
  <r>
    <x v="32"/>
    <n v="600048"/>
    <x v="6"/>
  </r>
  <r>
    <x v="32"/>
    <n v="6638684"/>
    <x v="28"/>
  </r>
  <r>
    <x v="32"/>
    <n v="484339"/>
    <x v="29"/>
  </r>
  <r>
    <x v="2"/>
    <m/>
    <x v="2"/>
  </r>
  <r>
    <x v="32"/>
    <n v="104820"/>
    <x v="3"/>
  </r>
  <r>
    <x v="33"/>
    <n v="500256"/>
    <x v="6"/>
  </r>
  <r>
    <x v="33"/>
    <n v="1749.98"/>
    <x v="15"/>
  </r>
  <r>
    <x v="2"/>
    <m/>
    <x v="2"/>
  </r>
  <r>
    <x v="33"/>
    <n v="65192.639999999999"/>
    <x v="9"/>
  </r>
  <r>
    <x v="2"/>
    <m/>
    <x v="2"/>
  </r>
  <r>
    <x v="2"/>
    <m/>
    <x v="2"/>
  </r>
  <r>
    <x v="2"/>
    <m/>
    <x v="2"/>
  </r>
  <r>
    <x v="34"/>
    <n v="15000"/>
    <x v="16"/>
  </r>
  <r>
    <x v="34"/>
    <n v="25056"/>
    <x v="9"/>
  </r>
  <r>
    <x v="34"/>
    <n v="452400"/>
    <x v="3"/>
  </r>
  <r>
    <x v="34"/>
    <n v="37800"/>
    <x v="3"/>
  </r>
  <r>
    <x v="34"/>
    <n v="772200"/>
    <x v="3"/>
  </r>
  <r>
    <x v="35"/>
    <n v="801760"/>
    <x v="17"/>
  </r>
  <r>
    <x v="35"/>
    <n v="500256"/>
    <x v="6"/>
  </r>
  <r>
    <x v="35"/>
    <n v="122410"/>
    <x v="3"/>
  </r>
  <r>
    <x v="35"/>
    <n v="83655.789999999994"/>
    <x v="19"/>
  </r>
  <r>
    <x v="2"/>
    <m/>
    <x v="2"/>
  </r>
  <r>
    <x v="35"/>
    <n v="54165"/>
    <x v="3"/>
  </r>
  <r>
    <x v="36"/>
    <n v="500256"/>
    <x v="6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37"/>
    <n v="106443"/>
    <x v="1"/>
  </r>
  <r>
    <x v="37"/>
    <n v="127407.6"/>
    <x v="1"/>
  </r>
  <r>
    <x v="37"/>
    <n v="127407.6"/>
    <x v="1"/>
  </r>
  <r>
    <x v="37"/>
    <n v="127407.6"/>
    <x v="1"/>
  </r>
  <r>
    <x v="2"/>
    <m/>
    <x v="2"/>
  </r>
  <r>
    <x v="2"/>
    <m/>
    <x v="2"/>
  </r>
  <r>
    <x v="37"/>
    <n v="95555.7"/>
    <x v="1"/>
  </r>
  <r>
    <x v="2"/>
    <m/>
    <x v="2"/>
  </r>
  <r>
    <x v="38"/>
    <n v="2880"/>
    <x v="9"/>
  </r>
  <r>
    <x v="2"/>
    <m/>
    <x v="2"/>
  </r>
  <r>
    <x v="2"/>
    <m/>
    <x v="2"/>
  </r>
  <r>
    <x v="39"/>
    <n v="1000512"/>
    <x v="6"/>
  </r>
  <r>
    <x v="2"/>
    <m/>
    <x v="2"/>
  </r>
  <r>
    <x v="40"/>
    <n v="4320"/>
    <x v="9"/>
  </r>
  <r>
    <x v="40"/>
    <n v="2345600"/>
    <x v="8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41"/>
    <n v="92430"/>
    <x v="3"/>
  </r>
  <r>
    <x v="2"/>
    <m/>
    <x v="2"/>
  </r>
  <r>
    <x v="42"/>
    <n v="700488"/>
    <x v="6"/>
  </r>
  <r>
    <x v="2"/>
    <m/>
    <x v="2"/>
  </r>
  <r>
    <x v="43"/>
    <n v="1680"/>
    <x v="14"/>
  </r>
  <r>
    <x v="2"/>
    <m/>
    <x v="2"/>
  </r>
  <r>
    <x v="2"/>
    <m/>
    <x v="2"/>
  </r>
  <r>
    <x v="2"/>
    <m/>
    <x v="2"/>
  </r>
  <r>
    <x v="44"/>
    <n v="34128"/>
    <x v="9"/>
  </r>
  <r>
    <x v="45"/>
    <n v="2242489.2200000002"/>
    <x v="0"/>
  </r>
  <r>
    <x v="2"/>
    <m/>
    <x v="2"/>
  </r>
  <r>
    <x v="45"/>
    <n v="15000"/>
    <x v="16"/>
  </r>
  <r>
    <x v="2"/>
    <m/>
    <x v="2"/>
  </r>
  <r>
    <x v="46"/>
    <n v="1500120"/>
    <x v="6"/>
  </r>
  <r>
    <x v="46"/>
    <n v="66744"/>
    <x v="9"/>
  </r>
  <r>
    <x v="47"/>
    <n v="1949.97"/>
    <x v="15"/>
  </r>
  <r>
    <x v="2"/>
    <m/>
    <x v="2"/>
  </r>
  <r>
    <x v="48"/>
    <n v="5168684.3"/>
    <x v="0"/>
  </r>
  <r>
    <x v="48"/>
    <n v="93816"/>
    <x v="9"/>
  </r>
  <r>
    <x v="49"/>
    <n v="229000"/>
    <x v="30"/>
  </r>
  <r>
    <x v="49"/>
    <n v="52470"/>
    <x v="1"/>
  </r>
  <r>
    <x v="49"/>
    <n v="104940"/>
    <x v="1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50"/>
    <n v="12744"/>
    <x v="9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51"/>
    <n v="4082050"/>
    <x v="4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52"/>
    <n v="240455.6"/>
    <x v="31"/>
  </r>
  <r>
    <x v="52"/>
    <n v="279499.95"/>
    <x v="3"/>
  </r>
  <r>
    <x v="53"/>
    <n v="56000.11"/>
    <x v="3"/>
  </r>
  <r>
    <x v="54"/>
    <n v="1932"/>
    <x v="14"/>
  </r>
  <r>
    <x v="55"/>
    <n v="-293040"/>
    <x v="13"/>
  </r>
  <r>
    <x v="2"/>
    <m/>
    <x v="2"/>
  </r>
  <r>
    <x v="2"/>
    <m/>
    <x v="2"/>
  </r>
  <r>
    <x v="56"/>
    <n v="15000"/>
    <x v="16"/>
  </r>
  <r>
    <x v="56"/>
    <n v="293040"/>
    <x v="18"/>
  </r>
  <r>
    <x v="56"/>
    <n v="14000"/>
    <x v="3"/>
  </r>
  <r>
    <x v="56"/>
    <n v="60180"/>
    <x v="3"/>
  </r>
  <r>
    <x v="2"/>
    <m/>
    <x v="2"/>
  </r>
  <r>
    <x v="57"/>
    <n v="1230"/>
    <x v="15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58"/>
    <n v="-137600"/>
    <x v="12"/>
  </r>
  <r>
    <x v="2"/>
    <m/>
    <x v="2"/>
  </r>
  <r>
    <x v="58"/>
    <n v="137600"/>
    <x v="12"/>
  </r>
  <r>
    <x v="2"/>
    <m/>
    <x v="2"/>
  </r>
  <r>
    <x v="2"/>
    <m/>
    <x v="2"/>
  </r>
  <r>
    <x v="2"/>
    <m/>
    <x v="2"/>
  </r>
  <r>
    <x v="59"/>
    <n v="1076352"/>
    <x v="17"/>
  </r>
  <r>
    <x v="2"/>
    <m/>
    <x v="2"/>
  </r>
  <r>
    <x v="60"/>
    <n v="80000"/>
    <x v="32"/>
  </r>
  <r>
    <x v="61"/>
    <n v="50544"/>
    <x v="9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62"/>
    <n v="7668"/>
    <x v="9"/>
  </r>
  <r>
    <x v="2"/>
    <m/>
    <x v="2"/>
  </r>
  <r>
    <x v="63"/>
    <n v="417153.7"/>
    <x v="4"/>
  </r>
  <r>
    <x v="64"/>
    <n v="25000"/>
    <x v="16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65"/>
    <n v="28000"/>
    <x v="32"/>
  </r>
  <r>
    <x v="65"/>
    <n v="28000"/>
    <x v="32"/>
  </r>
  <r>
    <x v="66"/>
    <n v="7575996"/>
    <x v="33"/>
  </r>
  <r>
    <x v="67"/>
    <n v="200232"/>
    <x v="6"/>
  </r>
  <r>
    <x v="68"/>
    <n v="1150"/>
    <x v="15"/>
  </r>
  <r>
    <x v="2"/>
    <m/>
    <x v="2"/>
  </r>
  <r>
    <x v="69"/>
    <n v="52000"/>
    <x v="32"/>
  </r>
  <r>
    <x v="2"/>
    <m/>
    <x v="2"/>
  </r>
  <r>
    <x v="2"/>
    <m/>
    <x v="2"/>
  </r>
  <r>
    <x v="70"/>
    <n v="13650"/>
    <x v="3"/>
  </r>
  <r>
    <x v="2"/>
    <m/>
    <x v="2"/>
  </r>
  <r>
    <x v="71"/>
    <n v="200232"/>
    <x v="6"/>
  </r>
  <r>
    <x v="2"/>
    <m/>
    <x v="2"/>
  </r>
  <r>
    <x v="2"/>
    <m/>
    <x v="2"/>
  </r>
  <r>
    <x v="72"/>
    <n v="16017.84"/>
    <x v="9"/>
  </r>
  <r>
    <x v="2"/>
    <m/>
    <x v="2"/>
  </r>
  <r>
    <x v="2"/>
    <m/>
    <x v="2"/>
  </r>
  <r>
    <x v="2"/>
    <m/>
    <x v="2"/>
  </r>
  <r>
    <x v="2"/>
    <m/>
    <x v="2"/>
  </r>
  <r>
    <x v="73"/>
    <n v="182298"/>
    <x v="3"/>
  </r>
  <r>
    <x v="74"/>
    <n v="1192424.03"/>
    <x v="34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2"/>
    <m/>
    <x v="2"/>
  </r>
  <r>
    <x v="75"/>
    <n v="14400"/>
    <x v="35"/>
  </r>
  <r>
    <x v="76"/>
    <n v="3456"/>
    <x v="9"/>
  </r>
  <r>
    <x v="77"/>
    <n v="235000"/>
    <x v="30"/>
  </r>
  <r>
    <x v="77"/>
    <n v="60669"/>
    <x v="3"/>
  </r>
  <r>
    <x v="2"/>
    <m/>
    <x v="2"/>
  </r>
  <r>
    <x v="2"/>
    <m/>
    <x v="2"/>
  </r>
  <r>
    <x v="78"/>
    <n v="53870"/>
    <x v="3"/>
  </r>
  <r>
    <x v="2"/>
    <m/>
    <x v="2"/>
  </r>
  <r>
    <x v="79"/>
    <n v="1850"/>
    <x v="15"/>
  </r>
  <r>
    <x v="80"/>
    <n v="3600"/>
    <x v="36"/>
  </r>
  <r>
    <x v="2"/>
    <m/>
    <x v="2"/>
  </r>
  <r>
    <x v="2"/>
    <m/>
    <x v="2"/>
  </r>
  <r>
    <x v="2"/>
    <m/>
    <x v="2"/>
  </r>
  <r>
    <x v="2"/>
    <m/>
    <x v="2"/>
  </r>
  <r>
    <x v="81"/>
    <n v="101200"/>
    <x v="3"/>
  </r>
  <r>
    <x v="2"/>
    <m/>
    <x v="2"/>
  </r>
  <r>
    <x v="2"/>
    <m/>
    <x v="2"/>
  </r>
  <r>
    <x v="2"/>
    <m/>
    <x v="2"/>
  </r>
  <r>
    <x v="82"/>
    <n v="12684.67"/>
    <x v="9"/>
  </r>
  <r>
    <x v="2"/>
    <m/>
    <x v="2"/>
  </r>
  <r>
    <x v="83"/>
    <n v="63000"/>
    <x v="3"/>
  </r>
  <r>
    <x v="2"/>
    <m/>
    <x v="2"/>
  </r>
  <r>
    <x v="2"/>
    <m/>
    <x v="2"/>
  </r>
  <r>
    <x v="84"/>
    <n v="26136"/>
    <x v="9"/>
  </r>
  <r>
    <x v="2"/>
    <m/>
    <x v="2"/>
  </r>
  <r>
    <x v="84"/>
    <n v="18950"/>
    <x v="23"/>
  </r>
  <r>
    <x v="2"/>
    <m/>
    <x v="2"/>
  </r>
  <r>
    <x v="85"/>
    <n v="32832"/>
    <x v="9"/>
  </r>
  <r>
    <x v="85"/>
    <n v="38850"/>
    <x v="3"/>
  </r>
  <r>
    <x v="2"/>
    <m/>
    <x v="2"/>
  </r>
  <r>
    <x v="2"/>
    <m/>
    <x v="2"/>
  </r>
  <r>
    <x v="86"/>
    <n v="34848"/>
    <x v="9"/>
  </r>
  <r>
    <x v="2"/>
    <m/>
    <x v="2"/>
  </r>
  <r>
    <x v="2"/>
    <m/>
    <x v="2"/>
  </r>
  <r>
    <x v="87"/>
    <n v="298100"/>
    <x v="3"/>
  </r>
  <r>
    <x v="88"/>
    <n v="1290"/>
    <x v="15"/>
  </r>
  <r>
    <x v="88"/>
    <n v="33048"/>
    <x v="9"/>
  </r>
  <r>
    <x v="2"/>
    <m/>
    <x v="2"/>
  </r>
  <r>
    <x v="2"/>
    <m/>
    <x v="2"/>
  </r>
  <r>
    <x v="89"/>
    <n v="86670"/>
    <x v="3"/>
  </r>
  <r>
    <x v="90"/>
    <n v="81936"/>
    <x v="9"/>
  </r>
  <r>
    <x v="91"/>
    <n v="264600"/>
    <x v="12"/>
  </r>
  <r>
    <x v="92"/>
    <n v="33552"/>
    <x v="9"/>
  </r>
  <r>
    <x v="93"/>
    <n v="229026"/>
    <x v="3"/>
  </r>
  <r>
    <x v="2"/>
    <m/>
    <x v="2"/>
  </r>
  <r>
    <x v="94"/>
    <n v="80850"/>
    <x v="3"/>
  </r>
  <r>
    <x v="2"/>
    <m/>
    <x v="2"/>
  </r>
  <r>
    <x v="95"/>
    <n v="96768"/>
    <x v="9"/>
  </r>
  <r>
    <x v="2"/>
    <m/>
    <x v="2"/>
  </r>
  <r>
    <x v="96"/>
    <n v="426498"/>
    <x v="3"/>
  </r>
  <r>
    <x v="97"/>
    <n v="330404"/>
    <x v="3"/>
  </r>
  <r>
    <x v="2"/>
    <m/>
    <x v="2"/>
  </r>
  <r>
    <x v="98"/>
    <n v="1190"/>
    <x v="15"/>
  </r>
  <r>
    <x v="98"/>
    <n v="1440"/>
    <x v="9"/>
  </r>
  <r>
    <x v="98"/>
    <n v="425296.5"/>
    <x v="3"/>
  </r>
  <r>
    <x v="99"/>
    <n v="22098"/>
    <x v="3"/>
  </r>
  <r>
    <x v="99"/>
    <n v="18747"/>
    <x v="3"/>
  </r>
  <r>
    <x v="100"/>
    <n v="70000"/>
    <x v="37"/>
  </r>
  <r>
    <x v="2"/>
    <m/>
    <x v="2"/>
  </r>
  <r>
    <x v="101"/>
    <n v="235771.4"/>
    <x v="31"/>
  </r>
  <r>
    <x v="101"/>
    <n v="266245"/>
    <x v="3"/>
  </r>
  <r>
    <x v="2"/>
    <m/>
    <x v="2"/>
  </r>
  <r>
    <x v="2"/>
    <m/>
    <x v="2"/>
  </r>
  <r>
    <x v="102"/>
    <n v="241255"/>
    <x v="3"/>
  </r>
  <r>
    <x v="103"/>
    <n v="28156"/>
    <x v="38"/>
  </r>
  <r>
    <x v="104"/>
    <n v="496100"/>
    <x v="39"/>
  </r>
  <r>
    <x v="2"/>
    <m/>
    <x v="2"/>
  </r>
  <r>
    <x v="105"/>
    <n v="336243"/>
    <x v="3"/>
  </r>
  <r>
    <x v="2"/>
    <m/>
    <x v="2"/>
  </r>
  <r>
    <x v="106"/>
    <n v="347054"/>
    <x v="3"/>
  </r>
  <r>
    <x v="107"/>
    <n v="184896"/>
    <x v="3"/>
  </r>
  <r>
    <x v="107"/>
    <n v="785538"/>
    <x v="3"/>
  </r>
  <r>
    <x v="2"/>
    <m/>
    <x v="2"/>
  </r>
  <r>
    <x v="108"/>
    <n v="8856"/>
    <x v="9"/>
  </r>
  <r>
    <x v="109"/>
    <n v="153800.32000000001"/>
    <x v="3"/>
  </r>
  <r>
    <x v="110"/>
    <n v="17280"/>
    <x v="9"/>
  </r>
  <r>
    <x v="111"/>
    <n v="25960"/>
    <x v="3"/>
  </r>
  <r>
    <x v="112"/>
    <n v="1090"/>
    <x v="15"/>
  </r>
  <r>
    <x v="112"/>
    <n v="14070"/>
    <x v="3"/>
  </r>
  <r>
    <x v="2"/>
    <m/>
    <x v="2"/>
  </r>
  <r>
    <x v="113"/>
    <n v="153472"/>
    <x v="3"/>
  </r>
  <r>
    <x v="113"/>
    <n v="487488"/>
    <x v="3"/>
  </r>
  <r>
    <x v="2"/>
    <m/>
    <x v="2"/>
  </r>
  <r>
    <x v="114"/>
    <n v="235795"/>
    <x v="3"/>
  </r>
  <r>
    <x v="2"/>
    <m/>
    <x v="2"/>
  </r>
  <r>
    <x v="115"/>
    <n v="26640"/>
    <x v="9"/>
  </r>
  <r>
    <x v="115"/>
    <n v="231888"/>
    <x v="3"/>
  </r>
  <r>
    <x v="115"/>
    <n v="50085"/>
    <x v="3"/>
  </r>
  <r>
    <x v="116"/>
    <n v="233000"/>
    <x v="30"/>
  </r>
  <r>
    <x v="2"/>
    <m/>
    <x v="2"/>
  </r>
  <r>
    <x v="2"/>
    <m/>
    <x v="2"/>
  </r>
  <r>
    <x v="117"/>
    <n v="1275238"/>
    <x v="27"/>
  </r>
  <r>
    <x v="117"/>
    <n v="1086472"/>
    <x v="27"/>
  </r>
  <r>
    <x v="118"/>
    <n v="85440"/>
    <x v="3"/>
  </r>
  <r>
    <x v="118"/>
    <n v="432192"/>
    <x v="3"/>
  </r>
  <r>
    <x v="2"/>
    <m/>
    <x v="2"/>
  </r>
  <r>
    <x v="2"/>
    <m/>
    <x v="2"/>
  </r>
  <r>
    <x v="2"/>
    <m/>
    <x v="2"/>
  </r>
  <r>
    <x v="119"/>
    <n v="65609.2"/>
    <x v="3"/>
  </r>
  <r>
    <x v="2"/>
    <m/>
    <x v="2"/>
  </r>
  <r>
    <x v="120"/>
    <n v="82090"/>
    <x v="3"/>
  </r>
  <r>
    <x v="121"/>
    <n v="14760"/>
    <x v="9"/>
  </r>
  <r>
    <x v="122"/>
    <n v="502400"/>
    <x v="3"/>
  </r>
  <r>
    <x v="122"/>
    <n v="666250"/>
    <x v="3"/>
  </r>
  <r>
    <x v="123"/>
    <n v="203000"/>
    <x v="3"/>
  </r>
  <r>
    <x v="124"/>
    <n v="372000"/>
    <x v="40"/>
  </r>
  <r>
    <x v="2"/>
    <m/>
    <x v="2"/>
  </r>
  <r>
    <x v="125"/>
    <n v="303040"/>
    <x v="3"/>
  </r>
  <r>
    <x v="125"/>
    <n v="283776"/>
    <x v="3"/>
  </r>
  <r>
    <x v="125"/>
    <n v="75373"/>
    <x v="3"/>
  </r>
  <r>
    <x v="126"/>
    <n v="9294579"/>
    <x v="41"/>
  </r>
  <r>
    <x v="126"/>
    <n v="5292"/>
    <x v="3"/>
  </r>
  <r>
    <x v="127"/>
    <n v="95100"/>
    <x v="3"/>
  </r>
  <r>
    <x v="2"/>
    <m/>
    <x v="2"/>
  </r>
  <r>
    <x v="127"/>
    <n v="89600"/>
    <x v="3"/>
  </r>
  <r>
    <x v="128"/>
    <n v="20088"/>
    <x v="3"/>
  </r>
  <r>
    <x v="2"/>
    <m/>
    <x v="2"/>
  </r>
  <r>
    <x v="2"/>
    <m/>
    <x v="2"/>
  </r>
  <r>
    <x v="2"/>
    <m/>
    <x v="2"/>
  </r>
  <r>
    <x v="129"/>
    <n v="1090"/>
    <x v="15"/>
  </r>
  <r>
    <x v="130"/>
    <n v="135500"/>
    <x v="3"/>
  </r>
  <r>
    <x v="131"/>
    <n v="294000"/>
    <x v="3"/>
  </r>
  <r>
    <x v="131"/>
    <n v="297500"/>
    <x v="3"/>
  </r>
  <r>
    <x v="131"/>
    <n v="55212"/>
    <x v="3"/>
  </r>
  <r>
    <x v="2"/>
    <m/>
    <x v="2"/>
  </r>
  <r>
    <x v="2"/>
    <m/>
    <x v="2"/>
  </r>
  <r>
    <x v="2"/>
    <m/>
    <x v="2"/>
  </r>
  <r>
    <x v="132"/>
    <n v="500256"/>
    <x v="6"/>
  </r>
  <r>
    <x v="2"/>
    <m/>
    <x v="2"/>
  </r>
  <r>
    <x v="2"/>
    <m/>
    <x v="2"/>
  </r>
  <r>
    <x v="132"/>
    <n v="295120"/>
    <x v="3"/>
  </r>
  <r>
    <x v="2"/>
    <m/>
    <x v="2"/>
  </r>
  <r>
    <x v="133"/>
    <n v="1001160"/>
    <x v="6"/>
  </r>
  <r>
    <x v="2"/>
    <m/>
    <x v="2"/>
  </r>
  <r>
    <x v="2"/>
    <m/>
    <x v="2"/>
  </r>
  <r>
    <x v="134"/>
    <n v="1000512"/>
    <x v="6"/>
  </r>
  <r>
    <x v="135"/>
    <n v="2400"/>
    <x v="3"/>
  </r>
  <r>
    <x v="135"/>
    <n v="76364"/>
    <x v="3"/>
  </r>
  <r>
    <x v="2"/>
    <m/>
    <x v="2"/>
  </r>
  <r>
    <x v="2"/>
    <m/>
    <x v="2"/>
  </r>
  <r>
    <x v="135"/>
    <n v="325006"/>
    <x v="3"/>
  </r>
  <r>
    <x v="135"/>
    <n v="178857"/>
    <x v="3"/>
  </r>
  <r>
    <x v="136"/>
    <n v="63375"/>
    <x v="3"/>
  </r>
  <r>
    <x v="137"/>
    <n v="2400"/>
    <x v="9"/>
  </r>
  <r>
    <x v="137"/>
    <n v="34800"/>
    <x v="9"/>
  </r>
  <r>
    <x v="138"/>
    <n v="18950"/>
    <x v="23"/>
  </r>
  <r>
    <x v="139"/>
    <n v="8466"/>
    <x v="3"/>
  </r>
  <r>
    <x v="140"/>
    <n v="23001.599999999999"/>
    <x v="3"/>
  </r>
  <r>
    <x v="141"/>
    <n v="10619"/>
    <x v="3"/>
  </r>
  <r>
    <x v="141"/>
    <n v="5153175"/>
    <x v="42"/>
  </r>
  <r>
    <x v="142"/>
    <n v="34257"/>
    <x v="3"/>
  </r>
  <r>
    <x v="143"/>
    <n v="294671"/>
    <x v="3"/>
  </r>
  <r>
    <x v="2"/>
    <m/>
    <x v="2"/>
  </r>
  <r>
    <x v="144"/>
    <n v="110880"/>
    <x v="3"/>
  </r>
  <r>
    <x v="145"/>
    <n v="160680"/>
    <x v="3"/>
  </r>
  <r>
    <x v="145"/>
    <n v="26400"/>
    <x v="3"/>
  </r>
  <r>
    <x v="145"/>
    <n v="296100"/>
    <x v="3"/>
  </r>
  <r>
    <x v="146"/>
    <n v="15900"/>
    <x v="9"/>
  </r>
  <r>
    <x v="146"/>
    <n v="217233.5"/>
    <x v="3"/>
  </r>
  <r>
    <x v="146"/>
    <n v="1090"/>
    <x v="15"/>
  </r>
  <r>
    <x v="2"/>
    <m/>
    <x v="2"/>
  </r>
  <r>
    <x v="147"/>
    <n v="183551.5"/>
    <x v="3"/>
  </r>
  <r>
    <x v="2"/>
    <m/>
    <x v="2"/>
  </r>
  <r>
    <x v="148"/>
    <n v="301020"/>
    <x v="3"/>
  </r>
  <r>
    <x v="2"/>
    <m/>
    <x v="2"/>
  </r>
  <r>
    <x v="2"/>
    <m/>
    <x v="2"/>
  </r>
  <r>
    <x v="2"/>
    <m/>
    <x v="2"/>
  </r>
  <r>
    <x v="149"/>
    <n v="18950"/>
    <x v="23"/>
  </r>
  <r>
    <x v="149"/>
    <n v="412500"/>
    <x v="3"/>
  </r>
  <r>
    <x v="2"/>
    <m/>
    <x v="2"/>
  </r>
  <r>
    <x v="2"/>
    <m/>
    <x v="2"/>
  </r>
  <r>
    <x v="2"/>
    <m/>
    <x v="2"/>
  </r>
  <r>
    <x v="2"/>
    <m/>
    <x v="2"/>
  </r>
  <r>
    <x v="150"/>
    <n v="74998"/>
    <x v="3"/>
  </r>
  <r>
    <x v="2"/>
    <m/>
    <x v="2"/>
  </r>
  <r>
    <x v="151"/>
    <n v="333328"/>
    <x v="3"/>
  </r>
  <r>
    <x v="152"/>
    <n v="176000"/>
    <x v="30"/>
  </r>
  <r>
    <x v="2"/>
    <m/>
    <x v="2"/>
  </r>
  <r>
    <x v="153"/>
    <n v="232792"/>
    <x v="31"/>
  </r>
  <r>
    <x v="154"/>
    <n v="312240"/>
    <x v="3"/>
  </r>
  <r>
    <x v="155"/>
    <n v="5000"/>
    <x v="43"/>
  </r>
  <r>
    <x v="156"/>
    <n v="15979194"/>
    <x v="44"/>
  </r>
  <r>
    <x v="156"/>
    <n v="9409190.6999999993"/>
    <x v="44"/>
  </r>
  <r>
    <x v="2"/>
    <m/>
    <x v="2"/>
  </r>
  <r>
    <x v="2"/>
    <m/>
    <x v="2"/>
  </r>
  <r>
    <x v="157"/>
    <n v="268800"/>
    <x v="3"/>
  </r>
  <r>
    <x v="158"/>
    <n v="1050"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s v=" 31/12/2022"/>
    <x v="0"/>
    <x v="0"/>
    <n v="2.5"/>
    <n v="0"/>
  </r>
  <r>
    <x v="1"/>
    <s v=" 30/12/2022"/>
    <x v="1"/>
    <x v="1"/>
    <n v="0"/>
    <n v="7000"/>
  </r>
  <r>
    <x v="2"/>
    <s v=" 29/12/2022"/>
    <x v="2"/>
    <x v="2"/>
    <n v="0"/>
    <n v="2.4700000000000002"/>
  </r>
  <r>
    <x v="3"/>
    <s v=" 28/12/2022"/>
    <x v="3"/>
    <x v="3"/>
    <n v="2814"/>
    <n v="0"/>
  </r>
  <r>
    <x v="3"/>
    <s v=" 28/12/2022"/>
    <x v="4"/>
    <x v="4"/>
    <n v="8.44"/>
    <n v="0"/>
  </r>
  <r>
    <x v="3"/>
    <s v=" 28/12/2022"/>
    <x v="1"/>
    <x v="5"/>
    <n v="4222"/>
    <n v="0"/>
  </r>
  <r>
    <x v="3"/>
    <s v=" 28/12/2022"/>
    <x v="3"/>
    <x v="6"/>
    <n v="4568.71"/>
    <n v="0"/>
  </r>
  <r>
    <x v="4"/>
    <s v=" 23/12/2022"/>
    <x v="1"/>
    <x v="7"/>
    <n v="0"/>
    <n v="10584"/>
  </r>
  <r>
    <x v="5"/>
    <s v=" 20/12/2022"/>
    <x v="3"/>
    <x v="8"/>
    <n v="1710.72"/>
    <n v="0"/>
  </r>
  <r>
    <x v="6"/>
    <s v=" 16/12/2022"/>
    <x v="5"/>
    <x v="9"/>
    <n v="0"/>
    <n v="10"/>
  </r>
  <r>
    <x v="6"/>
    <s v=" 16/12/2022"/>
    <x v="1"/>
    <x v="10"/>
    <n v="0"/>
    <n v="50000"/>
  </r>
  <r>
    <x v="7"/>
    <s v=" 12/12/2022"/>
    <x v="3"/>
    <x v="11"/>
    <n v="0.5"/>
    <n v="0"/>
  </r>
  <r>
    <x v="7"/>
    <s v=" 12/12/2022"/>
    <x v="3"/>
    <x v="12"/>
    <n v="2190"/>
    <n v="0"/>
  </r>
  <r>
    <x v="8"/>
    <s v=" 13/12/2022"/>
    <x v="6"/>
    <x v="13"/>
    <n v="10"/>
    <n v="0"/>
  </r>
  <r>
    <x v="8"/>
    <s v=" 13/12/2022"/>
    <x v="1"/>
    <x v="14"/>
    <n v="0"/>
    <n v="2800"/>
  </r>
  <r>
    <x v="9"/>
    <s v=" 07/12/2022"/>
    <x v="4"/>
    <x v="15"/>
    <n v="50"/>
    <n v="0"/>
  </r>
  <r>
    <x v="9"/>
    <s v=" 07/12/2022"/>
    <x v="1"/>
    <x v="16"/>
    <n v="20181.8"/>
    <n v="0"/>
  </r>
  <r>
    <x v="10"/>
    <s v=" 02/12/2022"/>
    <x v="4"/>
    <x v="17"/>
    <n v="10"/>
    <n v="0"/>
  </r>
  <r>
    <x v="10"/>
    <s v=" 02/12/2022"/>
    <x v="4"/>
    <x v="17"/>
    <n v="10"/>
    <n v="0"/>
  </r>
  <r>
    <x v="10"/>
    <s v=" 02/12/2022"/>
    <x v="1"/>
    <x v="18"/>
    <n v="4897.46"/>
    <n v="0"/>
  </r>
  <r>
    <x v="11"/>
    <s v=" 30/11/2022"/>
    <x v="0"/>
    <x v="19"/>
    <n v="2.5"/>
    <n v="0"/>
  </r>
  <r>
    <x v="11"/>
    <s v=" 29/11/2022"/>
    <x v="2"/>
    <x v="2"/>
    <n v="0"/>
    <n v="2.5499999999999998"/>
  </r>
  <r>
    <x v="12"/>
    <s v=" 24/11/2022"/>
    <x v="3"/>
    <x v="20"/>
    <n v="0.5"/>
    <n v="0"/>
  </r>
  <r>
    <x v="12"/>
    <s v=" 24/11/2022"/>
    <x v="3"/>
    <x v="21"/>
    <n v="6172.66"/>
    <n v="0"/>
  </r>
  <r>
    <x v="13"/>
    <s v=" 21/11/2022"/>
    <x v="3"/>
    <x v="22"/>
    <n v="0.5"/>
    <n v="0"/>
  </r>
  <r>
    <x v="13"/>
    <s v=" 21/11/2022"/>
    <x v="3"/>
    <x v="23"/>
    <n v="720"/>
    <n v="0"/>
  </r>
  <r>
    <x v="13"/>
    <s v=" 21/11/2022"/>
    <x v="4"/>
    <x v="24"/>
    <n v="10"/>
    <n v="0"/>
  </r>
  <r>
    <x v="13"/>
    <s v=" 21/11/2022"/>
    <x v="4"/>
    <x v="24"/>
    <n v="49.16"/>
    <n v="0"/>
  </r>
  <r>
    <x v="13"/>
    <s v=" 21/11/2022"/>
    <x v="1"/>
    <x v="25"/>
    <n v="32774.75"/>
    <n v="0"/>
  </r>
  <r>
    <x v="13"/>
    <s v=" 21/11/2022"/>
    <x v="4"/>
    <x v="26"/>
    <n v="5"/>
    <n v="0"/>
  </r>
  <r>
    <x v="13"/>
    <s v=" 21/11/2022"/>
    <x v="4"/>
    <x v="26"/>
    <n v="10"/>
    <n v="0"/>
  </r>
  <r>
    <x v="13"/>
    <s v=" 21/11/2022"/>
    <x v="4"/>
    <x v="26"/>
    <n v="10"/>
    <n v="0"/>
  </r>
  <r>
    <x v="13"/>
    <s v=" 21/11/2022"/>
    <x v="1"/>
    <x v="27"/>
    <n v="2491.7399999999998"/>
    <n v="0"/>
  </r>
  <r>
    <x v="13"/>
    <s v=" 21/11/2022"/>
    <x v="3"/>
    <x v="28"/>
    <n v="0.5"/>
    <n v="0"/>
  </r>
  <r>
    <x v="13"/>
    <s v=" 21/11/2022"/>
    <x v="3"/>
    <x v="29"/>
    <n v="450"/>
    <n v="0"/>
  </r>
  <r>
    <x v="13"/>
    <s v=" 21/11/2022"/>
    <x v="3"/>
    <x v="30"/>
    <n v="0.5"/>
    <n v="0"/>
  </r>
  <r>
    <x v="13"/>
    <s v=" 21/11/2022"/>
    <x v="3"/>
    <x v="31"/>
    <n v="630"/>
    <n v="0"/>
  </r>
  <r>
    <x v="14"/>
    <s v=" 15/11/2022"/>
    <x v="3"/>
    <x v="32"/>
    <n v="0"/>
    <n v="1690"/>
  </r>
  <r>
    <x v="14"/>
    <s v=" 15/11/2022"/>
    <x v="3"/>
    <x v="33"/>
    <n v="3690"/>
    <n v="0"/>
  </r>
  <r>
    <x v="15"/>
    <s v=" 10/11/2022"/>
    <x v="4"/>
    <x v="34"/>
    <n v="50"/>
    <n v="0"/>
  </r>
  <r>
    <x v="15"/>
    <s v=" 10/11/2022"/>
    <x v="1"/>
    <x v="35"/>
    <n v="20000"/>
    <n v="0"/>
  </r>
  <r>
    <x v="16"/>
    <s v=" 04/11/2022"/>
    <x v="3"/>
    <x v="36"/>
    <n v="0"/>
    <n v="3690"/>
  </r>
  <r>
    <x v="16"/>
    <s v=" 04/11/2022"/>
    <x v="3"/>
    <x v="37"/>
    <n v="0.5"/>
    <n v="0"/>
  </r>
  <r>
    <x v="16"/>
    <s v=" 04/11/2022"/>
    <x v="3"/>
    <x v="38"/>
    <n v="552.48"/>
    <n v="0"/>
  </r>
  <r>
    <x v="16"/>
    <s v=" 04/11/2022"/>
    <x v="6"/>
    <x v="39"/>
    <n v="37.49"/>
    <n v="0"/>
  </r>
  <r>
    <x v="16"/>
    <s v=" 04/11/2022"/>
    <x v="1"/>
    <x v="40"/>
    <n v="0"/>
    <n v="74985"/>
  </r>
  <r>
    <x v="17"/>
    <s v=" 03/11/2022"/>
    <x v="3"/>
    <x v="41"/>
    <n v="0.5"/>
    <n v="0"/>
  </r>
  <r>
    <x v="17"/>
    <s v=" 03/11/2022"/>
    <x v="3"/>
    <x v="42"/>
    <n v="900"/>
    <n v="0"/>
  </r>
  <r>
    <x v="17"/>
    <s v=" 03/11/2022"/>
    <x v="3"/>
    <x v="43"/>
    <n v="0.5"/>
    <n v="0"/>
  </r>
  <r>
    <x v="17"/>
    <s v=" 03/11/2022"/>
    <x v="3"/>
    <x v="44"/>
    <n v="1080"/>
    <n v="0"/>
  </r>
  <r>
    <x v="17"/>
    <s v=" 03/11/2022"/>
    <x v="3"/>
    <x v="45"/>
    <n v="0.5"/>
    <n v="0"/>
  </r>
  <r>
    <x v="17"/>
    <s v=" 03/11/2022"/>
    <x v="3"/>
    <x v="46"/>
    <n v="1080"/>
    <n v="0"/>
  </r>
  <r>
    <x v="17"/>
    <s v=" 03/11/2022"/>
    <x v="3"/>
    <x v="47"/>
    <n v="0.5"/>
    <n v="0"/>
  </r>
  <r>
    <x v="17"/>
    <s v=" 03/11/2022"/>
    <x v="3"/>
    <x v="48"/>
    <n v="810"/>
    <n v="0"/>
  </r>
  <r>
    <x v="18"/>
    <s v=" 02/11/2022"/>
    <x v="3"/>
    <x v="49"/>
    <n v="0"/>
    <n v="50000"/>
  </r>
  <r>
    <x v="19"/>
    <s v=" 31/10/2022"/>
    <x v="0"/>
    <x v="50"/>
    <n v="2.5"/>
    <n v="0"/>
  </r>
  <r>
    <x v="19"/>
    <s v=" 29/10/2022"/>
    <x v="2"/>
    <x v="2"/>
    <n v="0"/>
    <n v="2.4700000000000002"/>
  </r>
  <r>
    <x v="20"/>
    <s v=" 21/10/2022"/>
    <x v="3"/>
    <x v="51"/>
    <n v="5000"/>
    <n v="0"/>
  </r>
  <r>
    <x v="21"/>
    <s v=" 13/10/2022"/>
    <x v="1"/>
    <x v="52"/>
    <n v="0"/>
    <n v="26000"/>
  </r>
  <r>
    <x v="22"/>
    <s v=" 07/10/2022"/>
    <x v="3"/>
    <x v="53"/>
    <n v="6000"/>
    <n v="0"/>
  </r>
  <r>
    <x v="23"/>
    <s v=" 05/10/2022"/>
    <x v="6"/>
    <x v="54"/>
    <n v="12.49"/>
    <n v="0"/>
  </r>
  <r>
    <x v="23"/>
    <s v=" 05/10/2022"/>
    <x v="1"/>
    <x v="55"/>
    <n v="0"/>
    <n v="24985"/>
  </r>
  <r>
    <x v="24"/>
    <s v=" 03/10/2022"/>
    <x v="3"/>
    <x v="56"/>
    <n v="0.5"/>
    <n v="0"/>
  </r>
  <r>
    <x v="24"/>
    <s v=" 03/10/2022"/>
    <x v="3"/>
    <x v="57"/>
    <n v="900"/>
    <n v="0"/>
  </r>
  <r>
    <x v="24"/>
    <s v=" 03/10/2022"/>
    <x v="3"/>
    <x v="58"/>
    <n v="0.5"/>
    <n v="0"/>
  </r>
  <r>
    <x v="24"/>
    <s v=" 03/10/2022"/>
    <x v="3"/>
    <x v="59"/>
    <n v="450"/>
    <n v="0"/>
  </r>
  <r>
    <x v="24"/>
    <s v=" 03/10/2022"/>
    <x v="3"/>
    <x v="60"/>
    <n v="1445.8"/>
    <n v="0"/>
  </r>
  <r>
    <x v="25"/>
    <s v=" 30/09/2022"/>
    <x v="0"/>
    <x v="61"/>
    <n v="2.5"/>
    <n v="0"/>
  </r>
  <r>
    <x v="26"/>
    <s v=" 29/09/2022"/>
    <x v="3"/>
    <x v="62"/>
    <n v="100000"/>
    <n v="0"/>
  </r>
  <r>
    <x v="27"/>
    <s v=" 23/09/2022"/>
    <x v="3"/>
    <x v="63"/>
    <n v="11200"/>
    <n v="0"/>
  </r>
  <r>
    <x v="28"/>
    <s v=" 20/09/2022"/>
    <x v="3"/>
    <x v="64"/>
    <n v="1868"/>
    <n v="0"/>
  </r>
  <r>
    <x v="29"/>
    <s v=" 19/09/2022"/>
    <x v="3"/>
    <x v="65"/>
    <n v="0"/>
    <n v="69756"/>
  </r>
  <r>
    <x v="30"/>
    <s v=" 15/09/2022"/>
    <x v="3"/>
    <x v="66"/>
    <n v="0"/>
    <n v="30000"/>
  </r>
  <r>
    <x v="31"/>
    <s v=" 13/09/2022"/>
    <x v="3"/>
    <x v="67"/>
    <n v="5300"/>
    <n v="0"/>
  </r>
  <r>
    <x v="32"/>
    <s v=" 09/09/2022"/>
    <x v="3"/>
    <x v="68"/>
    <n v="0"/>
    <n v="2000"/>
  </r>
  <r>
    <x v="33"/>
    <s v=" 07/09/2022"/>
    <x v="4"/>
    <x v="69"/>
    <n v="6"/>
    <n v="0"/>
  </r>
  <r>
    <x v="33"/>
    <s v=" 07/09/2022"/>
    <x v="1"/>
    <x v="70"/>
    <n v="2089.5"/>
    <n v="0"/>
  </r>
  <r>
    <x v="34"/>
    <s v=" 02/09/2022"/>
    <x v="4"/>
    <x v="71"/>
    <n v="10"/>
    <n v="0"/>
  </r>
  <r>
    <x v="34"/>
    <s v=" 02/09/2022"/>
    <x v="4"/>
    <x v="71"/>
    <n v="30.12"/>
    <n v="0"/>
  </r>
  <r>
    <x v="34"/>
    <s v=" 02/09/2022"/>
    <x v="1"/>
    <x v="72"/>
    <n v="20082.98"/>
    <n v="0"/>
  </r>
  <r>
    <x v="35"/>
    <s v=" 01/09/2022"/>
    <x v="5"/>
    <x v="73"/>
    <n v="0"/>
    <n v="30"/>
  </r>
  <r>
    <x v="35"/>
    <s v=" 01/09/2022"/>
    <x v="6"/>
    <x v="74"/>
    <n v="30"/>
    <n v="0"/>
  </r>
  <r>
    <x v="35"/>
    <s v=" 01/09/2022"/>
    <x v="1"/>
    <x v="75"/>
    <n v="0"/>
    <n v="60000"/>
  </r>
  <r>
    <x v="36"/>
    <s v=" 31/08/2022"/>
    <x v="0"/>
    <x v="76"/>
    <n v="2.5"/>
    <n v="0"/>
  </r>
  <r>
    <x v="37"/>
    <s v=" 22/08/2022"/>
    <x v="1"/>
    <x v="77"/>
    <n v="0"/>
    <n v="4690"/>
  </r>
  <r>
    <x v="37"/>
    <s v=" 22/08/2022"/>
    <x v="1"/>
    <x v="78"/>
    <n v="0"/>
    <n v="2192"/>
  </r>
  <r>
    <x v="37"/>
    <s v=" 22/08/2022"/>
    <x v="1"/>
    <x v="79"/>
    <n v="0"/>
    <n v="2160"/>
  </r>
  <r>
    <x v="38"/>
    <s v=" 15/08/2022"/>
    <x v="3"/>
    <x v="80"/>
    <n v="3600"/>
    <n v="0"/>
  </r>
  <r>
    <x v="39"/>
    <s v=" 10/08/2022"/>
    <x v="4"/>
    <x v="81"/>
    <n v="5"/>
    <n v="0"/>
  </r>
  <r>
    <x v="39"/>
    <s v=" 10/08/2022"/>
    <x v="4"/>
    <x v="81"/>
    <n v="10"/>
    <n v="0"/>
  </r>
  <r>
    <x v="39"/>
    <s v=" 10/08/2022"/>
    <x v="4"/>
    <x v="81"/>
    <n v="10"/>
    <n v="0"/>
  </r>
  <r>
    <x v="39"/>
    <s v=" 10/08/2022"/>
    <x v="1"/>
    <x v="82"/>
    <n v="2587.8000000000002"/>
    <n v="0"/>
  </r>
  <r>
    <x v="39"/>
    <s v=" 10/08/2022"/>
    <x v="4"/>
    <x v="83"/>
    <n v="10"/>
    <n v="0"/>
  </r>
  <r>
    <x v="39"/>
    <s v=" 10/08/2022"/>
    <x v="4"/>
    <x v="83"/>
    <n v="10"/>
    <n v="0"/>
  </r>
  <r>
    <x v="39"/>
    <s v=" 10/08/2022"/>
    <x v="1"/>
    <x v="84"/>
    <n v="1038.0999999999999"/>
    <n v="0"/>
  </r>
  <r>
    <x v="40"/>
    <s v=" 03/08/2022"/>
    <x v="4"/>
    <x v="85"/>
    <n v="10"/>
    <n v="0"/>
  </r>
  <r>
    <x v="40"/>
    <s v=" 03/08/2022"/>
    <x v="4"/>
    <x v="85"/>
    <n v="33"/>
    <n v="0"/>
  </r>
  <r>
    <x v="40"/>
    <s v=" 03/08/2022"/>
    <x v="1"/>
    <x v="86"/>
    <n v="22000"/>
    <n v="0"/>
  </r>
  <r>
    <x v="41"/>
    <s v=" 31/07/2022"/>
    <x v="0"/>
    <x v="87"/>
    <n v="2.5"/>
    <n v="0"/>
  </r>
  <r>
    <x v="42"/>
    <s v=" 21/07/2022"/>
    <x v="3"/>
    <x v="88"/>
    <n v="10020.370000000001"/>
    <n v="0"/>
  </r>
  <r>
    <x v="43"/>
    <s v=" 20/07/2022"/>
    <x v="1"/>
    <x v="89"/>
    <n v="0"/>
    <n v="138"/>
  </r>
  <r>
    <x v="43"/>
    <s v=" 20/07/2022"/>
    <x v="1"/>
    <x v="90"/>
    <n v="0"/>
    <n v="1380"/>
  </r>
  <r>
    <x v="44"/>
    <s v=" 12/07/2022"/>
    <x v="3"/>
    <x v="91"/>
    <n v="6000"/>
    <n v="0"/>
  </r>
  <r>
    <x v="45"/>
    <s v=" 06/07/2022"/>
    <x v="3"/>
    <x v="92"/>
    <n v="500"/>
    <n v="0"/>
  </r>
  <r>
    <x v="46"/>
    <s v=" 04/07/2022"/>
    <x v="3"/>
    <x v="93"/>
    <n v="0"/>
    <n v="50000"/>
  </r>
  <r>
    <x v="47"/>
    <s v=" 30/06/2022"/>
    <x v="0"/>
    <x v="94"/>
    <n v="2.5"/>
    <n v="0"/>
  </r>
  <r>
    <x v="48"/>
    <s v=" 07/06/2022"/>
    <x v="3"/>
    <x v="95"/>
    <n v="2000"/>
    <n v="0"/>
  </r>
  <r>
    <x v="49"/>
    <s v=" 31/05/2022"/>
    <x v="0"/>
    <x v="96"/>
    <n v="2.5"/>
    <n v="0"/>
  </r>
  <r>
    <x v="50"/>
    <s v=" 27/05/2022"/>
    <x v="7"/>
    <x v="97"/>
    <n v="0"/>
    <n v="1904"/>
  </r>
  <r>
    <x v="50"/>
    <s v=" 27/05/2022"/>
    <x v="7"/>
    <x v="98"/>
    <n v="0"/>
    <n v="2580"/>
  </r>
  <r>
    <x v="50"/>
    <s v=" 27/05/2022"/>
    <x v="7"/>
    <x v="99"/>
    <n v="0"/>
    <n v="2580"/>
  </r>
  <r>
    <x v="50"/>
    <s v=" 27/05/2022"/>
    <x v="7"/>
    <x v="100"/>
    <n v="0"/>
    <n v="3354"/>
  </r>
  <r>
    <x v="50"/>
    <s v=" 27/05/2022"/>
    <x v="7"/>
    <x v="101"/>
    <n v="0"/>
    <n v="2580"/>
  </r>
  <r>
    <x v="50"/>
    <s v=" 27/05/2022"/>
    <x v="7"/>
    <x v="102"/>
    <n v="0"/>
    <n v="2580"/>
  </r>
  <r>
    <x v="51"/>
    <s v=" 16/05/2022"/>
    <x v="4"/>
    <x v="103"/>
    <n v="8.1999999999999993"/>
    <n v="0"/>
  </r>
  <r>
    <x v="51"/>
    <s v=" 16/05/2022"/>
    <x v="1"/>
    <x v="104"/>
    <n v="4100"/>
    <n v="0"/>
  </r>
  <r>
    <x v="51"/>
    <s v=" 16/05/2022"/>
    <x v="8"/>
    <x v="105"/>
    <n v="0"/>
    <n v="4100"/>
  </r>
  <r>
    <x v="52"/>
    <s v=" 30/04/2022"/>
    <x v="0"/>
    <x v="106"/>
    <n v="2.5"/>
    <n v="0"/>
  </r>
  <r>
    <x v="53"/>
    <s v=" 28/04/2022"/>
    <x v="4"/>
    <x v="107"/>
    <n v="10"/>
    <n v="0"/>
  </r>
  <r>
    <x v="53"/>
    <s v=" 28/04/2022"/>
    <x v="4"/>
    <x v="107"/>
    <n v="21.12"/>
    <n v="0"/>
  </r>
  <r>
    <x v="53"/>
    <s v=" 28/04/2022"/>
    <x v="1"/>
    <x v="108"/>
    <n v="14084.57"/>
    <n v="0"/>
  </r>
  <r>
    <x v="53"/>
    <s v=" 28/04/2022"/>
    <x v="3"/>
    <x v="109"/>
    <n v="0"/>
    <n v="15000"/>
  </r>
  <r>
    <x v="54"/>
    <s v=" 26/04/2022"/>
    <x v="1"/>
    <x v="110"/>
    <n v="0"/>
    <n v="2284.41"/>
  </r>
  <r>
    <x v="55"/>
    <s v=" 20/04/2022"/>
    <x v="3"/>
    <x v="111"/>
    <n v="20143.97"/>
    <n v="0"/>
  </r>
  <r>
    <x v="55"/>
    <s v=" 20/04/2022"/>
    <x v="3"/>
    <x v="112"/>
    <n v="0"/>
    <n v="17000"/>
  </r>
  <r>
    <x v="56"/>
    <s v=" 14/04/2022"/>
    <x v="4"/>
    <x v="113"/>
    <n v="10"/>
    <n v="0"/>
  </r>
  <r>
    <x v="56"/>
    <s v=" 14/04/2022"/>
    <x v="4"/>
    <x v="113"/>
    <n v="94.3"/>
    <n v="0"/>
  </r>
  <r>
    <x v="56"/>
    <s v=" 14/04/2022"/>
    <x v="1"/>
    <x v="114"/>
    <n v="62872.27"/>
    <n v="0"/>
  </r>
  <r>
    <x v="56"/>
    <s v=" 14/04/2022"/>
    <x v="3"/>
    <x v="115"/>
    <n v="0"/>
    <n v="15000"/>
  </r>
  <r>
    <x v="56"/>
    <s v=" 14/04/2022"/>
    <x v="4"/>
    <x v="116"/>
    <n v="6"/>
    <n v="0"/>
  </r>
  <r>
    <x v="56"/>
    <s v=" 14/04/2022"/>
    <x v="1"/>
    <x v="117"/>
    <n v="1059.5"/>
    <n v="0"/>
  </r>
  <r>
    <x v="57"/>
    <s v=" 12/04/2022"/>
    <x v="1"/>
    <x v="118"/>
    <n v="0"/>
    <n v="1462"/>
  </r>
  <r>
    <x v="57"/>
    <s v=" 12/04/2022"/>
    <x v="1"/>
    <x v="119"/>
    <n v="0"/>
    <n v="1462"/>
  </r>
  <r>
    <x v="57"/>
    <s v=" 12/04/2022"/>
    <x v="1"/>
    <x v="120"/>
    <n v="0"/>
    <n v="1462"/>
  </r>
  <r>
    <x v="57"/>
    <s v=" 12/04/2022"/>
    <x v="1"/>
    <x v="121"/>
    <n v="0"/>
    <n v="1462"/>
  </r>
  <r>
    <x v="57"/>
    <s v=" 12/04/2022"/>
    <x v="1"/>
    <x v="122"/>
    <n v="0"/>
    <n v="1462"/>
  </r>
  <r>
    <x v="57"/>
    <s v=" 12/04/2022"/>
    <x v="1"/>
    <x v="123"/>
    <n v="0"/>
    <n v="1462"/>
  </r>
  <r>
    <x v="57"/>
    <s v=" 12/04/2022"/>
    <x v="1"/>
    <x v="124"/>
    <n v="0"/>
    <n v="1462"/>
  </r>
  <r>
    <x v="57"/>
    <s v=" 12/04/2022"/>
    <x v="1"/>
    <x v="125"/>
    <n v="0"/>
    <n v="2494"/>
  </r>
  <r>
    <x v="57"/>
    <s v=" 12/04/2022"/>
    <x v="1"/>
    <x v="126"/>
    <n v="0"/>
    <n v="2924"/>
  </r>
  <r>
    <x v="57"/>
    <s v=" 12/04/2022"/>
    <x v="1"/>
    <x v="127"/>
    <n v="0"/>
    <n v="1462"/>
  </r>
  <r>
    <x v="58"/>
    <s v=" 07/04/2022"/>
    <x v="3"/>
    <x v="128"/>
    <n v="2000"/>
    <n v="0"/>
  </r>
  <r>
    <x v="59"/>
    <s v=" 06/04/2022"/>
    <x v="1"/>
    <x v="129"/>
    <n v="0"/>
    <n v="2924"/>
  </r>
  <r>
    <x v="59"/>
    <s v=" 06/04/2022"/>
    <x v="1"/>
    <x v="130"/>
    <n v="0"/>
    <n v="1806"/>
  </r>
  <r>
    <x v="59"/>
    <s v=" 06/04/2022"/>
    <x v="1"/>
    <x v="131"/>
    <n v="0"/>
    <n v="2924"/>
  </r>
  <r>
    <x v="60"/>
    <s v=" 05/04/2022"/>
    <x v="3"/>
    <x v="132"/>
    <n v="0"/>
    <n v="30000"/>
  </r>
  <r>
    <x v="61"/>
    <s v=" 31/03/2022"/>
    <x v="0"/>
    <x v="133"/>
    <n v="2.5"/>
    <n v="0"/>
  </r>
  <r>
    <x v="61"/>
    <s v=" 31/03/2022"/>
    <x v="3"/>
    <x v="134"/>
    <n v="67700"/>
    <n v="0"/>
  </r>
  <r>
    <x v="62"/>
    <s v=" 23/03/2022"/>
    <x v="3"/>
    <x v="135"/>
    <n v="21000"/>
    <n v="0"/>
  </r>
  <r>
    <x v="63"/>
    <s v=" 17/03/2022"/>
    <x v="1"/>
    <x v="136"/>
    <n v="0"/>
    <n v="1462"/>
  </r>
  <r>
    <x v="63"/>
    <s v=" 17/03/2022"/>
    <x v="1"/>
    <x v="137"/>
    <n v="0"/>
    <n v="2752"/>
  </r>
  <r>
    <x v="63"/>
    <s v=" 17/03/2022"/>
    <x v="3"/>
    <x v="138"/>
    <n v="0"/>
    <n v="18000"/>
  </r>
  <r>
    <x v="64"/>
    <s v=" 10/03/2022"/>
    <x v="3"/>
    <x v="139"/>
    <n v="3000"/>
    <n v="0"/>
  </r>
  <r>
    <x v="64"/>
    <s v=" 10/03/2022"/>
    <x v="1"/>
    <x v="140"/>
    <n v="0"/>
    <n v="1462"/>
  </r>
  <r>
    <x v="64"/>
    <s v=" 10/03/2022"/>
    <x v="1"/>
    <x v="141"/>
    <n v="0"/>
    <n v="1462"/>
  </r>
  <r>
    <x v="64"/>
    <s v=" 10/03/2022"/>
    <x v="1"/>
    <x v="142"/>
    <n v="0"/>
    <n v="1462"/>
  </r>
  <r>
    <x v="64"/>
    <s v=" 10/03/2022"/>
    <x v="1"/>
    <x v="143"/>
    <n v="0"/>
    <n v="1462"/>
  </r>
  <r>
    <x v="65"/>
    <s v=" 07/03/2022"/>
    <x v="1"/>
    <x v="144"/>
    <n v="0"/>
    <n v="3213"/>
  </r>
  <r>
    <x v="66"/>
    <s v=" 03/03/2022"/>
    <x v="4"/>
    <x v="145"/>
    <n v="10"/>
    <n v="0"/>
  </r>
  <r>
    <x v="66"/>
    <s v=" 03/03/2022"/>
    <x v="4"/>
    <x v="145"/>
    <n v="18.760000000000002"/>
    <n v="0"/>
  </r>
  <r>
    <x v="66"/>
    <s v=" 03/03/2022"/>
    <x v="1"/>
    <x v="146"/>
    <n v="12511.8"/>
    <n v="0"/>
  </r>
  <r>
    <x v="67"/>
    <s v=" 02/03/2022"/>
    <x v="1"/>
    <x v="147"/>
    <n v="0"/>
    <n v="2408"/>
  </r>
  <r>
    <x v="68"/>
    <s v=" 01/03/2022"/>
    <x v="1"/>
    <x v="148"/>
    <n v="0"/>
    <n v="5000"/>
  </r>
  <r>
    <x v="69"/>
    <s v=" 28/02/2022"/>
    <x v="0"/>
    <x v="149"/>
    <n v="2.5"/>
    <n v="0"/>
  </r>
  <r>
    <x v="69"/>
    <s v=" 28/02/2022"/>
    <x v="4"/>
    <x v="150"/>
    <n v="10"/>
    <n v="0"/>
  </r>
  <r>
    <x v="69"/>
    <s v=" 28/02/2022"/>
    <x v="4"/>
    <x v="150"/>
    <n v="10"/>
    <n v="0"/>
  </r>
  <r>
    <x v="69"/>
    <s v=" 28/02/2022"/>
    <x v="1"/>
    <x v="151"/>
    <n v="1363.2"/>
    <n v="0"/>
  </r>
  <r>
    <x v="69"/>
    <s v=" 28/02/2022"/>
    <x v="4"/>
    <x v="152"/>
    <n v="10"/>
    <n v="0"/>
  </r>
  <r>
    <x v="69"/>
    <s v=" 28/02/2022"/>
    <x v="4"/>
    <x v="152"/>
    <n v="46.3"/>
    <n v="0"/>
  </r>
  <r>
    <x v="69"/>
    <s v=" 28/02/2022"/>
    <x v="1"/>
    <x v="153"/>
    <n v="30866.720000000001"/>
    <n v="0"/>
  </r>
  <r>
    <x v="70"/>
    <s v=" 24/02/2022"/>
    <x v="4"/>
    <x v="154"/>
    <n v="10"/>
    <n v="0"/>
  </r>
  <r>
    <x v="70"/>
    <s v=" 24/02/2022"/>
    <x v="4"/>
    <x v="154"/>
    <n v="10"/>
    <n v="0"/>
  </r>
  <r>
    <x v="70"/>
    <s v=" 24/02/2022"/>
    <x v="1"/>
    <x v="155"/>
    <n v="5556.6"/>
    <n v="0"/>
  </r>
  <r>
    <x v="71"/>
    <s v=" 21/02/2022"/>
    <x v="3"/>
    <x v="156"/>
    <n v="0"/>
    <n v="30000"/>
  </r>
  <r>
    <x v="72"/>
    <s v=" 15/02/2022"/>
    <x v="4"/>
    <x v="157"/>
    <n v="10"/>
    <n v="0"/>
  </r>
  <r>
    <x v="72"/>
    <s v=" 15/02/2022"/>
    <x v="4"/>
    <x v="157"/>
    <n v="10"/>
    <n v="0"/>
  </r>
  <r>
    <x v="72"/>
    <s v=" 15/02/2022"/>
    <x v="1"/>
    <x v="158"/>
    <n v="6221.62"/>
    <n v="0"/>
  </r>
  <r>
    <x v="73"/>
    <s v=" 31/01/2022"/>
    <x v="0"/>
    <x v="159"/>
    <n v="2.5"/>
    <n v="0"/>
  </r>
  <r>
    <x v="74"/>
    <s v=" 20/01/2022"/>
    <x v="4"/>
    <x v="160"/>
    <n v="10"/>
    <n v="0"/>
  </r>
  <r>
    <x v="74"/>
    <s v=" 20/01/2022"/>
    <x v="4"/>
    <x v="160"/>
    <n v="10"/>
    <n v="0"/>
  </r>
  <r>
    <x v="74"/>
    <s v=" 20/01/2022"/>
    <x v="1"/>
    <x v="161"/>
    <n v="5124.42"/>
    <n v="0"/>
  </r>
  <r>
    <x v="75"/>
    <s v=" 18/01/2022"/>
    <x v="4"/>
    <x v="162"/>
    <n v="10"/>
    <n v="0"/>
  </r>
  <r>
    <x v="75"/>
    <s v=" 18/01/2022"/>
    <x v="4"/>
    <x v="162"/>
    <n v="44.63"/>
    <n v="0"/>
  </r>
  <r>
    <x v="75"/>
    <s v=" 18/01/2022"/>
    <x v="1"/>
    <x v="163"/>
    <n v="29754.86"/>
    <n v="0"/>
  </r>
  <r>
    <x v="76"/>
    <s v=" 14/01/2022"/>
    <x v="9"/>
    <x v="164"/>
    <n v="0"/>
    <n v="4557"/>
  </r>
  <r>
    <x v="77"/>
    <s v=" 08/01/2022"/>
    <x v="9"/>
    <x v="165"/>
    <n v="0"/>
    <n v="2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0"/>
    <n v="875"/>
    <n v="175"/>
    <x v="0"/>
  </r>
  <r>
    <n v="62500"/>
    <n v="0"/>
    <n v="0"/>
    <x v="1"/>
  </r>
  <r>
    <n v="0"/>
    <n v="4167"/>
    <n v="833.40000000000009"/>
    <x v="2"/>
  </r>
  <r>
    <n v="0"/>
    <n v="146667"/>
    <n v="29333.4"/>
    <x v="3"/>
  </r>
  <r>
    <n v="27000"/>
    <n v="0"/>
    <n v="0"/>
    <x v="4"/>
  </r>
  <r>
    <n v="18950"/>
    <n v="0"/>
    <n v="0"/>
    <x v="5"/>
  </r>
  <r>
    <n v="0"/>
    <n v="4000"/>
    <n v="800"/>
    <x v="6"/>
  </r>
  <r>
    <n v="22500"/>
    <n v="0"/>
    <n v="0"/>
    <x v="1"/>
  </r>
  <r>
    <n v="0"/>
    <n v="915"/>
    <n v="183"/>
    <x v="0"/>
  </r>
  <r>
    <n v="18950"/>
    <n v="0"/>
    <n v="0"/>
    <x v="7"/>
  </r>
  <r>
    <n v="0"/>
    <n v="2690"/>
    <n v="538"/>
    <x v="8"/>
  </r>
  <r>
    <n v="0"/>
    <n v="4000"/>
    <n v="800"/>
    <x v="6"/>
  </r>
  <r>
    <n v="0"/>
    <n v="915"/>
    <n v="183"/>
    <x v="0"/>
  </r>
  <r>
    <n v="0"/>
    <n v="4000"/>
    <n v="800"/>
    <x v="6"/>
  </r>
  <r>
    <n v="0"/>
    <n v="310000"/>
    <n v="62000"/>
    <x v="9"/>
  </r>
  <r>
    <n v="0"/>
    <n v="4000"/>
    <n v="800"/>
    <x v="6"/>
  </r>
  <r>
    <n v="0"/>
    <n v="2690"/>
    <n v="538"/>
    <x v="8"/>
  </r>
  <r>
    <n v="0"/>
    <n v="194167"/>
    <n v="38833.4"/>
    <x v="3"/>
  </r>
  <r>
    <n v="0"/>
    <n v="12667"/>
    <n v="2533.4"/>
    <x v="3"/>
  </r>
  <r>
    <n v="0"/>
    <n v="915"/>
    <n v="183"/>
    <x v="0"/>
  </r>
  <r>
    <n v="0"/>
    <n v="4000"/>
    <n v="800"/>
    <x v="6"/>
  </r>
  <r>
    <n v="28156"/>
    <n v="0"/>
    <n v="0"/>
    <x v="5"/>
  </r>
  <r>
    <n v="0"/>
    <n v="2690"/>
    <n v="538"/>
    <x v="8"/>
  </r>
  <r>
    <n v="0"/>
    <n v="1015"/>
    <n v="203"/>
    <x v="0"/>
  </r>
  <r>
    <n v="0"/>
    <n v="4000"/>
    <n v="800"/>
    <x v="6"/>
  </r>
  <r>
    <n v="0"/>
    <n v="4000"/>
    <n v="800"/>
    <x v="0"/>
  </r>
  <r>
    <n v="0"/>
    <n v="2690"/>
    <n v="538"/>
    <x v="8"/>
  </r>
  <r>
    <n v="18950"/>
    <n v="0"/>
    <n v="0"/>
    <x v="5"/>
  </r>
  <r>
    <n v="0"/>
    <n v="4000"/>
    <n v="800"/>
    <x v="6"/>
  </r>
  <r>
    <n v="0"/>
    <n v="2690"/>
    <n v="538"/>
    <x v="8"/>
  </r>
  <r>
    <n v="300"/>
    <n v="1292"/>
    <n v="258.40000000000003"/>
    <x v="0"/>
  </r>
  <r>
    <n v="0"/>
    <n v="3000"/>
    <n v="600"/>
    <x v="10"/>
  </r>
  <r>
    <n v="0"/>
    <n v="47288"/>
    <n v="9457.6"/>
    <x v="11"/>
  </r>
  <r>
    <n v="0"/>
    <n v="195833"/>
    <n v="39166.6"/>
    <x v="3"/>
  </r>
  <r>
    <n v="0"/>
    <n v="12000"/>
    <n v="2400"/>
    <x v="2"/>
  </r>
  <r>
    <n v="0"/>
    <n v="8000"/>
    <n v="1600"/>
    <x v="6"/>
  </r>
  <r>
    <n v="0"/>
    <n v="24690"/>
    <n v="4938"/>
    <x v="12"/>
  </r>
  <r>
    <n v="0"/>
    <n v="2690"/>
    <n v="538"/>
    <x v="8"/>
  </r>
  <r>
    <n v="100"/>
    <n v="875"/>
    <n v="175"/>
    <x v="0"/>
  </r>
  <r>
    <n v="0"/>
    <n v="20833"/>
    <n v="4166.6000000000004"/>
    <x v="7"/>
  </r>
  <r>
    <n v="0"/>
    <n v="2690"/>
    <n v="538"/>
    <x v="8"/>
  </r>
  <r>
    <n v="0"/>
    <n v="1610"/>
    <n v="322"/>
    <x v="11"/>
  </r>
  <r>
    <n v="180"/>
    <n v="875"/>
    <n v="175"/>
    <x v="0"/>
  </r>
  <r>
    <n v="180"/>
    <n v="875"/>
    <n v="175"/>
    <x v="0"/>
  </r>
  <r>
    <n v="0"/>
    <n v="12500"/>
    <n v="2500"/>
    <x v="7"/>
  </r>
  <r>
    <n v="0"/>
    <n v="1610"/>
    <n v="322"/>
    <x v="11"/>
  </r>
  <r>
    <n v="0"/>
    <n v="2690"/>
    <n v="538"/>
    <x v="8"/>
  </r>
  <r>
    <n v="0"/>
    <n v="1400"/>
    <n v="280"/>
    <x v="11"/>
  </r>
  <r>
    <n v="0"/>
    <n v="190833"/>
    <n v="38166.6"/>
    <x v="3"/>
  </r>
  <r>
    <n v="0"/>
    <n v="8333"/>
    <n v="1666.6000000000001"/>
    <x v="6"/>
  </r>
  <r>
    <n v="0"/>
    <n v="12500"/>
    <n v="2500"/>
    <x v="7"/>
  </r>
  <r>
    <n v="0"/>
    <n v="3750"/>
    <n v="750"/>
    <x v="6"/>
  </r>
  <r>
    <n v="0"/>
    <n v="2690"/>
    <n v="538"/>
    <x v="8"/>
  </r>
  <r>
    <n v="0"/>
    <n v="3500"/>
    <n v="700"/>
    <x v="11"/>
  </r>
  <r>
    <n v="100"/>
    <n v="1375"/>
    <n v="275"/>
    <x v="0"/>
  </r>
  <r>
    <n v="0"/>
    <n v="5040"/>
    <n v="1008"/>
    <x v="11"/>
  </r>
  <r>
    <n v="0"/>
    <n v="1921"/>
    <n v="384.20000000000005"/>
    <x v="0"/>
  </r>
  <r>
    <n v="0"/>
    <n v="2690"/>
    <n v="538"/>
    <x v="8"/>
  </r>
  <r>
    <n v="0"/>
    <n v="3750"/>
    <n v="750"/>
    <x v="0"/>
  </r>
  <r>
    <n v="39135"/>
    <n v="0"/>
    <n v="0"/>
    <x v="5"/>
  </r>
  <r>
    <n v="0"/>
    <n v="4167"/>
    <n v="833.40000000000009"/>
    <x v="13"/>
  </r>
  <r>
    <n v="28485"/>
    <n v="0"/>
    <n v="0"/>
    <x v="5"/>
  </r>
  <r>
    <n v="97578"/>
    <n v="0"/>
    <n v="0"/>
    <x v="14"/>
  </r>
  <r>
    <n v="0"/>
    <n v="12500"/>
    <n v="2500"/>
    <x v="7"/>
  </r>
  <r>
    <n v="0"/>
    <n v="5432"/>
    <n v="1086.4000000000001"/>
    <x v="11"/>
  </r>
  <r>
    <n v="500"/>
    <n v="875"/>
    <n v="175"/>
    <x v="0"/>
  </r>
  <r>
    <n v="0"/>
    <n v="47408"/>
    <n v="9481.6"/>
    <x v="1"/>
  </r>
  <r>
    <n v="0"/>
    <n v="2690"/>
    <n v="538"/>
    <x v="8"/>
  </r>
  <r>
    <n v="0"/>
    <n v="7500"/>
    <n v="1500"/>
    <x v="6"/>
  </r>
  <r>
    <n v="6074"/>
    <m/>
    <n v="0"/>
    <x v="15"/>
  </r>
  <r>
    <n v="0"/>
    <n v="7500"/>
    <n v="1500"/>
    <x v="6"/>
  </r>
  <r>
    <n v="0"/>
    <n v="12500"/>
    <n v="2500"/>
    <x v="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n v="10806360"/>
    <x v="0"/>
    <m/>
    <n v="9005300"/>
    <n v="1801060"/>
    <m/>
    <m/>
  </r>
  <r>
    <x v="1"/>
    <n v="7996100"/>
    <x v="1"/>
    <m/>
    <m/>
    <m/>
    <n v="0"/>
    <n v="0"/>
  </r>
  <r>
    <x v="2"/>
    <n v="50400"/>
    <x v="0"/>
    <m/>
    <m/>
    <m/>
    <n v="42000"/>
    <n v="8400"/>
  </r>
  <r>
    <x v="3"/>
    <n v="169800"/>
    <x v="0"/>
    <m/>
    <m/>
    <m/>
    <n v="141500"/>
    <n v="28300"/>
  </r>
  <r>
    <x v="4"/>
    <n v="40000"/>
    <x v="0"/>
    <m/>
    <m/>
    <m/>
    <n v="33333"/>
    <n v="6666.6"/>
  </r>
  <r>
    <x v="5"/>
    <n v="8246109"/>
    <x v="2"/>
    <n v="8246109"/>
    <m/>
    <m/>
    <n v="0"/>
    <n v="0"/>
  </r>
  <r>
    <x v="6"/>
    <n v="27400"/>
    <x v="0"/>
    <m/>
    <m/>
    <m/>
    <n v="22833"/>
    <n v="4566.6000000000004"/>
  </r>
  <r>
    <x v="7"/>
    <n v="28800"/>
    <x v="0"/>
    <m/>
    <m/>
    <m/>
    <n v="24000"/>
    <n v="4800"/>
  </r>
  <r>
    <x v="8"/>
    <n v="8795881.4299999997"/>
    <x v="2"/>
    <m/>
    <n v="7329901.1916666664"/>
    <n v="1465980.2383333333"/>
    <m/>
    <n v="0"/>
  </r>
  <r>
    <x v="9"/>
    <n v="171784.2"/>
    <x v="2"/>
    <m/>
    <m/>
    <m/>
    <n v="143153.5"/>
    <n v="28630.7"/>
  </r>
  <r>
    <x v="10"/>
    <n v="5868475.4760000007"/>
    <x v="2"/>
    <m/>
    <m/>
    <m/>
    <n v="4890396.2300000004"/>
    <n v="978079.24600000016"/>
  </r>
  <r>
    <x v="11"/>
    <n v="8413920"/>
    <x v="2"/>
    <m/>
    <m/>
    <m/>
    <n v="7011600"/>
    <n v="1402320"/>
  </r>
  <r>
    <x v="12"/>
    <n v="1285460.004"/>
    <x v="2"/>
    <m/>
    <m/>
    <m/>
    <n v="1071216.67"/>
    <n v="214243.334"/>
  </r>
  <r>
    <x v="13"/>
    <n v="3361185.7560000001"/>
    <x v="2"/>
    <m/>
    <m/>
    <m/>
    <n v="2800988.13"/>
    <n v="560197.62600000005"/>
  </r>
  <r>
    <x v="14"/>
    <n v="334307.00399999996"/>
    <x v="2"/>
    <m/>
    <m/>
    <m/>
    <n v="278589.17"/>
    <n v="55717.834000000003"/>
  </r>
  <r>
    <x v="15"/>
    <n v="320141.60399999999"/>
    <x v="2"/>
    <m/>
    <m/>
    <m/>
    <n v="266784.67"/>
    <n v="53356.934000000001"/>
  </r>
  <r>
    <x v="16"/>
    <n v="11499.995999999999"/>
    <x v="2"/>
    <m/>
    <m/>
    <m/>
    <n v="9583.33"/>
    <n v="1916.6660000000002"/>
  </r>
  <r>
    <x v="11"/>
    <n v="2803680"/>
    <x v="2"/>
    <m/>
    <m/>
    <m/>
    <n v="2336400"/>
    <n v="467280"/>
  </r>
  <r>
    <x v="17"/>
    <n v="483399.99600000004"/>
    <x v="2"/>
    <m/>
    <m/>
    <m/>
    <n v="402833.33"/>
    <n v="80566.666000000012"/>
  </r>
  <r>
    <x v="17"/>
    <n v="134927.1"/>
    <x v="2"/>
    <m/>
    <m/>
    <m/>
    <n v="112439.25"/>
    <n v="22487.850000000002"/>
  </r>
  <r>
    <x v="18"/>
    <n v="191937"/>
    <x v="2"/>
    <m/>
    <m/>
    <m/>
    <n v="159947.5"/>
    <n v="31989.5"/>
  </r>
  <r>
    <x v="19"/>
    <n v="455400"/>
    <x v="2"/>
    <m/>
    <m/>
    <m/>
    <n v="379500"/>
    <n v="75900"/>
  </r>
  <r>
    <x v="20"/>
    <n v="82500"/>
    <x v="2"/>
    <m/>
    <m/>
    <m/>
    <n v="68750"/>
    <n v="13750"/>
  </r>
  <r>
    <x v="21"/>
    <n v="109800"/>
    <x v="2"/>
    <m/>
    <m/>
    <m/>
    <n v="91500"/>
    <n v="18300"/>
  </r>
  <r>
    <x v="11"/>
    <n v="1085481.6000000001"/>
    <x v="2"/>
    <m/>
    <m/>
    <m/>
    <n v="904568"/>
    <n v="180913.6"/>
  </r>
  <r>
    <x v="2"/>
    <n v="30000"/>
    <x v="2"/>
    <m/>
    <m/>
    <m/>
    <n v="25000"/>
    <n v="5000"/>
  </r>
  <r>
    <x v="22"/>
    <n v="-42000"/>
    <x v="2"/>
    <m/>
    <m/>
    <m/>
    <n v="-35000"/>
    <n v="-7000"/>
  </r>
  <r>
    <x v="22"/>
    <n v="42000"/>
    <x v="2"/>
    <m/>
    <m/>
    <m/>
    <n v="35000"/>
    <n v="7000"/>
  </r>
  <r>
    <x v="22"/>
    <n v="42000"/>
    <x v="2"/>
    <m/>
    <m/>
    <m/>
    <n v="35000"/>
    <n v="7000"/>
  </r>
  <r>
    <x v="17"/>
    <n v="201480.804"/>
    <x v="2"/>
    <m/>
    <m/>
    <m/>
    <n v="167900.67"/>
    <n v="33580.134000000005"/>
  </r>
  <r>
    <x v="8"/>
    <n v="2909107.3200000003"/>
    <x v="2"/>
    <m/>
    <n v="2424256.1"/>
    <n v="484851.22000000003"/>
    <m/>
    <n v="0"/>
  </r>
  <r>
    <x v="9"/>
    <n v="361200"/>
    <x v="2"/>
    <m/>
    <m/>
    <m/>
    <n v="301000"/>
    <n v="60200"/>
  </r>
  <r>
    <x v="23"/>
    <n v="600000.16800000006"/>
    <x v="2"/>
    <m/>
    <m/>
    <m/>
    <n v="500000.14"/>
    <n v="100000.02800000001"/>
  </r>
  <r>
    <x v="10"/>
    <n v="5632032"/>
    <x v="2"/>
    <m/>
    <m/>
    <m/>
    <n v="4693360"/>
    <n v="938672"/>
  </r>
  <r>
    <x v="11"/>
    <n v="4861768.8"/>
    <x v="2"/>
    <m/>
    <m/>
    <m/>
    <n v="4051474"/>
    <n v="810294.8"/>
  </r>
  <r>
    <x v="24"/>
    <n v="1000860"/>
    <x v="2"/>
    <m/>
    <m/>
    <m/>
    <n v="834050"/>
    <n v="166810"/>
  </r>
  <r>
    <x v="14"/>
    <n v="-443168.00399999996"/>
    <x v="2"/>
    <m/>
    <m/>
    <m/>
    <n v="-369306.67"/>
    <n v="-73861.334000000003"/>
  </r>
  <r>
    <x v="14"/>
    <n v="443168.00399999996"/>
    <x v="2"/>
    <m/>
    <m/>
    <m/>
    <n v="369306.67"/>
    <n v="73861.334000000003"/>
  </r>
  <r>
    <x v="25"/>
    <n v="11520"/>
    <x v="2"/>
    <m/>
    <m/>
    <m/>
    <n v="9600"/>
    <n v="1920"/>
  </r>
  <r>
    <x v="2"/>
    <n v="33000"/>
    <x v="2"/>
    <m/>
    <m/>
    <m/>
    <n v="27500"/>
    <n v="5500"/>
  </r>
  <r>
    <x v="14"/>
    <n v="443168.00399999996"/>
    <x v="2"/>
    <m/>
    <m/>
    <m/>
    <n v="369306.67"/>
    <n v="73861.334000000003"/>
  </r>
  <r>
    <x v="11"/>
    <n v="2727855.9960000003"/>
    <x v="2"/>
    <m/>
    <m/>
    <m/>
    <n v="2273213.33"/>
    <n v="454642.66600000003"/>
  </r>
  <r>
    <x v="24"/>
    <n v="148368"/>
    <x v="2"/>
    <m/>
    <m/>
    <m/>
    <n v="123640"/>
    <n v="24728"/>
  </r>
  <r>
    <x v="26"/>
    <n v="83160"/>
    <x v="2"/>
    <m/>
    <m/>
    <m/>
    <n v="69300"/>
    <n v="13860"/>
  </r>
  <r>
    <x v="8"/>
    <n v="2242489.2200000002"/>
    <x v="2"/>
    <m/>
    <n v="1868741.0166666668"/>
    <n v="373748.20333333337"/>
    <m/>
    <n v="0"/>
  </r>
  <r>
    <x v="22"/>
    <n v="-20000.003999999997"/>
    <x v="2"/>
    <m/>
    <m/>
    <m/>
    <n v="-16666.669999999998"/>
    <n v="-3333.3339999999998"/>
  </r>
  <r>
    <x v="22"/>
    <n v="24000"/>
    <x v="2"/>
    <m/>
    <m/>
    <m/>
    <n v="20000"/>
    <n v="4000"/>
  </r>
  <r>
    <x v="22"/>
    <n v="20000.003999999997"/>
    <x v="2"/>
    <m/>
    <m/>
    <m/>
    <n v="16666.669999999998"/>
    <n v="3333.3339999999998"/>
  </r>
  <r>
    <x v="2"/>
    <n v="30000"/>
    <x v="2"/>
    <m/>
    <m/>
    <m/>
    <n v="25000"/>
    <n v="5000"/>
  </r>
  <r>
    <x v="8"/>
    <n v="5168684.3000000007"/>
    <x v="2"/>
    <m/>
    <n v="4307236.916666667"/>
    <n v="861447.38333333342"/>
    <m/>
    <n v="0"/>
  </r>
  <r>
    <x v="27"/>
    <n v="14400"/>
    <x v="2"/>
    <m/>
    <m/>
    <m/>
    <n v="12000"/>
    <n v="2400"/>
  </r>
  <r>
    <x v="10"/>
    <n v="-830953.2"/>
    <x v="2"/>
    <m/>
    <m/>
    <m/>
    <n v="-692461"/>
    <n v="-138492.20000000001"/>
  </r>
  <r>
    <x v="10"/>
    <n v="830953.2"/>
    <x v="2"/>
    <m/>
    <m/>
    <m/>
    <n v="692461"/>
    <n v="138492.20000000001"/>
  </r>
  <r>
    <x v="28"/>
    <n v="56657.880000000005"/>
    <x v="2"/>
    <m/>
    <m/>
    <m/>
    <n v="47214.9"/>
    <n v="9442.9800000000014"/>
  </r>
  <r>
    <x v="2"/>
    <n v="9600"/>
    <x v="2"/>
    <m/>
    <m/>
    <m/>
    <n v="8000"/>
    <n v="1600"/>
  </r>
  <r>
    <x v="14"/>
    <n v="769147.5"/>
    <x v="2"/>
    <m/>
    <m/>
    <m/>
    <n v="640956.25"/>
    <n v="128191.25"/>
  </r>
  <r>
    <x v="22"/>
    <n v="509280"/>
    <x v="2"/>
    <m/>
    <m/>
    <m/>
    <n v="424400"/>
    <n v="84880"/>
  </r>
  <r>
    <x v="29"/>
    <n v="50400"/>
    <x v="2"/>
    <m/>
    <m/>
    <m/>
    <n v="42000"/>
    <n v="8400"/>
  </r>
  <r>
    <x v="29"/>
    <n v="99600"/>
    <x v="2"/>
    <m/>
    <m/>
    <m/>
    <n v="83000"/>
    <n v="16600"/>
  </r>
  <r>
    <x v="28"/>
    <n v="32427.24"/>
    <x v="2"/>
    <m/>
    <m/>
    <m/>
    <n v="27022.7"/>
    <n v="5404.5400000000009"/>
  </r>
  <r>
    <x v="30"/>
    <n v="285999.99599999998"/>
    <x v="2"/>
    <m/>
    <m/>
    <m/>
    <n v="238333.33"/>
    <n v="47666.665999999997"/>
  </r>
  <r>
    <x v="31"/>
    <n v="36000"/>
    <x v="2"/>
    <m/>
    <m/>
    <m/>
    <n v="30000"/>
    <n v="6000"/>
  </r>
  <r>
    <x v="32"/>
    <n v="300000"/>
    <x v="2"/>
    <m/>
    <m/>
    <m/>
    <n v="250000"/>
    <n v="50000"/>
  </r>
  <r>
    <x v="2"/>
    <n v="36000"/>
    <x v="2"/>
    <m/>
    <m/>
    <m/>
    <n v="30000"/>
    <n v="6000"/>
  </r>
  <r>
    <x v="5"/>
    <n v="3713604"/>
    <x v="2"/>
    <n v="3713604"/>
    <m/>
    <m/>
    <m/>
    <n v="0"/>
  </r>
  <r>
    <x v="33"/>
    <n v="49500"/>
    <x v="2"/>
    <m/>
    <m/>
    <m/>
    <n v="41250"/>
    <n v="8250"/>
  </r>
  <r>
    <x v="34"/>
    <n v="431951.4"/>
    <x v="2"/>
    <m/>
    <m/>
    <m/>
    <n v="359959.5"/>
    <n v="71991.900000000009"/>
  </r>
  <r>
    <x v="35"/>
    <n v="60000"/>
    <x v="2"/>
    <m/>
    <m/>
    <m/>
    <n v="50000"/>
    <n v="10000"/>
  </r>
  <r>
    <x v="36"/>
    <n v="45000"/>
    <x v="2"/>
    <m/>
    <m/>
    <m/>
    <n v="37500"/>
    <n v="7500"/>
  </r>
  <r>
    <x v="37"/>
    <n v="144000"/>
    <x v="2"/>
    <m/>
    <m/>
    <m/>
    <n v="120000"/>
    <n v="24000"/>
  </r>
  <r>
    <x v="11"/>
    <n v="7440356.0039999997"/>
    <x v="2"/>
    <m/>
    <m/>
    <m/>
    <n v="6200296.6699999999"/>
    <n v="1240059.334"/>
  </r>
  <r>
    <x v="38"/>
    <n v="14400"/>
    <x v="2"/>
    <m/>
    <m/>
    <m/>
    <n v="12000"/>
    <n v="2400"/>
  </r>
  <r>
    <x v="2"/>
    <n v="50400"/>
    <x v="2"/>
    <m/>
    <m/>
    <m/>
    <n v="42000"/>
    <n v="8400"/>
  </r>
  <r>
    <x v="39"/>
    <n v="264585"/>
    <x v="2"/>
    <m/>
    <m/>
    <m/>
    <n v="220487.5"/>
    <n v="44097.5"/>
  </r>
  <r>
    <x v="30"/>
    <n v="14000.004000000001"/>
    <x v="2"/>
    <m/>
    <m/>
    <m/>
    <n v="11666.67"/>
    <n v="2333.3340000000003"/>
  </r>
  <r>
    <x v="17"/>
    <n v="33308.748"/>
    <x v="2"/>
    <m/>
    <m/>
    <m/>
    <n v="27757.29"/>
    <n v="5551.4580000000005"/>
  </r>
  <r>
    <x v="11"/>
    <n v="692345.52"/>
    <x v="2"/>
    <m/>
    <m/>
    <m/>
    <n v="576954.6"/>
    <n v="115390.92"/>
  </r>
  <r>
    <x v="40"/>
    <n v="100800"/>
    <x v="2"/>
    <m/>
    <m/>
    <m/>
    <n v="84000"/>
    <n v="16800"/>
  </r>
  <r>
    <x v="41"/>
    <n v="262027.5"/>
    <x v="2"/>
    <n v="262027.5"/>
    <m/>
    <m/>
    <m/>
    <n v="0"/>
  </r>
  <r>
    <x v="28"/>
    <n v="16633.14"/>
    <x v="2"/>
    <m/>
    <m/>
    <m/>
    <n v="13860.95"/>
    <n v="2772.1900000000005"/>
  </r>
  <r>
    <x v="28"/>
    <n v="166331.4"/>
    <x v="2"/>
    <m/>
    <m/>
    <m/>
    <n v="138609.5"/>
    <n v="27721.9"/>
  </r>
  <r>
    <x v="42"/>
    <n v="34500"/>
    <x v="2"/>
    <m/>
    <m/>
    <m/>
    <n v="28750"/>
    <n v="5750"/>
  </r>
  <r>
    <x v="13"/>
    <n v="11652374.039999999"/>
    <x v="2"/>
    <m/>
    <m/>
    <m/>
    <n v="9710311.6999999993"/>
    <n v="1942062.3399999999"/>
  </r>
  <r>
    <x v="11"/>
    <n v="9022294.8839999996"/>
    <x v="2"/>
    <m/>
    <m/>
    <m/>
    <n v="7518579.0700000003"/>
    <n v="1503715.8140000002"/>
  </r>
  <r>
    <x v="43"/>
    <n v="95790"/>
    <x v="2"/>
    <m/>
    <m/>
    <m/>
    <n v="79825"/>
    <n v="15965"/>
  </r>
  <r>
    <x v="33"/>
    <n v="55500"/>
    <x v="2"/>
    <m/>
    <m/>
    <m/>
    <n v="46250"/>
    <n v="9250"/>
  </r>
  <r>
    <x v="44"/>
    <n v="600000"/>
    <x v="2"/>
    <m/>
    <m/>
    <m/>
    <n v="500000"/>
    <n v="100000"/>
  </r>
  <r>
    <x v="11"/>
    <n v="3844683.0839999998"/>
    <x v="2"/>
    <m/>
    <m/>
    <m/>
    <n v="3203902.57"/>
    <n v="640780.51399999997"/>
  </r>
  <r>
    <x v="14"/>
    <n v="51360"/>
    <x v="2"/>
    <m/>
    <m/>
    <m/>
    <n v="42800"/>
    <n v="8560"/>
  </r>
  <r>
    <x v="11"/>
    <n v="608827.51199999999"/>
    <x v="2"/>
    <m/>
    <m/>
    <m/>
    <n v="507356.26"/>
    <n v="101471.25200000001"/>
  </r>
  <r>
    <x v="45"/>
    <n v="400464"/>
    <x v="2"/>
    <m/>
    <m/>
    <m/>
    <n v="333720"/>
    <n v="66744"/>
  </r>
  <r>
    <x v="41"/>
    <n v="75782.7"/>
    <x v="2"/>
    <n v="75782.7"/>
    <m/>
    <m/>
    <m/>
    <n v="0"/>
  </r>
  <r>
    <x v="17"/>
    <n v="49200"/>
    <x v="2"/>
    <m/>
    <m/>
    <m/>
    <n v="41000"/>
    <n v="8200"/>
  </r>
  <r>
    <x v="11"/>
    <n v="365478.6"/>
    <x v="2"/>
    <m/>
    <m/>
    <m/>
    <n v="304565.5"/>
    <n v="60913.100000000006"/>
  </r>
  <r>
    <x v="46"/>
    <n v="128532.67199999999"/>
    <x v="2"/>
    <m/>
    <m/>
    <m/>
    <n v="107110.56"/>
    <n v="21422.112000000001"/>
  </r>
  <r>
    <x v="47"/>
    <n v="66000"/>
    <x v="2"/>
    <m/>
    <m/>
    <m/>
    <n v="55000"/>
    <n v="11000"/>
  </r>
  <r>
    <x v="48"/>
    <n v="8234800"/>
    <x v="3"/>
    <m/>
    <m/>
    <m/>
    <m/>
    <n v="0"/>
  </r>
  <r>
    <x v="17"/>
    <n v="25200"/>
    <x v="2"/>
    <m/>
    <m/>
    <m/>
    <n v="21000"/>
    <n v="4200"/>
  </r>
  <r>
    <x v="49"/>
    <n v="409371.984"/>
    <x v="2"/>
    <m/>
    <m/>
    <m/>
    <n v="341143.32"/>
    <n v="68228.664000000004"/>
  </r>
  <r>
    <x v="28"/>
    <n v="276414.48"/>
    <x v="2"/>
    <m/>
    <m/>
    <m/>
    <n v="230345.4"/>
    <n v="46069.08"/>
  </r>
  <r>
    <x v="13"/>
    <n v="-364145.4"/>
    <x v="2"/>
    <m/>
    <m/>
    <m/>
    <n v="-303454.5"/>
    <n v="-60690.9"/>
  </r>
  <r>
    <x v="27"/>
    <n v="43200"/>
    <x v="2"/>
    <m/>
    <m/>
    <m/>
    <n v="36000"/>
    <n v="7200"/>
  </r>
  <r>
    <x v="11"/>
    <n v="-3030"/>
    <x v="2"/>
    <m/>
    <m/>
    <m/>
    <n v="-2525"/>
    <n v="-505"/>
  </r>
  <r>
    <x v="11"/>
    <n v="3030"/>
    <x v="2"/>
    <m/>
    <m/>
    <m/>
    <n v="2525"/>
    <n v="505"/>
  </r>
  <r>
    <x v="13"/>
    <n v="364145.4"/>
    <x v="2"/>
    <m/>
    <m/>
    <m/>
    <n v="303454.5"/>
    <n v="60690.9"/>
  </r>
  <r>
    <x v="11"/>
    <n v="366720.9"/>
    <x v="2"/>
    <m/>
    <m/>
    <m/>
    <n v="305600.75"/>
    <n v="61120.15"/>
  </r>
  <r>
    <x v="32"/>
    <n v="200000.00400000002"/>
    <x v="2"/>
    <m/>
    <m/>
    <m/>
    <n v="166666.67000000001"/>
    <n v="33333.334000000003"/>
  </r>
  <r>
    <x v="11"/>
    <n v="610948.51199999999"/>
    <x v="2"/>
    <m/>
    <m/>
    <m/>
    <n v="509123.76"/>
    <n v="101824.75200000001"/>
  </r>
  <r>
    <x v="11"/>
    <n v="122473.07999999999"/>
    <x v="2"/>
    <m/>
    <m/>
    <m/>
    <n v="102060.9"/>
    <n v="20412.18"/>
  </r>
  <r>
    <x v="11"/>
    <n v="612362.52"/>
    <x v="2"/>
    <m/>
    <m/>
    <m/>
    <n v="510302.1"/>
    <n v="102060.42"/>
  </r>
  <r>
    <x v="5"/>
    <n v="2189160"/>
    <x v="2"/>
    <n v="2189160"/>
    <m/>
    <m/>
    <m/>
    <n v="0"/>
  </r>
  <r>
    <x v="17"/>
    <n v="334037.28000000003"/>
    <x v="2"/>
    <m/>
    <m/>
    <m/>
    <n v="278364.40000000002"/>
    <n v="55672.880000000005"/>
  </r>
  <r>
    <x v="50"/>
    <n v="57600"/>
    <x v="2"/>
    <m/>
    <m/>
    <m/>
    <n v="48000"/>
    <n v="9600"/>
  </r>
  <r>
    <x v="11"/>
    <n v="491102.89199999999"/>
    <x v="2"/>
    <m/>
    <m/>
    <m/>
    <n v="409252.41"/>
    <n v="81850.482000000004"/>
  </r>
  <r>
    <x v="17"/>
    <n v="136295.86800000002"/>
    <x v="2"/>
    <m/>
    <m/>
    <m/>
    <n v="113579.89"/>
    <n v="22715.978000000003"/>
  </r>
  <r>
    <x v="17"/>
    <n v="459112.57199999999"/>
    <x v="2"/>
    <m/>
    <m/>
    <m/>
    <n v="382593.81"/>
    <n v="76518.762000000002"/>
  </r>
  <r>
    <x v="17"/>
    <n v="263800.8"/>
    <x v="2"/>
    <m/>
    <m/>
    <m/>
    <n v="219834"/>
    <n v="43966.8"/>
  </r>
  <r>
    <x v="17"/>
    <n v="272750.40000000002"/>
    <x v="2"/>
    <m/>
    <m/>
    <m/>
    <n v="227292"/>
    <n v="45458.400000000001"/>
  </r>
  <r>
    <x v="51"/>
    <n v="69999.995999999999"/>
    <x v="2"/>
    <m/>
    <m/>
    <m/>
    <n v="58333.33"/>
    <n v="11666.666000000001"/>
  </r>
  <r>
    <x v="17"/>
    <n v="493839.35999999999"/>
    <x v="2"/>
    <m/>
    <m/>
    <m/>
    <n v="411532.79999999999"/>
    <n v="82306.559999999998"/>
  </r>
  <r>
    <x v="17"/>
    <n v="265248"/>
    <x v="2"/>
    <m/>
    <m/>
    <m/>
    <n v="221040"/>
    <n v="44208"/>
  </r>
  <r>
    <x v="17"/>
    <n v="269243.85600000003"/>
    <x v="2"/>
    <m/>
    <m/>
    <m/>
    <n v="224369.88"/>
    <n v="44873.976000000002"/>
  </r>
  <r>
    <x v="17"/>
    <n v="265312.8"/>
    <x v="2"/>
    <m/>
    <m/>
    <m/>
    <n v="221094"/>
    <n v="44218.8"/>
  </r>
  <r>
    <x v="27"/>
    <n v="43200"/>
    <x v="2"/>
    <m/>
    <m/>
    <m/>
    <n v="36000"/>
    <n v="7200"/>
  </r>
  <r>
    <x v="17"/>
    <n v="233868.81599999999"/>
    <x v="2"/>
    <m/>
    <m/>
    <m/>
    <n v="194890.68"/>
    <n v="38978.135999999999"/>
  </r>
  <r>
    <x v="11"/>
    <n v="496233.696"/>
    <x v="2"/>
    <m/>
    <m/>
    <m/>
    <n v="413528.08"/>
    <n v="82705.616000000009"/>
  </r>
  <r>
    <x v="17"/>
    <n v="576355.09199999995"/>
    <x v="2"/>
    <m/>
    <m/>
    <m/>
    <n v="480295.91"/>
    <n v="96059.182000000001"/>
  </r>
  <r>
    <x v="52"/>
    <n v="16258347"/>
    <x v="4"/>
    <m/>
    <m/>
    <m/>
    <m/>
    <n v="0"/>
  </r>
  <r>
    <x v="17"/>
    <n v="317288.40000000002"/>
    <x v="2"/>
    <m/>
    <m/>
    <m/>
    <n v="264407"/>
    <n v="52881.4"/>
  </r>
  <r>
    <x v="17"/>
    <n v="318191.40000000002"/>
    <x v="2"/>
    <m/>
    <m/>
    <m/>
    <n v="265159.5"/>
    <n v="53031.9"/>
  </r>
  <r>
    <x v="33"/>
    <n v="159020.00400000002"/>
    <x v="2"/>
    <m/>
    <m/>
    <m/>
    <n v="132516.67000000001"/>
    <n v="26503.334000000003"/>
  </r>
  <r>
    <x v="17"/>
    <n v="413648.81999999995"/>
    <x v="2"/>
    <m/>
    <m/>
    <m/>
    <n v="344707.35"/>
    <n v="68941.47"/>
  </r>
  <r>
    <x v="17"/>
    <n v="318191.40000000002"/>
    <x v="2"/>
    <m/>
    <m/>
    <m/>
    <n v="265159.5"/>
    <n v="53031.9"/>
  </r>
  <r>
    <x v="17"/>
    <n v="319197.59999999998"/>
    <x v="2"/>
    <m/>
    <m/>
    <m/>
    <n v="265998"/>
    <n v="53199.600000000006"/>
  </r>
  <r>
    <x v="11"/>
    <n v="562307.4"/>
    <x v="2"/>
    <m/>
    <m/>
    <m/>
    <n v="468589.5"/>
    <n v="93717.900000000009"/>
  </r>
  <r>
    <x v="17"/>
    <n v="182310.9"/>
    <x v="2"/>
    <m/>
    <m/>
    <m/>
    <n v="151925.75"/>
    <n v="30385.15"/>
  </r>
  <r>
    <x v="17"/>
    <n v="185790.45600000001"/>
    <x v="2"/>
    <m/>
    <m/>
    <m/>
    <n v="154825.38"/>
    <n v="30965.076000000001"/>
  </r>
  <r>
    <x v="17"/>
    <n v="182135.46"/>
    <x v="2"/>
    <m/>
    <m/>
    <m/>
    <n v="151779.54999999999"/>
    <n v="30355.91"/>
  </r>
  <r>
    <x v="17"/>
    <n v="179927.84399999998"/>
    <x v="2"/>
    <m/>
    <m/>
    <m/>
    <n v="149939.87"/>
    <n v="29987.974000000002"/>
  </r>
  <r>
    <x v="17"/>
    <n v="179357.66399999999"/>
    <x v="2"/>
    <m/>
    <m/>
    <m/>
    <n v="149464.72"/>
    <n v="29892.944000000003"/>
  </r>
  <r>
    <x v="11"/>
    <n v="557580.6"/>
    <x v="2"/>
    <m/>
    <m/>
    <m/>
    <n v="464650.5"/>
    <n v="92930.1"/>
  </r>
  <r>
    <x v="17"/>
    <n v="549999.99600000004"/>
    <x v="2"/>
    <m/>
    <m/>
    <m/>
    <n v="458333.33"/>
    <n v="91666.666000000012"/>
  </r>
  <r>
    <x v="17"/>
    <n v="177939.52799999999"/>
    <x v="2"/>
    <m/>
    <m/>
    <m/>
    <n v="148282.94"/>
    <n v="29656.588000000003"/>
  </r>
  <r>
    <x v="17"/>
    <n v="177530.17199999999"/>
    <x v="2"/>
    <m/>
    <m/>
    <m/>
    <n v="147941.81"/>
    <n v="29588.362000000001"/>
  </r>
  <r>
    <x v="17"/>
    <n v="-302571.59999999998"/>
    <x v="2"/>
    <m/>
    <m/>
    <m/>
    <n v="-252143"/>
    <n v="-50428.600000000006"/>
  </r>
  <r>
    <x v="17"/>
    <n v="302571.59999999998"/>
    <x v="2"/>
    <m/>
    <m/>
    <m/>
    <n v="252143"/>
    <n v="50428.600000000006"/>
  </r>
  <r>
    <x v="17"/>
    <n v="302571.59999999998"/>
    <x v="2"/>
    <m/>
    <m/>
    <m/>
    <n v="252143"/>
    <n v="50428.600000000006"/>
  </r>
  <r>
    <x v="13"/>
    <n v="-6634990.7999999998"/>
    <x v="2"/>
    <m/>
    <m/>
    <m/>
    <n v="-5529159"/>
    <n v="-1105831.8"/>
  </r>
  <r>
    <x v="13"/>
    <n v="1859835.6"/>
    <x v="2"/>
    <m/>
    <m/>
    <m/>
    <n v="1549863"/>
    <n v="309972.60000000003"/>
  </r>
  <r>
    <x v="13"/>
    <n v="4775155.2"/>
    <x v="2"/>
    <m/>
    <m/>
    <m/>
    <n v="3979296"/>
    <n v="795859.20000000007"/>
  </r>
  <r>
    <x v="13"/>
    <n v="133791.696"/>
    <x v="2"/>
    <m/>
    <m/>
    <m/>
    <n v="111493.08"/>
    <n v="22298.616000000002"/>
  </r>
  <r>
    <x v="13"/>
    <n v="6634990.7999999998"/>
    <x v="2"/>
    <m/>
    <m/>
    <m/>
    <n v="5529159"/>
    <n v="1105831.8"/>
  </r>
  <r>
    <x v="17"/>
    <n v="354477"/>
    <x v="2"/>
    <m/>
    <m/>
    <m/>
    <n v="295397.5"/>
    <n v="59079.5"/>
  </r>
  <r>
    <x v="17"/>
    <n v="177237.78"/>
    <x v="2"/>
    <m/>
    <m/>
    <m/>
    <n v="147698.15"/>
    <n v="29539.63"/>
  </r>
  <r>
    <x v="17"/>
    <n v="354477"/>
    <x v="2"/>
    <m/>
    <m/>
    <m/>
    <n v="295397.5"/>
    <n v="59079.5"/>
  </r>
  <r>
    <x v="11"/>
    <n v="735017.4"/>
    <x v="2"/>
    <m/>
    <m/>
    <m/>
    <n v="612514.5"/>
    <n v="122502.90000000001"/>
  </r>
  <r>
    <x v="17"/>
    <n v="354652.44"/>
    <x v="2"/>
    <m/>
    <m/>
    <m/>
    <n v="295543.7"/>
    <n v="59108.740000000005"/>
  </r>
  <r>
    <x v="17"/>
    <n v="218995.56"/>
    <x v="2"/>
    <m/>
    <m/>
    <m/>
    <n v="182496.3"/>
    <n v="36499.26"/>
  </r>
  <r>
    <x v="17"/>
    <n v="333734.55599999998"/>
    <x v="2"/>
    <m/>
    <m/>
    <m/>
    <n v="278112.13"/>
    <n v="55622.426000000007"/>
  </r>
  <r>
    <x v="17"/>
    <n v="292187.20799999998"/>
    <x v="2"/>
    <m/>
    <m/>
    <m/>
    <n v="243489.34"/>
    <n v="48697.868000000002"/>
  </r>
  <r>
    <x v="17"/>
    <n v="177398.592"/>
    <x v="2"/>
    <m/>
    <m/>
    <m/>
    <n v="147832.16"/>
    <n v="29566.432000000001"/>
  </r>
  <r>
    <x v="17"/>
    <n v="177383.97600000002"/>
    <x v="2"/>
    <m/>
    <m/>
    <m/>
    <n v="147819.98000000001"/>
    <n v="29563.996000000003"/>
  </r>
  <r>
    <x v="17"/>
    <n v="177383.97600000002"/>
    <x v="2"/>
    <m/>
    <m/>
    <m/>
    <n v="147819.98000000001"/>
    <n v="29563.996000000003"/>
  </r>
  <r>
    <x v="11"/>
    <n v="857591.48399999994"/>
    <x v="2"/>
    <m/>
    <m/>
    <m/>
    <n v="714659.57"/>
    <n v="142931.91399999999"/>
  </r>
  <r>
    <x v="17"/>
    <n v="177340.11599999998"/>
    <x v="2"/>
    <m/>
    <m/>
    <m/>
    <n v="147783.43"/>
    <n v="29556.686000000002"/>
  </r>
  <r>
    <x v="11"/>
    <n v="1347420.3119999999"/>
    <x v="2"/>
    <m/>
    <m/>
    <m/>
    <n v="1122850.26"/>
    <n v="224570.05200000003"/>
  </r>
  <r>
    <x v="17"/>
    <n v="177310.872"/>
    <x v="2"/>
    <m/>
    <m/>
    <m/>
    <n v="147759.06"/>
    <n v="29551.812000000002"/>
  </r>
  <r>
    <x v="17"/>
    <n v="0"/>
    <x v="2"/>
    <m/>
    <m/>
    <m/>
    <n v="0"/>
    <n v="0"/>
  </r>
  <r>
    <x v="17"/>
    <n v="0"/>
    <x v="2"/>
    <m/>
    <m/>
    <m/>
    <n v="0"/>
    <n v="0"/>
  </r>
  <r>
    <x v="17"/>
    <n v="0"/>
    <x v="2"/>
    <m/>
    <m/>
    <m/>
    <n v="0"/>
    <n v="0"/>
  </r>
  <r>
    <x v="17"/>
    <n v="0"/>
    <x v="2"/>
    <m/>
    <m/>
    <m/>
    <n v="0"/>
    <n v="0"/>
  </r>
  <r>
    <x v="17"/>
    <n v="0"/>
    <x v="2"/>
    <m/>
    <m/>
    <m/>
    <n v="0"/>
    <n v="0"/>
  </r>
  <r>
    <x v="17"/>
    <n v="0"/>
    <x v="2"/>
    <m/>
    <m/>
    <m/>
    <n v="0"/>
    <n v="0"/>
  </r>
  <r>
    <x v="2"/>
    <n v="46200"/>
    <x v="2"/>
    <m/>
    <m/>
    <m/>
    <n v="38500"/>
    <n v="7700"/>
  </r>
  <r>
    <x v="2"/>
    <n v="-38901.599999999999"/>
    <x v="2"/>
    <m/>
    <m/>
    <m/>
    <n v="-32418"/>
    <n v="-6483.6"/>
  </r>
  <r>
    <x v="2"/>
    <n v="38901.599999999999"/>
    <x v="2"/>
    <m/>
    <m/>
    <m/>
    <n v="32418"/>
    <n v="6483.6"/>
  </r>
  <r>
    <x v="17"/>
    <n v="0"/>
    <x v="2"/>
    <m/>
    <m/>
    <m/>
    <n v="0"/>
    <n v="0"/>
  </r>
  <r>
    <x v="42"/>
    <n v="996565.90799999994"/>
    <x v="2"/>
    <m/>
    <m/>
    <m/>
    <n v="830471.59"/>
    <n v="166094.318"/>
  </r>
  <r>
    <x v="17"/>
    <n v="0"/>
    <x v="2"/>
    <m/>
    <m/>
    <m/>
    <n v="0"/>
    <n v="0"/>
  </r>
  <r>
    <x v="17"/>
    <n v="0"/>
    <x v="2"/>
    <m/>
    <m/>
    <m/>
    <n v="0"/>
    <n v="0"/>
  </r>
  <r>
    <x v="17"/>
    <n v="0"/>
    <x v="2"/>
    <m/>
    <m/>
    <m/>
    <n v="0"/>
    <n v="0"/>
  </r>
  <r>
    <x v="53"/>
    <n v="54240"/>
    <x v="2"/>
    <m/>
    <m/>
    <m/>
    <n v="45200"/>
    <n v="9040"/>
  </r>
  <r>
    <x v="54"/>
    <n v="7200"/>
    <x v="2"/>
    <m/>
    <m/>
    <m/>
    <n v="6000"/>
    <n v="12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n v="5094"/>
    <s v="6519625e-6bd2-464a-bc23-8d9352a0421d"/>
    <s v="05.01.2022"/>
    <x v="0"/>
    <s v="Tirane"/>
    <s v="K11715005L"/>
    <n v="1050"/>
    <n v="0"/>
    <m/>
    <n v="0"/>
    <n v="0"/>
    <m/>
    <m/>
    <m/>
    <m/>
    <m/>
    <m/>
    <n v="875"/>
    <n v="175"/>
    <m/>
    <n v="0"/>
    <s v="shpenzim telefonie"/>
  </r>
  <r>
    <n v="24"/>
    <s v="fc42007b-56a3-4b60-9ce6-d89b3660cb56"/>
    <s v="07.01.2022"/>
    <x v="1"/>
    <s v="Elbasan"/>
    <s v="K12709201J"/>
    <n v="268800"/>
    <n v="0"/>
    <m/>
    <n v="0"/>
    <m/>
    <m/>
    <m/>
    <m/>
    <m/>
    <m/>
    <m/>
    <n v="224000"/>
    <n v="44800"/>
    <m/>
    <n v="0"/>
    <s v="BLERJE LENDE E PARE XHAMA "/>
  </r>
  <r>
    <n v="132"/>
    <s v="d406beea-7acc-44a9-9c8b-13b299401cf7"/>
    <s v="09.01.2022"/>
    <x v="2"/>
    <s v="Tirane"/>
    <s v="M13010404K"/>
    <n v="62500"/>
    <n v="62500"/>
    <m/>
    <n v="0"/>
    <m/>
    <m/>
    <m/>
    <m/>
    <m/>
    <m/>
    <m/>
    <n v="0"/>
    <n v="0"/>
    <m/>
    <n v="0"/>
    <s v="shpenzim sherbimi"/>
  </r>
  <r>
    <n v="510"/>
    <s v="743ad34c-ca5b-4a84-a171-196686c8a697"/>
    <s v="10.01.2022"/>
    <x v="3"/>
    <s v="Tirane"/>
    <s v="K82116012N"/>
    <n v="15979194"/>
    <n v="15979194"/>
    <m/>
    <n v="0"/>
    <m/>
    <m/>
    <m/>
    <m/>
    <m/>
    <m/>
    <m/>
    <n v="0"/>
    <n v="0"/>
    <m/>
    <n v="0"/>
    <s v="BLERJE AP ME KLERING "/>
  </r>
  <r>
    <n v="487"/>
    <s v="976f3ea9-b958-4b3b-97ac-978d1171600c"/>
    <s v="10.01.2022"/>
    <x v="3"/>
    <s v="Tirane"/>
    <s v="K82116012N"/>
    <n v="9409191"/>
    <n v="9409191"/>
    <m/>
    <n v="0"/>
    <m/>
    <m/>
    <m/>
    <m/>
    <m/>
    <m/>
    <m/>
    <n v="0"/>
    <n v="0"/>
    <m/>
    <n v="0"/>
    <s v="BLERJE AP ME KLERING "/>
  </r>
  <r>
    <n v="17"/>
    <s v="c9cf07b4-0caa-4760-8c46-8a5a1a328cb0"/>
    <s v="10.01.2022"/>
    <x v="4"/>
    <s v="Tirane"/>
    <s v="K91321018A"/>
    <n v="13167.6"/>
    <n v="0"/>
    <m/>
    <n v="0"/>
    <m/>
    <m/>
    <m/>
    <m/>
    <m/>
    <m/>
    <m/>
    <n v="10973"/>
    <n v="2194.6"/>
    <m/>
    <n v="0"/>
    <s v="shpenzim finance "/>
  </r>
  <r>
    <n v="497"/>
    <s v="3185d0fb-1a5b-43b9-9bd6-a5bb891d1dfe"/>
    <s v="11.01.2022"/>
    <x v="5"/>
    <s v="Tirane"/>
    <s v="K21915002R"/>
    <n v="5000.3999999999996"/>
    <n v="0"/>
    <m/>
    <n v="0"/>
    <m/>
    <m/>
    <m/>
    <m/>
    <m/>
    <m/>
    <m/>
    <n v="4167"/>
    <n v="833.40000000000009"/>
    <m/>
    <n v="0"/>
    <s v="shpenzim finance "/>
  </r>
  <r>
    <n v="86"/>
    <s v="f11ec912-6761-4270-ab32-3c76a2e91adf"/>
    <s v="12.01.2022"/>
    <x v="1"/>
    <s v="Elbasan"/>
    <s v="K12709201J"/>
    <n v="312240"/>
    <n v="0"/>
    <m/>
    <n v="0"/>
    <m/>
    <m/>
    <m/>
    <m/>
    <m/>
    <m/>
    <m/>
    <n v="260200"/>
    <n v="52040"/>
    <m/>
    <n v="0"/>
    <s v="BLERJE LENDE E PARE XHAMA "/>
  </r>
  <r>
    <n v="110"/>
    <s v="f49f9fc3-a12d-4558-b07f-dc02a01bce34"/>
    <s v="13.01.2022"/>
    <x v="6"/>
    <s v="Durres"/>
    <s v="J61818524A"/>
    <n v="232791.6"/>
    <n v="0"/>
    <m/>
    <n v="0"/>
    <m/>
    <m/>
    <m/>
    <m/>
    <m/>
    <m/>
    <m/>
    <n v="193993"/>
    <n v="38798.6"/>
    <m/>
    <n v="0"/>
    <m/>
  </r>
  <r>
    <n v="9"/>
    <s v="237f15d4-e126-4f81-82a2-411bb8ef88a0"/>
    <s v="14.01.2022"/>
    <x v="7"/>
    <s v="Tirane"/>
    <s v="L71712508L"/>
    <n v="66908.399999999994"/>
    <n v="0"/>
    <m/>
    <n v="0"/>
    <m/>
    <m/>
    <m/>
    <m/>
    <m/>
    <m/>
    <m/>
    <n v="55757"/>
    <n v="11151.400000000001"/>
    <m/>
    <n v="0"/>
    <m/>
  </r>
  <r>
    <n v="230"/>
    <s v="f2aef80b-413c-4caa-90e6-0a1b64335f90"/>
    <s v="17.01.2022"/>
    <x v="8"/>
    <s v="Tirane"/>
    <s v="L52230020G"/>
    <n v="176000.4"/>
    <n v="0"/>
    <m/>
    <n v="0"/>
    <m/>
    <m/>
    <m/>
    <m/>
    <m/>
    <m/>
    <m/>
    <n v="146667"/>
    <n v="29333.4"/>
    <m/>
    <n v="0"/>
    <s v="shpeznim nafte"/>
  </r>
  <r>
    <n v="4"/>
    <s v="4ee2b4aa-3950-4384-a022-e268d345c5dd"/>
    <s v="18.01.2022"/>
    <x v="9"/>
    <s v="Tirane"/>
    <s v="L92313025O"/>
    <n v="27000"/>
    <n v="27000"/>
    <m/>
    <n v="0"/>
    <m/>
    <m/>
    <m/>
    <m/>
    <m/>
    <m/>
    <m/>
    <n v="0"/>
    <n v="0"/>
    <m/>
    <n v="0"/>
    <s v="shpenzim makine"/>
  </r>
  <r>
    <n v="151"/>
    <s v="232a2512-3f6f-4845-bb07-fe03af4be2c0"/>
    <s v="18.01.2022"/>
    <x v="1"/>
    <s v="Elbasan"/>
    <s v="K12709201J"/>
    <n v="333327.59999999998"/>
    <n v="0"/>
    <m/>
    <n v="0"/>
    <m/>
    <m/>
    <m/>
    <m/>
    <m/>
    <m/>
    <m/>
    <n v="277773"/>
    <n v="55554.600000000006"/>
    <m/>
    <n v="0"/>
    <s v="BLERJE LENDE E PARE XHAMA "/>
  </r>
  <r>
    <n v="32"/>
    <s v="c91e9e71-5481-4df6-8bc4-e734812dd685"/>
    <s v="21.01.2022"/>
    <x v="10"/>
    <s v="Tirane"/>
    <s v="J61827080C"/>
    <n v="3000"/>
    <n v="0"/>
    <m/>
    <n v="0"/>
    <m/>
    <m/>
    <m/>
    <m/>
    <m/>
    <m/>
    <m/>
    <n v="2500"/>
    <n v="500"/>
    <m/>
    <n v="0"/>
    <s v="dogana"/>
  </r>
  <r>
    <n v="11"/>
    <s v="6c2b0df8-927a-4cb5-a15e-52c228983603"/>
    <s v="21.01.2022"/>
    <x v="11"/>
    <s v="Tirane"/>
    <s v="L12415001T"/>
    <n v="30000"/>
    <n v="30000"/>
    <m/>
    <n v="0"/>
    <m/>
    <m/>
    <m/>
    <m/>
    <m/>
    <m/>
    <m/>
    <n v="0"/>
    <n v="0"/>
    <m/>
    <n v="0"/>
    <s v="transport importi"/>
  </r>
  <r>
    <n v="10"/>
    <s v="e903def5-852c-4b30-9d9d-eae51ff0b4a6"/>
    <s v="21.01.2022"/>
    <x v="11"/>
    <s v="Tirane"/>
    <s v="L12415001T"/>
    <n v="-30"/>
    <n v="-30"/>
    <m/>
    <n v="0"/>
    <m/>
    <m/>
    <m/>
    <m/>
    <m/>
    <m/>
    <m/>
    <n v="0"/>
    <n v="0"/>
    <m/>
    <n v="0"/>
    <s v="transport importi"/>
  </r>
  <r>
    <n v="9"/>
    <s v="157093e5-69f9-427f-9065-d7167f850e15"/>
    <s v="21.01.2022"/>
    <x v="11"/>
    <s v="Tirane"/>
    <s v="L12415001T"/>
    <n v="30"/>
    <n v="30"/>
    <m/>
    <n v="0"/>
    <m/>
    <m/>
    <m/>
    <m/>
    <m/>
    <m/>
    <m/>
    <n v="0"/>
    <n v="0"/>
    <m/>
    <n v="0"/>
    <s v="transport importi"/>
  </r>
  <r>
    <n v="199"/>
    <s v="dd2f2c5b-9f46-4a3b-844d-b0cfc064dc8d"/>
    <s v="21.01.2022"/>
    <x v="1"/>
    <s v="Elbasan"/>
    <s v="K12709201J"/>
    <n v="74997.600000000006"/>
    <n v="0"/>
    <m/>
    <n v="0"/>
    <m/>
    <m/>
    <m/>
    <m/>
    <m/>
    <m/>
    <m/>
    <n v="62498"/>
    <n v="12499.6"/>
    <m/>
    <n v="0"/>
    <s v="BLERJE LENDE E PARE XHAMA "/>
  </r>
  <r>
    <s v="R 4404"/>
    <s v="R 4404"/>
    <s v="22.01.2022"/>
    <x v="12"/>
    <s v="GREQI"/>
    <s v="EL94061318"/>
    <n v="3919977.6"/>
    <n v="0"/>
    <m/>
    <n v="3266648"/>
    <n v="653329.60000000009"/>
    <m/>
    <m/>
    <m/>
    <m/>
    <m/>
    <m/>
    <n v="0"/>
    <n v="0"/>
    <m/>
    <n v="0"/>
    <s v="BLERJE LENDE E PARE ALUMIN IMPORT "/>
  </r>
  <r>
    <s v="R 4404"/>
    <s v="R 4404"/>
    <s v="22.01.2022"/>
    <x v="13"/>
    <s v="GREQI"/>
    <s v="EL094298475"/>
    <n v="422569.2"/>
    <n v="0"/>
    <m/>
    <n v="352141"/>
    <n v="70428.2"/>
    <m/>
    <m/>
    <m/>
    <m/>
    <m/>
    <m/>
    <n v="0"/>
    <n v="0"/>
    <m/>
    <n v="0"/>
    <s v="BLERJE LENDE E PARE POLISTEROL IMPORT "/>
  </r>
  <r>
    <s v="R 4404"/>
    <s v="R 4404"/>
    <s v="22.01.2022"/>
    <x v="13"/>
    <s v="GREQI"/>
    <s v="EL094298475"/>
    <n v="810627.6"/>
    <n v="0"/>
    <m/>
    <n v="675523"/>
    <n v="135104.6"/>
    <m/>
    <m/>
    <m/>
    <m/>
    <m/>
    <m/>
    <n v="0"/>
    <n v="0"/>
    <m/>
    <n v="0"/>
    <s v="BLERJE LENDE E PARE POLISTEROL IMPORT "/>
  </r>
  <r>
    <n v="130"/>
    <s v="64ed7db0-97ca-434c-a809-54120282308b"/>
    <s v="24.01.2022"/>
    <x v="14"/>
    <s v="Tirane"/>
    <s v="K31521002N"/>
    <n v="3228"/>
    <n v="0"/>
    <m/>
    <n v="0"/>
    <m/>
    <m/>
    <m/>
    <m/>
    <m/>
    <m/>
    <m/>
    <n v="2690"/>
    <n v="538"/>
    <m/>
    <n v="0"/>
    <m/>
  </r>
  <r>
    <n v="8241"/>
    <s v="b8e3154f-ffc9-4794-aabb-254cef4bd8aa"/>
    <s v="24.01.2022"/>
    <x v="15"/>
    <s v="Tirane"/>
    <s v="K41926801W"/>
    <n v="18950"/>
    <n v="18950"/>
    <m/>
    <n v="0"/>
    <m/>
    <m/>
    <m/>
    <m/>
    <m/>
    <m/>
    <m/>
    <n v="0"/>
    <n v="0"/>
    <m/>
    <n v="0"/>
    <s v="shpenzim sigurimi makine "/>
  </r>
  <r>
    <n v="218"/>
    <s v="5411eda6-ff2e-4002-b5fa-50adf042191f"/>
    <s v="24.01.2022"/>
    <x v="1"/>
    <s v="Elbasan"/>
    <s v="K12709201J"/>
    <n v="412500"/>
    <n v="0"/>
    <m/>
    <n v="0"/>
    <m/>
    <m/>
    <m/>
    <m/>
    <m/>
    <m/>
    <m/>
    <n v="343750"/>
    <n v="68750"/>
    <m/>
    <n v="0"/>
    <s v="BLERJE LENDE E PARE XHAMA "/>
  </r>
  <r>
    <n v="426"/>
    <s v="a3c103c8-ff06-4817-82b9-d948a71b7ad4"/>
    <s v="25.01.2022"/>
    <x v="16"/>
    <s v="Tirane"/>
    <s v="K76329203M"/>
    <n v="9500.4"/>
    <n v="0"/>
    <m/>
    <n v="0"/>
    <m/>
    <m/>
    <m/>
    <m/>
    <m/>
    <m/>
    <m/>
    <n v="7917"/>
    <n v="1583.4"/>
    <m/>
    <n v="0"/>
    <m/>
  </r>
  <r>
    <n v="1213"/>
    <s v="a3109732-13ac-4558-bf28-7db134f680a9"/>
    <s v="26.01.2022"/>
    <x v="17"/>
    <s v="Tirane"/>
    <s v="J97201203K"/>
    <n v="4800"/>
    <n v="0"/>
    <m/>
    <n v="0"/>
    <m/>
    <m/>
    <m/>
    <m/>
    <m/>
    <m/>
    <m/>
    <n v="4000"/>
    <n v="800"/>
    <m/>
    <n v="0"/>
    <s v="shpenzim kafe"/>
  </r>
  <r>
    <n v="8"/>
    <s v="3c816d9c-486b-429e-a116-569dfc64640b"/>
    <s v="28.01.2022"/>
    <x v="9"/>
    <s v="Tirane"/>
    <s v="L92313025O"/>
    <n v="22500"/>
    <n v="22500"/>
    <m/>
    <n v="0"/>
    <m/>
    <m/>
    <m/>
    <m/>
    <m/>
    <m/>
    <m/>
    <n v="0"/>
    <n v="0"/>
    <m/>
    <n v="0"/>
    <s v="shpeznim makine"/>
  </r>
  <r>
    <n v="263"/>
    <s v="681b07d0-b201-4e4e-985d-dd08eeaa55c1"/>
    <s v="28.01.2022"/>
    <x v="1"/>
    <s v="Elbasan"/>
    <s v="K12709201J"/>
    <n v="301020"/>
    <n v="0"/>
    <m/>
    <n v="0"/>
    <m/>
    <m/>
    <m/>
    <m/>
    <m/>
    <m/>
    <m/>
    <n v="250850"/>
    <n v="50170"/>
    <m/>
    <n v="0"/>
    <s v="BLERJE LENDE E PARE XHAMA "/>
  </r>
  <r>
    <n v="302"/>
    <s v="e3804eaa-91dd-4abc-871b-42adb84b9b84"/>
    <s v="01.02.2022"/>
    <x v="1"/>
    <s v="Elbasan"/>
    <s v="K12709201J"/>
    <n v="183550.8"/>
    <n v="0"/>
    <m/>
    <n v="0"/>
    <m/>
    <m/>
    <m/>
    <m/>
    <m/>
    <m/>
    <m/>
    <n v="152959"/>
    <n v="30591.800000000003"/>
    <m/>
    <m/>
    <s v="BLERJE LENDE E PARE XHAMA "/>
  </r>
  <r>
    <n v="31"/>
    <s v="7725867a-0217-45b3-b1b4-57b7b58fc50f"/>
    <s v="02.02.2022"/>
    <x v="18"/>
    <s v="Tirane"/>
    <s v="L13105002Q"/>
    <n v="135000"/>
    <n v="0"/>
    <m/>
    <n v="0"/>
    <m/>
    <m/>
    <m/>
    <m/>
    <m/>
    <m/>
    <m/>
    <n v="112500"/>
    <n v="22500"/>
    <m/>
    <m/>
    <m/>
  </r>
  <r>
    <n v="3087"/>
    <s v="06c96f38-ff88-47bd-abae-24f0ec54799c"/>
    <s v="03.02.2022"/>
    <x v="19"/>
    <s v="Tirane"/>
    <s v="J82104005P"/>
    <n v="15900"/>
    <n v="0"/>
    <m/>
    <n v="0"/>
    <m/>
    <m/>
    <m/>
    <m/>
    <m/>
    <m/>
    <m/>
    <n v="13250"/>
    <n v="2650"/>
    <m/>
    <m/>
    <s v="BLERJE LENDE E PARE ALUMIN"/>
  </r>
  <r>
    <n v="336"/>
    <s v="5a90e188-db62-4fff-a3f0-39ba7507b9fb"/>
    <s v="03.02.2022"/>
    <x v="1"/>
    <s v="Elbasan"/>
    <s v="K12709201J"/>
    <n v="217232.4"/>
    <n v="0"/>
    <m/>
    <n v="0"/>
    <m/>
    <m/>
    <m/>
    <m/>
    <m/>
    <m/>
    <m/>
    <n v="181027"/>
    <n v="36205.4"/>
    <m/>
    <m/>
    <s v="BLERJE LENDE E PARE XHAMA "/>
  </r>
  <r>
    <n v="316057"/>
    <s v="7ab59474-03eb-4981-b7ac-4ec83b949a44"/>
    <s v="03.02.2022"/>
    <x v="0"/>
    <s v="Tirane"/>
    <s v="K11715005L"/>
    <n v="1098"/>
    <n v="0"/>
    <m/>
    <n v="0"/>
    <m/>
    <m/>
    <m/>
    <m/>
    <m/>
    <m/>
    <m/>
    <n v="915"/>
    <n v="183"/>
    <m/>
    <m/>
    <s v="shpeznim telefonie"/>
  </r>
  <r>
    <n v="367"/>
    <s v="1e2449c1-c34b-4ff8-b100-169291573610"/>
    <s v="05.02.2022"/>
    <x v="1"/>
    <s v="Elbasan"/>
    <s v="K12709201J"/>
    <n v="160680"/>
    <n v="0"/>
    <m/>
    <n v="0"/>
    <m/>
    <m/>
    <m/>
    <m/>
    <m/>
    <m/>
    <m/>
    <n v="133900"/>
    <n v="26780"/>
    <m/>
    <m/>
    <s v="BLERJE LENDE E PARE XHAMA "/>
  </r>
  <r>
    <n v="364"/>
    <s v="94ac6175-7954-4042-96a8-b69ad70b7ec5"/>
    <s v="05.02.2022"/>
    <x v="1"/>
    <s v="Elbasan"/>
    <s v="K12709201J"/>
    <n v="26400"/>
    <n v="0"/>
    <m/>
    <n v="0"/>
    <m/>
    <m/>
    <m/>
    <m/>
    <m/>
    <m/>
    <m/>
    <n v="22000"/>
    <n v="4400"/>
    <m/>
    <m/>
    <s v="BLERJE LENDE E PARE XHAMA "/>
  </r>
  <r>
    <n v="361"/>
    <s v="09b93cd2-5914-4aa5-a4d7-273d2bda83bf"/>
    <s v="05.02.2022"/>
    <x v="1"/>
    <s v="Elbasan"/>
    <s v="K12709201J"/>
    <n v="296100"/>
    <n v="0"/>
    <m/>
    <n v="0"/>
    <m/>
    <m/>
    <m/>
    <m/>
    <m/>
    <m/>
    <m/>
    <n v="246750"/>
    <n v="49350"/>
    <m/>
    <m/>
    <s v="BLERJE LENDE E PARE XHAMA "/>
  </r>
  <r>
    <n v="371"/>
    <s v="3be96e92-507d-418d-a7c7-3407702fa016"/>
    <s v="07.02.2022"/>
    <x v="1"/>
    <s v="Elbasan"/>
    <s v="K12709201J"/>
    <n v="110880"/>
    <n v="0"/>
    <m/>
    <n v="0"/>
    <m/>
    <m/>
    <m/>
    <m/>
    <m/>
    <m/>
    <m/>
    <n v="92400"/>
    <n v="18480"/>
    <m/>
    <m/>
    <s v="BLERJE LENDE E PARE XHAMA "/>
  </r>
  <r>
    <n v="165"/>
    <s v="171b2964-fc65-43d3-b181-17e018d9c387"/>
    <s v="08.02.2022"/>
    <x v="4"/>
    <s v="Tirane"/>
    <s v="K91321018A"/>
    <n v="6572.4"/>
    <n v="0"/>
    <m/>
    <n v="0"/>
    <m/>
    <m/>
    <m/>
    <m/>
    <m/>
    <m/>
    <m/>
    <n v="5477"/>
    <n v="1095.4000000000001"/>
    <m/>
    <m/>
    <m/>
  </r>
  <r>
    <n v="396"/>
    <s v="882f25b8-1077-4841-9540-0a7627511f27"/>
    <s v="10.02.2022"/>
    <x v="1"/>
    <s v="Elbasan"/>
    <s v="K12709201J"/>
    <n v="294670.8"/>
    <n v="0"/>
    <m/>
    <n v="0"/>
    <m/>
    <m/>
    <m/>
    <m/>
    <m/>
    <m/>
    <m/>
    <n v="245559"/>
    <n v="49111.8"/>
    <m/>
    <m/>
    <s v="BLERJE LENDE E PARE XHAMA "/>
  </r>
  <r>
    <n v="416"/>
    <s v="e97d46bc-ea65-43d3-8fc0-28950f28c6ab"/>
    <s v="11.02.2022"/>
    <x v="1"/>
    <s v="Elbasan"/>
    <s v="K12709201J"/>
    <n v="34256.400000000001"/>
    <n v="0"/>
    <m/>
    <n v="0"/>
    <m/>
    <m/>
    <m/>
    <m/>
    <m/>
    <m/>
    <m/>
    <n v="28547"/>
    <n v="5709.4000000000005"/>
    <m/>
    <m/>
    <s v="BLERJE LENDE E PARE XHAMA "/>
  </r>
  <r>
    <n v="425"/>
    <s v="5b20186f-89bd-4035-9ca0-5dceebfac3d7"/>
    <s v="12.02.2022"/>
    <x v="1"/>
    <s v="Elbasan"/>
    <s v="K12709201J"/>
    <n v="10618.8"/>
    <n v="0"/>
    <m/>
    <n v="0"/>
    <m/>
    <m/>
    <m/>
    <m/>
    <m/>
    <m/>
    <m/>
    <n v="8849"/>
    <n v="1769.8000000000002"/>
    <m/>
    <m/>
    <s v="BLERJE LENDE E PARE XHAMA "/>
  </r>
  <r>
    <n v="441"/>
    <s v="b0f79ecb-7d5b-4ccd-8396-677c1bffbc16"/>
    <s v="14.02.2022"/>
    <x v="1"/>
    <s v="Elbasan"/>
    <s v="K12709201J"/>
    <n v="23001.599999999999"/>
    <n v="0"/>
    <m/>
    <n v="0"/>
    <m/>
    <m/>
    <m/>
    <m/>
    <m/>
    <m/>
    <m/>
    <n v="19168"/>
    <n v="3833.6000000000004"/>
    <m/>
    <m/>
    <s v="BLERJE LENDE E PARE XHAMA "/>
  </r>
  <r>
    <n v="456"/>
    <s v="f96774c5-0f5f-4e07-97ed-4b97e2e51d47"/>
    <s v="15.02.2022"/>
    <x v="1"/>
    <s v="Elbasan"/>
    <s v="K12709201J"/>
    <n v="8466"/>
    <n v="0"/>
    <m/>
    <n v="0"/>
    <m/>
    <m/>
    <m/>
    <m/>
    <m/>
    <m/>
    <m/>
    <n v="7055"/>
    <n v="1411"/>
    <m/>
    <m/>
    <s v="BLERJE LENDE E PARE XHAMA "/>
  </r>
  <r>
    <n v="18661"/>
    <s v="0d265644-1c1e-4080-9e7b-413496ad4d63"/>
    <s v="16.02.2022"/>
    <x v="15"/>
    <s v="Tirane"/>
    <s v="K41926801W"/>
    <n v="18950"/>
    <n v="18950"/>
    <m/>
    <n v="0"/>
    <m/>
    <m/>
    <m/>
    <m/>
    <m/>
    <m/>
    <m/>
    <n v="0"/>
    <n v="0"/>
    <m/>
    <m/>
    <s v="shpenzim sigurimi"/>
  </r>
  <r>
    <n v="3325"/>
    <s v="5c5937e1-044e-4c4c-b5be-7dcc4a74e604"/>
    <s v="18.02.2022"/>
    <x v="19"/>
    <s v="Tirane"/>
    <s v="J82104005P"/>
    <n v="2400"/>
    <n v="0"/>
    <m/>
    <n v="0"/>
    <m/>
    <m/>
    <m/>
    <m/>
    <m/>
    <m/>
    <m/>
    <n v="2000"/>
    <n v="400"/>
    <m/>
    <m/>
    <s v="BLERJE LENDE E PARE ALUMIN"/>
  </r>
  <r>
    <n v="3326"/>
    <s v="7f81f6e6-156f-4621-ba7c-fa45732aec29"/>
    <s v="18.02.2022"/>
    <x v="19"/>
    <s v="Tirane"/>
    <s v="J82104005P"/>
    <n v="34800"/>
    <n v="0"/>
    <m/>
    <n v="0"/>
    <m/>
    <m/>
    <m/>
    <m/>
    <m/>
    <m/>
    <m/>
    <n v="29000"/>
    <n v="5800"/>
    <m/>
    <m/>
    <s v="BLERJE LENDE E PARE ALUMIN"/>
  </r>
  <r>
    <n v="527"/>
    <s v="c032305c-e410-4afe-9e64-ada75c977d4b"/>
    <s v="21.02.2022"/>
    <x v="1"/>
    <s v="Elbasan"/>
    <s v="K12709201J"/>
    <n v="63374.400000000001"/>
    <n v="0"/>
    <m/>
    <n v="0"/>
    <m/>
    <m/>
    <m/>
    <m/>
    <m/>
    <m/>
    <m/>
    <n v="52812"/>
    <n v="10562.400000000001"/>
    <m/>
    <m/>
    <s v="BLERJE LENDE E PARE XHAMA "/>
  </r>
  <r>
    <n v="540"/>
    <s v="3d501303-12d6-470c-b562-3fc05318a664"/>
    <s v="22.02.2022"/>
    <x v="1"/>
    <s v="Elbasan"/>
    <s v="K12709201J"/>
    <n v="2400"/>
    <n v="0"/>
    <m/>
    <n v="0"/>
    <m/>
    <m/>
    <m/>
    <m/>
    <m/>
    <m/>
    <m/>
    <n v="2000"/>
    <n v="400"/>
    <m/>
    <m/>
    <s v="BLERJE LENDE E PARE XHAMA "/>
  </r>
  <r>
    <n v="539"/>
    <s v="0420476a-c040-4783-bd18-ee861f8a9da1"/>
    <s v="22.02.2022"/>
    <x v="1"/>
    <s v="Elbasan"/>
    <s v="K12709201J"/>
    <n v="76363.199999999997"/>
    <n v="0"/>
    <m/>
    <n v="0"/>
    <m/>
    <m/>
    <m/>
    <m/>
    <m/>
    <m/>
    <m/>
    <n v="63636"/>
    <n v="12727.2"/>
    <m/>
    <m/>
    <s v="BLERJE LENDE E PARE XHAMA "/>
  </r>
  <r>
    <n v="1049"/>
    <s v="497ec3af-bb6f-4fcb-b34c-ad096016dbfe"/>
    <s v="22.02.2022"/>
    <x v="16"/>
    <s v="Tirane"/>
    <s v="K76329203M"/>
    <n v="5700"/>
    <n v="0"/>
    <m/>
    <n v="0"/>
    <m/>
    <m/>
    <m/>
    <m/>
    <m/>
    <m/>
    <m/>
    <n v="4750"/>
    <n v="950"/>
    <m/>
    <m/>
    <m/>
  </r>
  <r>
    <n v="211"/>
    <s v="717cd561-9562-46fe-bf36-c443b5e9af66"/>
    <s v="22.02.2022"/>
    <x v="4"/>
    <s v="Tirane"/>
    <s v="K91321018A"/>
    <n v="6643.2"/>
    <n v="0"/>
    <m/>
    <n v="0"/>
    <m/>
    <m/>
    <m/>
    <m/>
    <m/>
    <m/>
    <m/>
    <n v="5536"/>
    <n v="1107.2"/>
    <m/>
    <m/>
    <m/>
  </r>
  <r>
    <n v="516"/>
    <s v="ab763716-830b-4306-be49-3b0f3e4a96af"/>
    <s v="22.02.2022"/>
    <x v="1"/>
    <s v="Elbasan"/>
    <s v="K12709201J"/>
    <n v="325005.59999999998"/>
    <n v="0"/>
    <m/>
    <n v="0"/>
    <m/>
    <m/>
    <m/>
    <m/>
    <m/>
    <m/>
    <m/>
    <n v="270838"/>
    <n v="54167.600000000006"/>
    <m/>
    <m/>
    <s v="BLERJE LENDE E PARE XHAMA "/>
  </r>
  <r>
    <n v="529"/>
    <s v="6e1e3950-8140-4da0-95bd-a96da5611e5c"/>
    <s v="22.02.2022"/>
    <x v="1"/>
    <s v="Elbasan"/>
    <s v="K12709201J"/>
    <n v="178856.4"/>
    <n v="0"/>
    <m/>
    <n v="0"/>
    <m/>
    <m/>
    <m/>
    <m/>
    <m/>
    <m/>
    <m/>
    <n v="149047"/>
    <n v="29809.4"/>
    <m/>
    <m/>
    <s v="BLERJE LENDE E PARE XHAMA "/>
  </r>
  <r>
    <n v="167"/>
    <s v="231f851a-5e3b-4dbe-ba23-08f878f30f05"/>
    <s v="23.02.2022"/>
    <x v="20"/>
    <s v="Tirane"/>
    <s v="K52304503K"/>
    <n v="122791.2"/>
    <n v="0"/>
    <m/>
    <n v="0"/>
    <m/>
    <m/>
    <m/>
    <m/>
    <m/>
    <m/>
    <m/>
    <n v="102326"/>
    <n v="20465.2"/>
    <m/>
    <m/>
    <m/>
  </r>
  <r>
    <n v="732"/>
    <s v="6379dde6-84ac-4a0b-8bb1-bea309b80029"/>
    <s v="23.02.2022"/>
    <x v="21"/>
    <s v="Tirane"/>
    <s v="J78311921L"/>
    <n v="1000512"/>
    <n v="0"/>
    <m/>
    <n v="0"/>
    <m/>
    <m/>
    <m/>
    <m/>
    <m/>
    <m/>
    <m/>
    <n v="833760"/>
    <n v="166752"/>
    <m/>
    <m/>
    <s v="BLERJE LENDE E PARE ALUMIN"/>
  </r>
  <r>
    <n v="335"/>
    <s v="ccf5492a-81b5-4867-adf8-2918bc14af4e"/>
    <s v="24.02.2022"/>
    <x v="14"/>
    <s v="Tirane"/>
    <s v="K31521002N"/>
    <n v="3228"/>
    <n v="0"/>
    <m/>
    <n v="0"/>
    <m/>
    <m/>
    <m/>
    <m/>
    <m/>
    <m/>
    <m/>
    <n v="2690"/>
    <n v="538"/>
    <m/>
    <m/>
    <s v="shpezim interneti"/>
  </r>
  <r>
    <n v="746"/>
    <s v="87e44738-0966-4365-94e0-3c65d1e09a12"/>
    <s v="24.02.2022"/>
    <x v="21"/>
    <s v="Tirane"/>
    <s v="J78311921L"/>
    <n v="1001160"/>
    <n v="0"/>
    <m/>
    <n v="0"/>
    <m/>
    <m/>
    <m/>
    <m/>
    <m/>
    <m/>
    <m/>
    <n v="834300"/>
    <n v="166860"/>
    <m/>
    <m/>
    <s v="BLERJE LENDE E PARE ALUMIN"/>
  </r>
  <r>
    <n v="46"/>
    <s v="c6b22964-521c-41a8-840e-02f8415882f7"/>
    <s v="24.02.2022"/>
    <x v="7"/>
    <s v="Tirane"/>
    <s v="L71712508L"/>
    <n v="7404"/>
    <n v="0"/>
    <m/>
    <n v="0"/>
    <m/>
    <m/>
    <m/>
    <m/>
    <m/>
    <m/>
    <m/>
    <n v="6170"/>
    <n v="1234"/>
    <m/>
    <m/>
    <m/>
  </r>
  <r>
    <n v="157"/>
    <s v="a690a152-6bbd-4991-afda-f0da0fd62a8d"/>
    <s v="25.02.2022"/>
    <x v="10"/>
    <s v="Kapshtice"/>
    <s v="J61827080C"/>
    <n v="3000"/>
    <n v="0"/>
    <m/>
    <n v="0"/>
    <m/>
    <m/>
    <m/>
    <m/>
    <m/>
    <m/>
    <m/>
    <n v="2500"/>
    <n v="500"/>
    <m/>
    <m/>
    <s v="dogana"/>
  </r>
  <r>
    <n v="770"/>
    <s v="6cf46367-3463-431f-84a6-5b29c13341b2"/>
    <s v="25.02.2022"/>
    <x v="21"/>
    <s v="Tirane"/>
    <s v="J78311921L"/>
    <n v="500256"/>
    <n v="0"/>
    <m/>
    <n v="0"/>
    <m/>
    <m/>
    <m/>
    <m/>
    <m/>
    <m/>
    <m/>
    <n v="416880"/>
    <n v="83376"/>
    <m/>
    <m/>
    <s v="BLERJE LENDE E PARE ALUMIN"/>
  </r>
  <r>
    <n v="153"/>
    <s v="d535ae3c-39b3-4db1-844b-40d7419eba06"/>
    <s v="25.02.2022"/>
    <x v="10"/>
    <s v="Kapshtice"/>
    <s v="J61827080C"/>
    <n v="3000"/>
    <n v="0"/>
    <m/>
    <n v="0"/>
    <m/>
    <m/>
    <m/>
    <m/>
    <m/>
    <m/>
    <m/>
    <n v="2500"/>
    <n v="500"/>
    <m/>
    <m/>
    <s v="dogana"/>
  </r>
  <r>
    <n v="1398"/>
    <s v="6e1353b8-057b-4d24-878a-b48f48585c5e"/>
    <s v="25.02.2022"/>
    <x v="17"/>
    <s v="Tirane"/>
    <s v="J97201203K"/>
    <n v="4800"/>
    <n v="0"/>
    <m/>
    <n v="0"/>
    <m/>
    <m/>
    <m/>
    <m/>
    <m/>
    <m/>
    <m/>
    <n v="4000"/>
    <n v="800"/>
    <m/>
    <m/>
    <s v="shpenzim kafe "/>
  </r>
  <r>
    <n v="570"/>
    <s v="cb390a64-7d7e-4d9f-8730-6ab55e04968d"/>
    <s v="25.02.2022"/>
    <x v="1"/>
    <s v="Elbasan"/>
    <s v="K12709201J"/>
    <n v="295119.59999999998"/>
    <n v="0"/>
    <m/>
    <n v="0"/>
    <m/>
    <m/>
    <m/>
    <m/>
    <m/>
    <m/>
    <m/>
    <n v="245933"/>
    <n v="49186.600000000006"/>
    <m/>
    <m/>
    <s v="BLERJE LENDE E PARE XHAMA "/>
  </r>
  <r>
    <n v="30"/>
    <s v="a6e7d2f6-5c21-4437-a4c6-e9d5ed0d16e0"/>
    <s v="26.02.2022"/>
    <x v="11"/>
    <s v="Tirane"/>
    <s v="L12415001T"/>
    <n v="12180"/>
    <n v="12180"/>
    <m/>
    <n v="0"/>
    <m/>
    <m/>
    <m/>
    <m/>
    <m/>
    <m/>
    <m/>
    <n v="0"/>
    <n v="0"/>
    <m/>
    <m/>
    <s v="transport importi"/>
  </r>
  <r>
    <n v="29"/>
    <s v="6c33a3fc-bff7-43f1-88fe-bdd5d8ec6bd0"/>
    <s v="26.02.2022"/>
    <x v="11"/>
    <s v="Tirane"/>
    <s v="L12415001T"/>
    <n v="12180"/>
    <n v="12180"/>
    <m/>
    <n v="0"/>
    <m/>
    <m/>
    <m/>
    <m/>
    <m/>
    <m/>
    <m/>
    <n v="0"/>
    <n v="0"/>
    <m/>
    <m/>
    <s v="transport importi"/>
  </r>
  <r>
    <s v="R17448"/>
    <s v="R17448"/>
    <s v="26.02.2022"/>
    <x v="13"/>
    <s v="GREQI"/>
    <s v="EL094298475"/>
    <n v="885841.2"/>
    <n v="0"/>
    <m/>
    <n v="738201"/>
    <n v="147640.20000000001"/>
    <m/>
    <m/>
    <m/>
    <m/>
    <m/>
    <m/>
    <n v="0"/>
    <n v="0"/>
    <m/>
    <m/>
    <s v="BLERJE LENDE E PARE POLISTEROL IMPORT "/>
  </r>
  <r>
    <s v="R17448"/>
    <s v="R17448"/>
    <s v="26.02.2022"/>
    <x v="22"/>
    <s v="GREQI"/>
    <s v="GR2322022812"/>
    <n v="200631.6"/>
    <n v="0"/>
    <m/>
    <n v="167193"/>
    <n v="33438.6"/>
    <m/>
    <m/>
    <m/>
    <m/>
    <m/>
    <m/>
    <n v="0"/>
    <n v="0"/>
    <m/>
    <m/>
    <s v="BLERJE LENDE E PARE INOKSE IMPORT"/>
  </r>
  <r>
    <s v="R17439"/>
    <s v="R17439"/>
    <s v="26.02.2022"/>
    <x v="13"/>
    <s v="GREQI"/>
    <s v="EL094298475"/>
    <n v="1275237.6000000001"/>
    <n v="0"/>
    <m/>
    <n v="1062698"/>
    <n v="212539.6"/>
    <m/>
    <m/>
    <m/>
    <m/>
    <m/>
    <m/>
    <n v="0"/>
    <n v="0"/>
    <m/>
    <m/>
    <s v="BLERJE LENDE E PARE POLISTEROL IMPORT "/>
  </r>
  <r>
    <n v="602"/>
    <s v="72cbc49e-ab73-4889-8973-43d298181e6a"/>
    <s v="28.02.2022"/>
    <x v="1"/>
    <s v="Elbasan"/>
    <s v="K12709201J"/>
    <n v="294000"/>
    <n v="0"/>
    <m/>
    <n v="0"/>
    <m/>
    <m/>
    <m/>
    <m/>
    <m/>
    <m/>
    <m/>
    <n v="245000"/>
    <n v="49000"/>
    <m/>
    <m/>
    <s v="BLERJE LENDE E PARE XHAMA "/>
  </r>
  <r>
    <n v="603"/>
    <s v="691df309-7f7c-4b08-ace8-5ecf7ee17656"/>
    <s v="28.02.2022"/>
    <x v="1"/>
    <s v="Elbasan"/>
    <s v="K12709201J"/>
    <n v="297499.2"/>
    <n v="0"/>
    <m/>
    <n v="0"/>
    <m/>
    <m/>
    <m/>
    <m/>
    <m/>
    <m/>
    <m/>
    <n v="247916"/>
    <n v="49583.200000000004"/>
    <m/>
    <m/>
    <s v="BLERJE LENDE E PARE XHAMA "/>
  </r>
  <r>
    <n v="592"/>
    <s v="1c530290-be1f-47d3-997d-7dd172034a23"/>
    <s v="28.02.2022"/>
    <x v="1"/>
    <s v="Elbasan"/>
    <s v="K12709201J"/>
    <n v="55212"/>
    <n v="0"/>
    <m/>
    <n v="0"/>
    <m/>
    <m/>
    <m/>
    <m/>
    <m/>
    <m/>
    <m/>
    <n v="46010"/>
    <n v="9202"/>
    <m/>
    <m/>
    <s v="BLERJE LENDE E PARE XHAMA "/>
  </r>
  <r>
    <n v="618"/>
    <s v="ed2ca63b-5da2-40dc-8ef6-0166a2cf7da6"/>
    <s v="02.03.2022"/>
    <x v="1"/>
    <s v="Elbasan"/>
    <s v="K12709201J"/>
    <n v="135500.4"/>
    <n v="0"/>
    <m/>
    <n v="0"/>
    <m/>
    <m/>
    <m/>
    <m/>
    <m/>
    <m/>
    <m/>
    <n v="112917"/>
    <n v="22583.4"/>
    <m/>
    <m/>
    <s v="BLERJE LENDE E PARE XHAMA "/>
  </r>
  <r>
    <n v="634866"/>
    <s v="0f8d9f26-2a56-4f85-826f-4760478519ac"/>
    <s v="03.03.2022"/>
    <x v="0"/>
    <s v="Tirane"/>
    <s v="K11715005L"/>
    <n v="1098"/>
    <n v="0"/>
    <m/>
    <n v="0"/>
    <m/>
    <m/>
    <m/>
    <m/>
    <m/>
    <m/>
    <m/>
    <n v="915"/>
    <n v="183"/>
    <m/>
    <m/>
    <s v="shpenzim telefoni"/>
  </r>
  <r>
    <n v="188"/>
    <s v="331f4e9a-435b-4f67-92d4-abbb250a2951"/>
    <s v="04.03.2022"/>
    <x v="10"/>
    <s v="Kapshtice"/>
    <s v="J61827080C"/>
    <n v="3000"/>
    <n v="0"/>
    <m/>
    <n v="0"/>
    <m/>
    <m/>
    <m/>
    <m/>
    <m/>
    <m/>
    <m/>
    <n v="2500"/>
    <n v="500"/>
    <m/>
    <m/>
    <s v="dogana"/>
  </r>
  <r>
    <n v="199"/>
    <s v="6db4f608-91fc-4f5f-a63c-a2ab263534d7"/>
    <s v="04.03.2022"/>
    <x v="20"/>
    <s v="Tirane"/>
    <s v="K52304503K"/>
    <n v="78438"/>
    <n v="0"/>
    <m/>
    <n v="0"/>
    <m/>
    <m/>
    <m/>
    <m/>
    <m/>
    <m/>
    <m/>
    <n v="65365"/>
    <n v="13073"/>
    <m/>
    <m/>
    <m/>
  </r>
  <r>
    <n v="663"/>
    <s v="e3baafef-cf61-41b7-bcf8-e4c0514f81eb"/>
    <s v="05.03.2022"/>
    <x v="1"/>
    <s v="Elbasan"/>
    <s v="K12709201J"/>
    <n v="20088"/>
    <n v="0"/>
    <m/>
    <n v="0"/>
    <m/>
    <m/>
    <m/>
    <m/>
    <m/>
    <m/>
    <m/>
    <n v="16740"/>
    <n v="3348"/>
    <m/>
    <m/>
    <s v="BLERJE LENDE E PARE XHAMA "/>
  </r>
  <r>
    <n v="41"/>
    <s v="dca90afd-0bf2-4961-a3bc-65eaadc526b8"/>
    <s v="05.03.2022"/>
    <x v="11"/>
    <s v="Tirane"/>
    <s v="L12415001T"/>
    <n v="60900"/>
    <n v="60900"/>
    <m/>
    <n v="0"/>
    <m/>
    <m/>
    <m/>
    <m/>
    <m/>
    <m/>
    <m/>
    <n v="0"/>
    <n v="0"/>
    <m/>
    <m/>
    <s v="transport importi"/>
  </r>
  <r>
    <s v="R20040"/>
    <s v="R20040"/>
    <s v="05.03.2022"/>
    <x v="12"/>
    <s v="GREQI"/>
    <s v="EL094061318"/>
    <n v="4466916"/>
    <n v="0"/>
    <m/>
    <n v="3722430"/>
    <n v="744486"/>
    <m/>
    <m/>
    <m/>
    <m/>
    <m/>
    <m/>
    <n v="0"/>
    <n v="0"/>
    <m/>
    <m/>
    <s v="BLERJE LENDE E PARE ALUMIN IMPORT "/>
  </r>
  <r>
    <s v="R20040"/>
    <s v="R20040"/>
    <s v="05.03.2022"/>
    <x v="13"/>
    <s v="GREQI"/>
    <s v="EL094298475"/>
    <n v="1241726.3999999999"/>
    <n v="0"/>
    <m/>
    <n v="1034772"/>
    <n v="206954.40000000002"/>
    <m/>
    <m/>
    <m/>
    <m/>
    <m/>
    <m/>
    <n v="0"/>
    <n v="0"/>
    <m/>
    <m/>
    <s v="BLERJE LENDE E PARE POLISTEROL IMPORT "/>
  </r>
  <r>
    <s v="R20040"/>
    <s v="R20040"/>
    <s v="05.03.2022"/>
    <x v="23"/>
    <s v="GREQI"/>
    <s v="EL801065330"/>
    <n v="930042"/>
    <n v="0"/>
    <m/>
    <n v="775035"/>
    <n v="155007"/>
    <m/>
    <m/>
    <m/>
    <m/>
    <m/>
    <m/>
    <n v="0"/>
    <n v="0"/>
    <m/>
    <m/>
    <s v="BLERJE LENDE E PARE KOLLE IMPORT"/>
  </r>
  <r>
    <n v="677"/>
    <s v="c9906490-53a1-40f1-aabd-f13f1d816f6e"/>
    <s v="07.03.2022"/>
    <x v="1"/>
    <s v="Elbasan"/>
    <s v="K12709201J"/>
    <n v="95100"/>
    <n v="0"/>
    <m/>
    <n v="0"/>
    <m/>
    <m/>
    <m/>
    <m/>
    <m/>
    <m/>
    <m/>
    <n v="79250"/>
    <n v="15850"/>
    <m/>
    <m/>
    <s v="BLERJE LENDE E PARE XHAMA "/>
  </r>
  <r>
    <n v="1453"/>
    <s v="6968b435-68f2-4f7f-a43e-789c21a90145"/>
    <s v="07.03.2022"/>
    <x v="17"/>
    <s v="Tirane"/>
    <s v="J97201203K"/>
    <n v="4800"/>
    <n v="0"/>
    <m/>
    <n v="0"/>
    <m/>
    <m/>
    <m/>
    <m/>
    <m/>
    <m/>
    <m/>
    <n v="4000"/>
    <n v="800"/>
    <m/>
    <m/>
    <s v="shpenzim kafe"/>
  </r>
  <r>
    <n v="674"/>
    <s v="31c81f88-fcda-4f1a-a03d-a7e2ce9e4e9e"/>
    <s v="07.03.2022"/>
    <x v="1"/>
    <s v="Elbasan"/>
    <s v="K12709201J"/>
    <n v="89600.4"/>
    <n v="0"/>
    <m/>
    <n v="0"/>
    <m/>
    <m/>
    <m/>
    <m/>
    <m/>
    <m/>
    <m/>
    <n v="74667"/>
    <n v="14933.400000000001"/>
    <m/>
    <m/>
    <s v="BLERJE LENDE E PARE XHAMA "/>
  </r>
  <r>
    <n v="684"/>
    <s v="0275382c-4aa0-401c-a3c0-884653acba50"/>
    <s v="08.03.2022"/>
    <x v="1"/>
    <s v="Elbasan"/>
    <s v="K12709201J"/>
    <n v="5292"/>
    <n v="0"/>
    <m/>
    <n v="0"/>
    <m/>
    <m/>
    <m/>
    <m/>
    <m/>
    <m/>
    <m/>
    <n v="4410"/>
    <n v="882"/>
    <m/>
    <m/>
    <s v="BLERJE LENDE E PARE XHAMA "/>
  </r>
  <r>
    <n v="164"/>
    <s v="e7074b38-8c1b-4dd6-a477-f496032a5f6f"/>
    <s v="08.03.2022"/>
    <x v="24"/>
    <s v="Tirane"/>
    <s v="K82116012N"/>
    <n v="9294579"/>
    <n v="9294579"/>
    <m/>
    <n v="0"/>
    <m/>
    <m/>
    <m/>
    <m/>
    <m/>
    <m/>
    <m/>
    <n v="0"/>
    <n v="0"/>
    <m/>
    <m/>
    <s v="BLERJE AP ME KLERING"/>
  </r>
  <r>
    <n v="54"/>
    <s v="ca8594a6-a8f8-4a91-adbe-e6548fbf6c23"/>
    <s v="09.03.2022"/>
    <x v="20"/>
    <s v="Tirane"/>
    <s v="K52304503K"/>
    <n v="7188"/>
    <n v="0"/>
    <m/>
    <n v="0"/>
    <m/>
    <m/>
    <m/>
    <m/>
    <m/>
    <m/>
    <m/>
    <n v="5990"/>
    <n v="1198"/>
    <m/>
    <m/>
    <m/>
  </r>
  <r>
    <n v="708"/>
    <s v="4c3ab4aa-b6ca-46bd-89b4-4566b9fc1d20"/>
    <s v="09.03.2022"/>
    <x v="1"/>
    <s v="Elbasan"/>
    <s v="K12709201J"/>
    <n v="303039.59999999998"/>
    <n v="0"/>
    <m/>
    <n v="0"/>
    <m/>
    <m/>
    <m/>
    <m/>
    <m/>
    <m/>
    <m/>
    <n v="252533"/>
    <n v="50506.600000000006"/>
    <m/>
    <m/>
    <s v="BLERJE LENDE E PARE XHAMA "/>
  </r>
  <r>
    <n v="710"/>
    <s v="6c60ef57-f923-4619-8a7c-430ab19ba5a1"/>
    <s v="09.03.2022"/>
    <x v="1"/>
    <s v="Elbasan"/>
    <s v="K12709201J"/>
    <n v="283776"/>
    <n v="0"/>
    <m/>
    <n v="0"/>
    <m/>
    <m/>
    <m/>
    <m/>
    <m/>
    <m/>
    <m/>
    <n v="236480"/>
    <n v="47296"/>
    <m/>
    <m/>
    <s v="BLERJE LENDE E PARE XHAMA "/>
  </r>
  <r>
    <n v="704"/>
    <s v="f50068d3-0846-4b32-9417-a79ca4550d62"/>
    <s v="09.03.2022"/>
    <x v="1"/>
    <s v="Elbasan"/>
    <s v="K12709201J"/>
    <n v="75373.2"/>
    <n v="0"/>
    <m/>
    <n v="0"/>
    <m/>
    <m/>
    <m/>
    <m/>
    <m/>
    <m/>
    <m/>
    <n v="62811"/>
    <n v="12562.2"/>
    <m/>
    <m/>
    <s v="BLERJE LENDE E PARE XHAMA "/>
  </r>
  <r>
    <n v="9"/>
    <s v="c75d4c65-7f37-4390-8a86-19af503c7efc"/>
    <s v="10.03.2022"/>
    <x v="25"/>
    <s v="Tirane"/>
    <s v="L01411038E"/>
    <n v="372000"/>
    <n v="0"/>
    <m/>
    <n v="0"/>
    <m/>
    <m/>
    <m/>
    <m/>
    <m/>
    <m/>
    <m/>
    <n v="310000"/>
    <n v="62000"/>
    <m/>
    <m/>
    <s v="shpenzim komisioni"/>
  </r>
  <r>
    <n v="739"/>
    <s v="7338d30d-56d1-4cd0-bb66-b9b5806ae2e6"/>
    <s v="11.03.2022"/>
    <x v="1"/>
    <s v="Elbasan"/>
    <s v="K12709201J"/>
    <n v="203000.4"/>
    <n v="0"/>
    <m/>
    <n v="0"/>
    <m/>
    <m/>
    <m/>
    <m/>
    <m/>
    <m/>
    <m/>
    <n v="169167"/>
    <n v="33833.4"/>
    <m/>
    <m/>
    <s v="BLERJE LENDE E PARE XHAMA "/>
  </r>
  <r>
    <n v="753"/>
    <s v="b8f3a7db-25c4-4965-8245-40090484f96f"/>
    <s v="12.03.2022"/>
    <x v="1"/>
    <s v="Elbasan"/>
    <s v="K12709201J"/>
    <n v="502400.4"/>
    <n v="0"/>
    <m/>
    <n v="0"/>
    <m/>
    <m/>
    <m/>
    <m/>
    <m/>
    <m/>
    <m/>
    <n v="418667"/>
    <n v="83733.400000000009"/>
    <m/>
    <m/>
    <s v="BLERJE LENDE E PARE XHAMA "/>
  </r>
  <r>
    <n v="750"/>
    <s v="b0de4ab2-b613-43fd-a579-e0429d9df793"/>
    <s v="12.03.2022"/>
    <x v="1"/>
    <s v="Elbasan"/>
    <s v="K12709201J"/>
    <n v="666249.6"/>
    <n v="0"/>
    <m/>
    <n v="0"/>
    <m/>
    <m/>
    <m/>
    <m/>
    <m/>
    <m/>
    <m/>
    <n v="555208"/>
    <n v="111041.60000000001"/>
    <m/>
    <m/>
    <s v="BLERJE LENDE E PARE XHAMA "/>
  </r>
  <r>
    <n v="3665"/>
    <s v="1a9cc3ad-0eca-4ca1-b358-1ef78f6abdb6"/>
    <s v="16.03.2022"/>
    <x v="19"/>
    <s v="Tirane"/>
    <s v="J82104005P"/>
    <n v="14760"/>
    <n v="0"/>
    <m/>
    <n v="0"/>
    <m/>
    <m/>
    <m/>
    <m/>
    <m/>
    <m/>
    <m/>
    <n v="12300"/>
    <n v="2460"/>
    <m/>
    <m/>
    <s v="BLERJE LENDE E PARE ALUMIN"/>
  </r>
  <r>
    <n v="798"/>
    <s v="8da6d2e9-1b43-417c-b843-8e216bdc1e90"/>
    <s v="17.03.2022"/>
    <x v="1"/>
    <s v="Elbasan"/>
    <s v="K12709201J"/>
    <n v="82089.600000000006"/>
    <n v="0"/>
    <m/>
    <n v="0"/>
    <m/>
    <m/>
    <m/>
    <m/>
    <m/>
    <m/>
    <m/>
    <n v="68408"/>
    <n v="13681.6"/>
    <m/>
    <m/>
    <s v="BLERJE LENDE E PARE XHAMA "/>
  </r>
  <r>
    <n v="238"/>
    <s v="bf084022-04cd-42f4-9f9b-53b297050a6c"/>
    <s v="18.03.2022"/>
    <x v="10"/>
    <s v="Kapshtice"/>
    <s v="J61827080C"/>
    <n v="3000"/>
    <n v="0"/>
    <m/>
    <n v="0"/>
    <m/>
    <m/>
    <m/>
    <m/>
    <m/>
    <m/>
    <m/>
    <n v="2500"/>
    <n v="500"/>
    <m/>
    <m/>
    <s v="dogana"/>
  </r>
  <r>
    <n v="830"/>
    <s v="2799f3c6-d7c4-40a5-9802-6981a7f5582f"/>
    <s v="19.03.2022"/>
    <x v="1"/>
    <s v="Elbasan"/>
    <s v="K12709201J"/>
    <n v="65608.800000000003"/>
    <n v="0"/>
    <m/>
    <n v="0"/>
    <m/>
    <m/>
    <m/>
    <m/>
    <m/>
    <m/>
    <m/>
    <n v="54674"/>
    <n v="10934.800000000001"/>
    <m/>
    <m/>
    <s v="BLERJE LENDE E PARE XHAMA "/>
  </r>
  <r>
    <n v="51"/>
    <s v="ee4e2bdd-77f8-46a9-9a79-ef9761f9795e"/>
    <s v="19.03.2022"/>
    <x v="11"/>
    <s v="Tirane"/>
    <s v="L12415001T"/>
    <n v="24360"/>
    <n v="24360"/>
    <m/>
    <n v="0"/>
    <m/>
    <m/>
    <m/>
    <m/>
    <m/>
    <m/>
    <m/>
    <n v="0"/>
    <n v="0"/>
    <m/>
    <m/>
    <s v="transport importi"/>
  </r>
  <r>
    <s v="R25291"/>
    <s v="R25292"/>
    <s v="19.03.2022"/>
    <x v="13"/>
    <s v="GREQI"/>
    <s v="EL094298475"/>
    <n v="808665.59999999998"/>
    <n v="0"/>
    <m/>
    <n v="673888"/>
    <n v="134777.60000000001"/>
    <m/>
    <m/>
    <m/>
    <m/>
    <m/>
    <m/>
    <n v="0"/>
    <n v="0"/>
    <m/>
    <m/>
    <s v="BLERJE LENDE E PARE POLISTEROL IMPORT "/>
  </r>
  <r>
    <n v="1530"/>
    <s v="291139af-3c00-44ac-bf88-a70d9e12aa34"/>
    <s v="21.03.2022"/>
    <x v="17"/>
    <s v="Tirane"/>
    <s v="J97201203K"/>
    <n v="4800"/>
    <n v="0"/>
    <m/>
    <n v="0"/>
    <m/>
    <m/>
    <m/>
    <m/>
    <m/>
    <m/>
    <m/>
    <n v="4000"/>
    <n v="800"/>
    <m/>
    <m/>
    <s v="shpenzim kafe zyre"/>
  </r>
  <r>
    <n v="1446"/>
    <s v="dc2f5813-0658-4154-a9a1-f0f5cb203775"/>
    <s v="21.03.2022"/>
    <x v="16"/>
    <s v="Tirane"/>
    <s v="K76329203M"/>
    <n v="9900"/>
    <n v="0"/>
    <m/>
    <n v="0"/>
    <m/>
    <m/>
    <m/>
    <m/>
    <m/>
    <m/>
    <m/>
    <n v="8250"/>
    <n v="1650"/>
    <m/>
    <m/>
    <m/>
  </r>
  <r>
    <n v="850"/>
    <s v="84a072f1-09d4-4162-b5de-a0b29e756f78"/>
    <s v="22.03.2022"/>
    <x v="1"/>
    <s v="Elbasan"/>
    <s v="K12709201J"/>
    <n v="85440"/>
    <n v="0"/>
    <m/>
    <n v="0"/>
    <m/>
    <m/>
    <m/>
    <m/>
    <m/>
    <m/>
    <m/>
    <n v="71200"/>
    <n v="14240"/>
    <m/>
    <m/>
    <s v="BLERJE LENDE E PARE XHAMA "/>
  </r>
  <r>
    <n v="849"/>
    <s v="df87b4ad-2aae-4f82-b375-e10ed40a8622"/>
    <s v="22.03.2022"/>
    <x v="1"/>
    <s v="Elbasan"/>
    <s v="K12709201J"/>
    <n v="432192"/>
    <n v="0"/>
    <m/>
    <n v="0"/>
    <m/>
    <m/>
    <m/>
    <m/>
    <m/>
    <m/>
    <m/>
    <n v="360160"/>
    <n v="72032"/>
    <m/>
    <m/>
    <s v="BLERJE LENDE E PARE XHAMA "/>
  </r>
  <r>
    <n v="515"/>
    <s v="5738ba9d-d3bc-4e63-ae3f-d8b660ce13fe"/>
    <s v="23.03.2022"/>
    <x v="14"/>
    <s v="Tirane"/>
    <s v="K31521002N"/>
    <n v="3228"/>
    <n v="0"/>
    <m/>
    <n v="0"/>
    <m/>
    <m/>
    <m/>
    <m/>
    <m/>
    <m/>
    <m/>
    <n v="2690"/>
    <n v="538"/>
    <m/>
    <m/>
    <s v="shpenzim interneti"/>
  </r>
  <r>
    <n v="1294"/>
    <s v="34df6e70-1cea-4aae-80f8-caaff996bb5d"/>
    <s v="24.03.2022"/>
    <x v="8"/>
    <s v="Tirane"/>
    <s v="L52230020G"/>
    <n v="233000.4"/>
    <n v="0"/>
    <m/>
    <n v="0"/>
    <m/>
    <m/>
    <m/>
    <m/>
    <m/>
    <m/>
    <m/>
    <n v="194167"/>
    <n v="38833.4"/>
    <m/>
    <m/>
    <s v="shpenzim nafte"/>
  </r>
  <r>
    <n v="86"/>
    <s v="cdf4c715-842c-46a8-8cfb-7b6058722188"/>
    <s v="24.03.2022"/>
    <x v="26"/>
    <s v="Tirane"/>
    <s v="L51616018D"/>
    <n v="104037.6"/>
    <n v="0"/>
    <m/>
    <n v="0"/>
    <m/>
    <m/>
    <m/>
    <m/>
    <m/>
    <m/>
    <m/>
    <n v="86698"/>
    <n v="17339.600000000002"/>
    <m/>
    <m/>
    <m/>
  </r>
  <r>
    <n v="685"/>
    <s v="64d6acab-6523-48d2-a72b-8ab25a35b283"/>
    <s v="25.03.2022"/>
    <x v="27"/>
    <s v="Tirane"/>
    <s v="K16604717F"/>
    <n v="15200.4"/>
    <n v="0"/>
    <m/>
    <n v="0"/>
    <m/>
    <m/>
    <m/>
    <m/>
    <m/>
    <m/>
    <m/>
    <n v="12667"/>
    <n v="2533.4"/>
    <m/>
    <m/>
    <s v="shpenzim nafte"/>
  </r>
  <r>
    <n v="3838"/>
    <s v="94725ec6-efb8-4c1c-8b8c-ed43e35b1c93"/>
    <s v="25.03.2022"/>
    <x v="19"/>
    <s v="Tirane"/>
    <s v="J82104005P"/>
    <n v="26640"/>
    <n v="0"/>
    <m/>
    <n v="0"/>
    <m/>
    <m/>
    <m/>
    <m/>
    <m/>
    <m/>
    <m/>
    <n v="22200"/>
    <n v="4440"/>
    <m/>
    <m/>
    <s v="BLERJE LENDE E PARE ALUMIN"/>
  </r>
  <r>
    <n v="898"/>
    <s v="8994fd08-f0e7-41a5-86d4-3af4fc671318"/>
    <s v="25.03.2022"/>
    <x v="1"/>
    <s v="Elbasan"/>
    <s v="K12709201J"/>
    <n v="231888"/>
    <n v="0"/>
    <m/>
    <n v="0"/>
    <m/>
    <m/>
    <m/>
    <m/>
    <m/>
    <m/>
    <m/>
    <n v="193240"/>
    <n v="38648"/>
    <m/>
    <m/>
    <s v="BLERJE LENDE E PARE XHAMA "/>
  </r>
  <r>
    <n v="893"/>
    <s v="3f70a077-a671-407e-890b-606d9a01943c"/>
    <s v="25.03.2022"/>
    <x v="1"/>
    <s v="Elbasan"/>
    <s v="K12709201J"/>
    <n v="50085.599999999999"/>
    <n v="0"/>
    <m/>
    <n v="0"/>
    <m/>
    <m/>
    <m/>
    <m/>
    <m/>
    <m/>
    <m/>
    <n v="41738"/>
    <n v="8347.6"/>
    <m/>
    <m/>
    <s v="BLERJE LENDE E PARE XHAMA "/>
  </r>
  <r>
    <n v="922"/>
    <s v="40cff44d-ff1f-4c53-a3fe-faa9653a440b"/>
    <s v="28.03.2022"/>
    <x v="1"/>
    <s v="Elbasan"/>
    <s v="K12709201J"/>
    <n v="235795.20000000001"/>
    <n v="0"/>
    <m/>
    <n v="0"/>
    <m/>
    <m/>
    <m/>
    <m/>
    <m/>
    <m/>
    <m/>
    <n v="196496"/>
    <n v="39299.200000000004"/>
    <m/>
    <m/>
    <s v="BLERJE LENDE E PARE XHAMA "/>
  </r>
  <r>
    <n v="945"/>
    <s v="f00e7776-b9eb-41c1-a30c-facdcf861d53"/>
    <s v="30.03.2022"/>
    <x v="1"/>
    <s v="Elbasan"/>
    <s v="K12709201J"/>
    <n v="153471.6"/>
    <n v="0"/>
    <m/>
    <n v="0"/>
    <m/>
    <m/>
    <m/>
    <m/>
    <m/>
    <m/>
    <m/>
    <n v="127893"/>
    <n v="25578.600000000002"/>
    <m/>
    <m/>
    <s v="BLERJE LENDE E PARE XHAMA "/>
  </r>
  <r>
    <n v="940"/>
    <s v="dff24256-1749-4ce2-9fd1-1faa4c7b81dd"/>
    <s v="30.03.2022"/>
    <x v="1"/>
    <s v="Elbasan"/>
    <s v="K12709201J"/>
    <n v="487488"/>
    <n v="0"/>
    <m/>
    <n v="0"/>
    <m/>
    <m/>
    <m/>
    <m/>
    <m/>
    <m/>
    <m/>
    <n v="406240"/>
    <n v="81248"/>
    <m/>
    <m/>
    <s v="BLERJE LENDE E PARE XHAMA "/>
  </r>
  <r>
    <n v="328"/>
    <s v="85ca2c21-816a-46d8-aa6c-5d5444277e49"/>
    <s v="30.03.2022"/>
    <x v="28"/>
    <s v="Tirane"/>
    <s v="J94316011P"/>
    <n v="13599.6"/>
    <n v="0"/>
    <m/>
    <n v="0"/>
    <m/>
    <m/>
    <m/>
    <m/>
    <m/>
    <m/>
    <m/>
    <m/>
    <n v="0"/>
    <n v="11333"/>
    <n v="2266.6"/>
    <s v="BLERJE LENDE E PARE TOKA SITUACION"/>
  </r>
  <r>
    <n v="766"/>
    <s v="c4518aab-2cfa-4d77-a54e-2f9ec11cdb08"/>
    <s v="01.04.2022"/>
    <x v="29"/>
    <s v="Tirane"/>
    <s v="K12607402Q"/>
    <n v="131611.20000000001"/>
    <n v="0"/>
    <m/>
    <n v="0"/>
    <m/>
    <m/>
    <m/>
    <m/>
    <m/>
    <m/>
    <m/>
    <n v="109676"/>
    <n v="21935.200000000001"/>
    <m/>
    <n v="0"/>
    <m/>
  </r>
  <r>
    <n v="960104"/>
    <s v="5a66b990-9963-425e-b5d9-a7605e35c0df"/>
    <s v="04.04.2022"/>
    <x v="0"/>
    <s v="Tirane"/>
    <s v="K11715005L"/>
    <n v="1098"/>
    <n v="0"/>
    <m/>
    <n v="0"/>
    <m/>
    <m/>
    <m/>
    <m/>
    <m/>
    <m/>
    <m/>
    <n v="915"/>
    <n v="183"/>
    <m/>
    <n v="0"/>
    <s v="shpenzim telefonie"/>
  </r>
  <r>
    <n v="991"/>
    <s v="1649a5ec-84ec-43f2-be05-55bbb5f0f7ea"/>
    <s v="04.04.2022"/>
    <x v="1"/>
    <s v="Elbasan"/>
    <s v="K12709201J"/>
    <n v="14070"/>
    <n v="0"/>
    <m/>
    <n v="0"/>
    <m/>
    <m/>
    <m/>
    <m/>
    <m/>
    <m/>
    <m/>
    <n v="11725"/>
    <n v="2345"/>
    <m/>
    <n v="0"/>
    <s v="BLERJE LENDE E PARE XHAMA "/>
  </r>
  <r>
    <n v="1007"/>
    <s v="767cb76d-0c84-4ff4-b1e5-60b2836b39f8"/>
    <s v="05.04.2022"/>
    <x v="1"/>
    <s v="Elbasan"/>
    <s v="K12709201J"/>
    <n v="25959.599999999999"/>
    <n v="0"/>
    <m/>
    <n v="0"/>
    <m/>
    <m/>
    <m/>
    <m/>
    <m/>
    <m/>
    <m/>
    <n v="21633"/>
    <n v="4326.6000000000004"/>
    <m/>
    <n v="0"/>
    <s v="BLERJE LENDE E PARE XHAMA "/>
  </r>
  <r>
    <n v="4063"/>
    <s v="066d44b7-ef7c-45bc-b913-65fd82e30e14"/>
    <s v="07.04.2022"/>
    <x v="19"/>
    <s v="Tirane"/>
    <s v="J82104005P"/>
    <n v="17280"/>
    <n v="0"/>
    <m/>
    <n v="0"/>
    <m/>
    <m/>
    <m/>
    <m/>
    <m/>
    <m/>
    <m/>
    <n v="14400"/>
    <n v="2880"/>
    <m/>
    <n v="0"/>
    <s v="BLERJE LENDE E PARE ALUMIN"/>
  </r>
  <r>
    <n v="1046"/>
    <s v="4015fd63-f334-400d-a7eb-d6e784b981a4"/>
    <s v="08.04.2022"/>
    <x v="1"/>
    <s v="Elbasan"/>
    <s v="K12709201J"/>
    <n v="153799.20000000001"/>
    <n v="0"/>
    <m/>
    <n v="0"/>
    <m/>
    <m/>
    <m/>
    <m/>
    <m/>
    <m/>
    <m/>
    <n v="128166"/>
    <n v="25633.200000000001"/>
    <m/>
    <n v="0"/>
    <s v="BLERJE LENDE E PARE XHAMA "/>
  </r>
  <r>
    <n v="4128"/>
    <s v="9543f4e4-ed5f-4995-8a87-50b6a12c0592"/>
    <s v="12.04.2022"/>
    <x v="19"/>
    <s v="Tirane"/>
    <s v="J82104005P"/>
    <n v="8856"/>
    <n v="0"/>
    <m/>
    <n v="0"/>
    <m/>
    <m/>
    <m/>
    <m/>
    <m/>
    <m/>
    <m/>
    <n v="7380"/>
    <n v="1476"/>
    <m/>
    <n v="0"/>
    <s v="BLERJE LENDE E PARE ALUMIN"/>
  </r>
  <r>
    <n v="1662"/>
    <s v="038629b3-12f6-476e-8b59-927940d15ab4"/>
    <s v="13.04.2022"/>
    <x v="17"/>
    <s v="Tirane"/>
    <s v="J97201203K"/>
    <n v="4800"/>
    <n v="0"/>
    <m/>
    <n v="0"/>
    <m/>
    <m/>
    <m/>
    <m/>
    <m/>
    <m/>
    <m/>
    <n v="4000"/>
    <n v="800"/>
    <m/>
    <n v="0"/>
    <s v="shpenzim kafe zyre"/>
  </r>
  <r>
    <n v="1111"/>
    <s v="e3cc6b1d-96d1-49da-8cd8-abe2433fddda"/>
    <s v="14.04.2022"/>
    <x v="1"/>
    <s v="Elbasan"/>
    <s v="K12709201J"/>
    <n v="184896"/>
    <n v="0"/>
    <m/>
    <n v="0"/>
    <m/>
    <m/>
    <m/>
    <m/>
    <m/>
    <m/>
    <m/>
    <n v="154080"/>
    <n v="30816"/>
    <m/>
    <n v="0"/>
    <s v="BLERJE LENDE E PARE XHAMA "/>
  </r>
  <r>
    <n v="1109"/>
    <s v="1b60ed95-18f2-452c-89a7-4957a9e9adea"/>
    <s v="14.04.2022"/>
    <x v="1"/>
    <s v="Elbasan"/>
    <s v="K12709201J"/>
    <n v="785536.8"/>
    <n v="0"/>
    <m/>
    <n v="0"/>
    <m/>
    <m/>
    <m/>
    <m/>
    <m/>
    <m/>
    <m/>
    <n v="654614"/>
    <n v="130922.8"/>
    <m/>
    <n v="0"/>
    <s v="BLERJE LENDE E PARE XHAMA "/>
  </r>
  <r>
    <n v="1115"/>
    <s v="e9aa722d-3bb6-42b4-8d2a-8b0edc5059f6"/>
    <s v="15.04.2022"/>
    <x v="1"/>
    <s v="Elbasan"/>
    <s v="K12709201J"/>
    <n v="347053.2"/>
    <n v="0"/>
    <m/>
    <n v="0"/>
    <m/>
    <m/>
    <m/>
    <m/>
    <m/>
    <m/>
    <m/>
    <n v="289211"/>
    <n v="57842.200000000004"/>
    <m/>
    <n v="0"/>
    <s v="BLERJE LENDE E PARE XHAMA "/>
  </r>
  <r>
    <n v="1822"/>
    <s v="2e67d168-f0b1-495d-a093-d70195be962c"/>
    <s v="16.04.2022"/>
    <x v="16"/>
    <s v="Tirane"/>
    <s v="K76329203M"/>
    <n v="10800"/>
    <n v="0"/>
    <m/>
    <n v="0"/>
    <m/>
    <m/>
    <m/>
    <m/>
    <m/>
    <m/>
    <m/>
    <n v="9000"/>
    <n v="1800"/>
    <m/>
    <n v="0"/>
    <m/>
  </r>
  <r>
    <n v="1136"/>
    <s v="22b74507-2452-45fc-92fa-47ce2dd61d40"/>
    <s v="18.04.2022"/>
    <x v="1"/>
    <s v="Elbasan"/>
    <s v="K12709201J"/>
    <n v="336242.4"/>
    <n v="0"/>
    <m/>
    <n v="0"/>
    <m/>
    <m/>
    <m/>
    <m/>
    <m/>
    <m/>
    <m/>
    <n v="280202"/>
    <n v="56040.4"/>
    <m/>
    <n v="0"/>
    <s v="BLERJE LENDE E PARE XHAMA "/>
  </r>
  <r>
    <n v="22"/>
    <s v="44422c19-18a1-4b0f-892d-97c83fb176ce"/>
    <s v="19.04.2022"/>
    <x v="30"/>
    <s v="Tirane"/>
    <s v="K72327005V"/>
    <n v="496100.4"/>
    <n v="0"/>
    <m/>
    <n v="0"/>
    <m/>
    <m/>
    <m/>
    <m/>
    <m/>
    <m/>
    <m/>
    <n v="413417"/>
    <n v="82683.400000000009"/>
    <m/>
    <n v="0"/>
    <m/>
  </r>
  <r>
    <n v="499"/>
    <s v="2d77fab9-48ea-452d-afc0-70984c404f0a"/>
    <s v="19.04.2022"/>
    <x v="4"/>
    <s v="Tirane"/>
    <s v="K91321018A"/>
    <n v="6652.8"/>
    <n v="0"/>
    <m/>
    <n v="0"/>
    <m/>
    <m/>
    <m/>
    <m/>
    <m/>
    <m/>
    <m/>
    <n v="5544"/>
    <n v="1108.8"/>
    <m/>
    <n v="0"/>
    <m/>
  </r>
  <r>
    <n v="75077"/>
    <s v="ba040f70-df97-4881-8434-4d68fbbf0680"/>
    <s v="20.04.2022"/>
    <x v="31"/>
    <s v="Tirane"/>
    <s v="J91809007H"/>
    <n v="28156"/>
    <n v="28156"/>
    <m/>
    <n v="0"/>
    <m/>
    <m/>
    <m/>
    <m/>
    <m/>
    <m/>
    <m/>
    <n v="0"/>
    <n v="0"/>
    <m/>
    <n v="0"/>
    <s v="shpenzim sigurim makine"/>
  </r>
  <r>
    <n v="729"/>
    <s v="a322ef96-7014-48f7-9f70-1820fb51522f"/>
    <s v="22.04.2022"/>
    <x v="14"/>
    <s v="Tirane"/>
    <s v="K31521002N"/>
    <n v="3228"/>
    <n v="0"/>
    <m/>
    <n v="0"/>
    <m/>
    <m/>
    <m/>
    <m/>
    <m/>
    <m/>
    <m/>
    <n v="2690"/>
    <n v="538"/>
    <m/>
    <n v="0"/>
    <s v="shpenzim interneti"/>
  </r>
  <r>
    <n v="424"/>
    <s v="bbe9f1d6-eb9f-4334-85c4-f7df834b7a4f"/>
    <s v="23.04.2022"/>
    <x v="20"/>
    <s v="Tirane"/>
    <s v="K52304503K"/>
    <n v="135250.79999999999"/>
    <n v="0"/>
    <m/>
    <n v="0"/>
    <m/>
    <m/>
    <m/>
    <m/>
    <m/>
    <m/>
    <m/>
    <n v="112709"/>
    <n v="22541.800000000003"/>
    <m/>
    <n v="0"/>
    <m/>
  </r>
  <r>
    <n v="1173"/>
    <s v="b44d9131-f30a-4833-aac9-6b8511bb8f50"/>
    <s v="24.04.2022"/>
    <x v="1"/>
    <s v="Elbasan"/>
    <s v="K12709201J"/>
    <n v="241254"/>
    <n v="0"/>
    <m/>
    <n v="0"/>
    <m/>
    <m/>
    <m/>
    <m/>
    <m/>
    <m/>
    <m/>
    <n v="201045"/>
    <n v="40209"/>
    <m/>
    <n v="0"/>
    <s v="BLERJE LENDE E PARE XHAMA "/>
  </r>
  <r>
    <n v="1399"/>
    <s v="e849e5cc-889c-4ed7-882f-a4dc5faeb060"/>
    <s v="26.04.2022"/>
    <x v="6"/>
    <s v="Durres"/>
    <s v="J61818524A"/>
    <n v="235771.2"/>
    <n v="0"/>
    <m/>
    <n v="0"/>
    <m/>
    <m/>
    <m/>
    <m/>
    <m/>
    <m/>
    <m/>
    <n v="196476"/>
    <n v="39295.200000000004"/>
    <m/>
    <n v="0"/>
    <m/>
  </r>
  <r>
    <n v="1224"/>
    <s v="c28219a0-239b-45a2-abd7-c06b27f36163"/>
    <s v="26.04.2022"/>
    <x v="1"/>
    <s v="Elbasan"/>
    <s v="K12709201J"/>
    <n v="266244"/>
    <n v="0"/>
    <m/>
    <n v="0"/>
    <m/>
    <m/>
    <m/>
    <m/>
    <m/>
    <m/>
    <m/>
    <n v="221870"/>
    <n v="44374"/>
    <m/>
    <n v="0"/>
    <s v="BLERJE LENDE E PARE XHAMA "/>
  </r>
  <r>
    <n v="395"/>
    <s v="c43a10e6-6b88-4640-beab-da3c5c372a43"/>
    <s v="28.04.2022"/>
    <x v="10"/>
    <s v="Kapshtice"/>
    <s v="J61827080C"/>
    <n v="3000"/>
    <n v="0"/>
    <m/>
    <n v="0"/>
    <m/>
    <m/>
    <m/>
    <m/>
    <m/>
    <m/>
    <m/>
    <n v="2500"/>
    <n v="500"/>
    <m/>
    <n v="0"/>
    <s v="dogana"/>
  </r>
  <r>
    <n v="99"/>
    <s v="6039e8b2-1a2e-4ec3-bf68-bab379ed9581"/>
    <s v="29.04.2022"/>
    <x v="11"/>
    <s v="Tirane"/>
    <s v="L12415001T"/>
    <n v="70000"/>
    <n v="70000"/>
    <m/>
    <n v="0"/>
    <m/>
    <m/>
    <m/>
    <m/>
    <m/>
    <m/>
    <m/>
    <n v="0"/>
    <n v="0"/>
    <m/>
    <n v="0"/>
    <s v="transport importi"/>
  </r>
  <r>
    <s v="R41236"/>
    <s v="R41236"/>
    <s v="29.04.2022"/>
    <x v="32"/>
    <s v="GREQI"/>
    <s v="EL094061318"/>
    <n v="9248016"/>
    <n v="0"/>
    <m/>
    <n v="7706680"/>
    <n v="1541336"/>
    <m/>
    <m/>
    <m/>
    <m/>
    <m/>
    <m/>
    <n v="0"/>
    <n v="0"/>
    <m/>
    <n v="0"/>
    <s v="BLERJE LENDE E PARE ALUMIN IMPORT "/>
  </r>
  <r>
    <s v="R41236"/>
    <s v="R41236"/>
    <s v="29.04.2022"/>
    <x v="33"/>
    <s v="GREQI"/>
    <s v="EL094298475"/>
    <n v="1650088.8"/>
    <n v="0"/>
    <m/>
    <n v="1375074"/>
    <n v="275014.8"/>
    <m/>
    <m/>
    <m/>
    <m/>
    <m/>
    <m/>
    <n v="0"/>
    <n v="0"/>
    <m/>
    <n v="0"/>
    <s v="BLERJE LENDE E PARE POLISTEROL IMPORT "/>
  </r>
  <r>
    <n v="1277"/>
    <s v="536d381e-f645-45fe-bcbb-3a8aa615ca5a"/>
    <s v="30.04.2022"/>
    <x v="1"/>
    <s v="Elbasan"/>
    <s v="K12709201J"/>
    <n v="22098"/>
    <n v="0"/>
    <m/>
    <n v="0"/>
    <m/>
    <m/>
    <m/>
    <m/>
    <m/>
    <m/>
    <m/>
    <n v="18415"/>
    <n v="3683"/>
    <m/>
    <n v="0"/>
    <s v="BLERJE LENDE E PARE XHAMA "/>
  </r>
  <r>
    <n v="1267"/>
    <s v="afc15c92-74b8-4695-9f8d-ecf426e26edc"/>
    <s v="30.04.2022"/>
    <x v="1"/>
    <s v="Elbasan"/>
    <s v="K12709201J"/>
    <n v="18746.400000000001"/>
    <n v="0"/>
    <m/>
    <n v="0"/>
    <m/>
    <m/>
    <m/>
    <m/>
    <m/>
    <m/>
    <m/>
    <n v="15622"/>
    <n v="3124.4"/>
    <m/>
    <n v="0"/>
    <s v="BLERJE LENDE E PARE XHAMA "/>
  </r>
  <r>
    <n v="1292919"/>
    <s v="b0c3f0b6-d987-42b3-9de0-f78c0a983458"/>
    <s v="04.05.2022"/>
    <x v="0"/>
    <s v="Tirane"/>
    <s v="K11715005L"/>
    <n v="1218"/>
    <n v="0"/>
    <m/>
    <n v="0"/>
    <m/>
    <m/>
    <m/>
    <m/>
    <m/>
    <m/>
    <m/>
    <n v="1015"/>
    <n v="203"/>
    <m/>
    <n v="0"/>
    <s v="shpenzim telefoni"/>
  </r>
  <r>
    <n v="4466"/>
    <s v="1efe14a4-8292-4ddf-9e63-4d99a8fee5be"/>
    <s v="04.05.2022"/>
    <x v="19"/>
    <s v="Tirane"/>
    <s v="J82104005P"/>
    <n v="1440"/>
    <n v="0"/>
    <m/>
    <n v="0"/>
    <m/>
    <m/>
    <m/>
    <m/>
    <m/>
    <m/>
    <m/>
    <n v="1200"/>
    <n v="240"/>
    <m/>
    <n v="0"/>
    <s v="BLERJE LENDE E PARE ALUMIN"/>
  </r>
  <r>
    <n v="1298"/>
    <s v="d9df7606-2e56-4a14-89f5-9e93a89bf43c"/>
    <s v="04.05.2022"/>
    <x v="1"/>
    <s v="Elbasan"/>
    <s v="K12709201J"/>
    <n v="425296.8"/>
    <n v="0"/>
    <m/>
    <n v="0"/>
    <m/>
    <m/>
    <m/>
    <m/>
    <m/>
    <m/>
    <m/>
    <n v="354414"/>
    <n v="70882.8"/>
    <m/>
    <n v="0"/>
    <s v="BLERJE LENDE E PARE XHAMA "/>
  </r>
  <r>
    <n v="1339"/>
    <s v="13f72187-83af-427b-99f6-b56e2f0dd8d6"/>
    <s v="07.05.2022"/>
    <x v="1"/>
    <s v="Elbasan"/>
    <s v="K12709201J"/>
    <n v="330404.40000000002"/>
    <n v="0"/>
    <m/>
    <n v="0"/>
    <m/>
    <m/>
    <m/>
    <m/>
    <m/>
    <m/>
    <m/>
    <n v="275337"/>
    <n v="55067.4"/>
    <m/>
    <n v="0"/>
    <s v="BLERJE LENDE E PARE XHAMA "/>
  </r>
  <r>
    <n v="1789"/>
    <s v="19c6e979-a95b-4d26-8b6e-8f335fc9bb53"/>
    <s v="07.05.2022"/>
    <x v="17"/>
    <s v="Tirane"/>
    <s v="J97201203K"/>
    <n v="4800"/>
    <n v="0"/>
    <m/>
    <n v="0"/>
    <m/>
    <m/>
    <m/>
    <m/>
    <m/>
    <m/>
    <m/>
    <n v="4000"/>
    <n v="800"/>
    <m/>
    <n v="0"/>
    <s v="shpenzim kafe"/>
  </r>
  <r>
    <n v="1361"/>
    <s v="23ee566e-1e61-498e-b9da-35ac1f79c39a"/>
    <s v="10.05.2022"/>
    <x v="1"/>
    <s v="Elbasan"/>
    <s v="K12709201J"/>
    <n v="426498"/>
    <n v="0"/>
    <m/>
    <n v="0"/>
    <m/>
    <m/>
    <m/>
    <m/>
    <m/>
    <m/>
    <m/>
    <n v="355415"/>
    <n v="71083"/>
    <m/>
    <n v="0"/>
    <s v="BLERJE LENDE E PARE XHAMA "/>
  </r>
  <r>
    <n v="625"/>
    <s v="8e9d4159-784b-4c99-b112-a2b2c187ddc6"/>
    <s v="11.05.2022"/>
    <x v="4"/>
    <s v="Tirane"/>
    <s v="K91321018A"/>
    <n v="13158"/>
    <n v="0"/>
    <m/>
    <n v="0"/>
    <m/>
    <m/>
    <m/>
    <m/>
    <m/>
    <m/>
    <m/>
    <n v="10965"/>
    <n v="2193"/>
    <m/>
    <n v="0"/>
    <m/>
  </r>
  <r>
    <n v="4763"/>
    <s v="951cf04b-b8a5-4dc6-8c2d-3b41481faeb0"/>
    <s v="19.05.2022"/>
    <x v="19"/>
    <s v="TIRN"/>
    <s v="J82104005P"/>
    <n v="96768"/>
    <n v="0"/>
    <m/>
    <n v="0"/>
    <m/>
    <m/>
    <m/>
    <m/>
    <m/>
    <m/>
    <m/>
    <n v="80640"/>
    <n v="16128"/>
    <m/>
    <n v="0"/>
    <s v="BLERJE LENDE E PARE ALUMIN"/>
  </r>
  <r>
    <n v="1875"/>
    <s v="f412ef5f-e9ad-4f2d-8fce-0c3ba5f0c0f1"/>
    <s v="20.05.2022"/>
    <x v="17"/>
    <s v="Tirane"/>
    <s v="J97201203K"/>
    <n v="4800"/>
    <n v="0"/>
    <m/>
    <n v="0"/>
    <m/>
    <m/>
    <m/>
    <m/>
    <m/>
    <m/>
    <m/>
    <n v="4000"/>
    <n v="800"/>
    <m/>
    <n v="0"/>
    <s v="shpenzim telefoni"/>
  </r>
  <r>
    <n v="1503"/>
    <s v="df825a6d-02c4-4caf-b2d4-dd1fc24282c1"/>
    <s v="21.05.2022"/>
    <x v="1"/>
    <s v="Elbasan"/>
    <s v="K12709201J"/>
    <n v="80850"/>
    <n v="0"/>
    <m/>
    <n v="0"/>
    <m/>
    <m/>
    <m/>
    <m/>
    <m/>
    <m/>
    <m/>
    <n v="67375"/>
    <n v="13475"/>
    <m/>
    <n v="0"/>
    <s v="BLERJE LENDE E PARE XHAMA "/>
  </r>
  <r>
    <n v="1514"/>
    <s v="81ca1150-12fd-471d-b27a-d411aedee96c"/>
    <s v="23.05.2022"/>
    <x v="1"/>
    <s v="Elbasan"/>
    <s v="K12709201J"/>
    <n v="229026"/>
    <n v="0"/>
    <m/>
    <n v="0"/>
    <m/>
    <m/>
    <m/>
    <m/>
    <m/>
    <m/>
    <m/>
    <n v="190855"/>
    <n v="38171"/>
    <m/>
    <n v="0"/>
    <s v="BLERJE LENDE E PARE XHAMA "/>
  </r>
  <r>
    <n v="928"/>
    <s v="3031e6ca-18a2-4170-ad44-e8444f35872c"/>
    <s v="23.05.2022"/>
    <x v="14"/>
    <s v="Tirane"/>
    <s v="K31521002N"/>
    <n v="3228"/>
    <n v="0"/>
    <m/>
    <n v="0"/>
    <m/>
    <m/>
    <m/>
    <m/>
    <m/>
    <m/>
    <m/>
    <n v="2690"/>
    <n v="538"/>
    <m/>
    <n v="0"/>
    <s v="shpenzim interneti"/>
  </r>
  <r>
    <n v="4904"/>
    <s v="47f0b4ac-db33-4d27-89d8-3d4efd8946d8"/>
    <s v="27.05.2022"/>
    <x v="19"/>
    <s v="Tirane"/>
    <s v="J82104005P"/>
    <n v="33552"/>
    <n v="0"/>
    <m/>
    <n v="0"/>
    <m/>
    <m/>
    <m/>
    <m/>
    <m/>
    <m/>
    <m/>
    <n v="27960"/>
    <n v="5592"/>
    <m/>
    <n v="0"/>
    <s v="BLERJE LENDE E PARE ALUMIN"/>
  </r>
  <r>
    <n v="16"/>
    <s v="8ab8e62c-f7b9-469f-89ad-9f203a1c67c9"/>
    <s v="28.05.2022"/>
    <x v="34"/>
    <s v="Elbasan"/>
    <s v="L93409203E"/>
    <n v="264600"/>
    <n v="0"/>
    <m/>
    <n v="0"/>
    <m/>
    <m/>
    <m/>
    <m/>
    <m/>
    <m/>
    <m/>
    <n v="220500"/>
    <n v="44100"/>
    <m/>
    <n v="0"/>
    <s v="BLERJE LENDE E PARE XHAMA "/>
  </r>
  <r>
    <n v="4922"/>
    <s v="c72a17b1-1337-466e-8178-81b4b5b78d1d"/>
    <s v="31.05.2022"/>
    <x v="19"/>
    <s v="Tirane"/>
    <s v="J82104005P"/>
    <n v="81936"/>
    <n v="0"/>
    <m/>
    <n v="0"/>
    <m/>
    <m/>
    <m/>
    <m/>
    <m/>
    <m/>
    <m/>
    <n v="68280"/>
    <n v="13656"/>
    <m/>
    <n v="0"/>
    <s v="BLERJE LENDE E PARE ALUMIN"/>
  </r>
  <r>
    <s v="1614/2022"/>
    <s v="e40fd4d7-f7fe-48e0-a198-2d61f111c4e0"/>
    <s v="01.06.2022"/>
    <x v="1"/>
    <s v="Elbasan"/>
    <s v="K12709201J"/>
    <n v="86670"/>
    <n v="0"/>
    <m/>
    <n v="0"/>
    <m/>
    <m/>
    <m/>
    <m/>
    <m/>
    <m/>
    <m/>
    <n v="72225"/>
    <n v="14445"/>
    <m/>
    <n v="0"/>
    <s v="BLERJE LENDE E PARE XHAMA "/>
  </r>
  <r>
    <s v="28/2022/vq425cg622"/>
    <s v="733113cf-3f01-43da-8f86-5a9484c9675f"/>
    <s v="02.06.2022"/>
    <x v="34"/>
    <s v="Elbasan"/>
    <s v="L93409203E"/>
    <n v="148500"/>
    <n v="0"/>
    <m/>
    <n v="0"/>
    <m/>
    <m/>
    <m/>
    <m/>
    <m/>
    <m/>
    <m/>
    <n v="123750"/>
    <n v="24750"/>
    <m/>
    <n v="0"/>
    <s v="BLERJE LENDE E PARE XHAMA "/>
  </r>
  <r>
    <s v="745/2022/gp853jm725"/>
    <s v="27524b7f-c2b6-4c49-b824-8299a7fc52da"/>
    <s v="02.06.2022"/>
    <x v="4"/>
    <s v="Tirane"/>
    <s v="K91321018A"/>
    <n v="13156.8"/>
    <n v="0"/>
    <m/>
    <n v="0"/>
    <m/>
    <m/>
    <m/>
    <m/>
    <m/>
    <m/>
    <m/>
    <n v="10964"/>
    <n v="2192.8000000000002"/>
    <m/>
    <n v="0"/>
    <m/>
  </r>
  <r>
    <s v="4939/2022"/>
    <s v="1995ed69-4c77-4f42-b701-b71c50222abe"/>
    <s v="02.06.2022"/>
    <x v="19"/>
    <s v="Tirane"/>
    <s v="J82104005P"/>
    <n v="33048"/>
    <n v="0"/>
    <m/>
    <n v="0"/>
    <m/>
    <m/>
    <m/>
    <m/>
    <m/>
    <m/>
    <m/>
    <n v="27540"/>
    <n v="5508"/>
    <m/>
    <n v="0"/>
    <s v="BLERJE LENDE E PARE ALUMIN"/>
  </r>
  <r>
    <s v="1644/2022"/>
    <s v="5fd50471-ffee-429c-b82c-a8eee2b33509"/>
    <s v="04.06.2022"/>
    <x v="1"/>
    <s v="Elbasan"/>
    <s v="K12709201J"/>
    <n v="298100.40000000002"/>
    <n v="0"/>
    <m/>
    <n v="0"/>
    <m/>
    <m/>
    <m/>
    <m/>
    <m/>
    <m/>
    <m/>
    <n v="248417"/>
    <n v="49683.4"/>
    <m/>
    <n v="0"/>
    <s v="BLERJE LENDE E PARE XHAMA "/>
  </r>
  <r>
    <s v="29/2022/vq425cg622"/>
    <s v="a2740b83-0449-4b04-bda3-b10cc59856dd"/>
    <s v="06.06.2022"/>
    <x v="34"/>
    <s v="Elbasan"/>
    <s v="L93409203E"/>
    <n v="143100"/>
    <n v="0"/>
    <m/>
    <n v="0"/>
    <m/>
    <m/>
    <m/>
    <m/>
    <m/>
    <m/>
    <m/>
    <n v="119250"/>
    <n v="23850"/>
    <m/>
    <n v="0"/>
    <s v="BLERJE LENDE E PARE XHAMA "/>
  </r>
  <r>
    <s v="3019/2022/pt043wm255"/>
    <s v="cbe92bf8-9052-4e03-993d-c54e923b4bc2"/>
    <s v="07.06.2022"/>
    <x v="35"/>
    <s v="Tirane"/>
    <s v="J61820056R"/>
    <n v="28599.599999999999"/>
    <n v="0"/>
    <m/>
    <n v="0"/>
    <m/>
    <m/>
    <m/>
    <m/>
    <m/>
    <m/>
    <m/>
    <n v="23833"/>
    <n v="4766.6000000000004"/>
    <m/>
    <n v="0"/>
    <m/>
  </r>
  <r>
    <s v="786/2022/gp853jm725"/>
    <s v="a560aefc-ebb8-455c-9a25-c97f039d145e"/>
    <s v="09.06.2022"/>
    <x v="4"/>
    <s v="Tirane"/>
    <s v="K91321018A"/>
    <n v="6639.6"/>
    <n v="0"/>
    <m/>
    <n v="0"/>
    <m/>
    <m/>
    <m/>
    <m/>
    <m/>
    <m/>
    <m/>
    <n v="5533"/>
    <n v="1106.6000000000001"/>
    <m/>
    <n v="0"/>
    <m/>
  </r>
  <r>
    <s v="4965/2022"/>
    <s v="e569b927-c490-4cfe-a7cc-b141731ab116"/>
    <s v="09.06.2022"/>
    <x v="19"/>
    <s v="Tirane"/>
    <s v="J82104005P"/>
    <n v="34848"/>
    <n v="0"/>
    <m/>
    <n v="0"/>
    <m/>
    <m/>
    <m/>
    <m/>
    <m/>
    <m/>
    <m/>
    <n v="29040"/>
    <n v="5808"/>
    <m/>
    <n v="0"/>
    <s v="BLERJE LENDE E PARE ALUMIN"/>
  </r>
  <r>
    <s v="32/2022/vq425cg622"/>
    <s v="eab22f43-ac15-4602-b67d-38fcc2e0cc4d"/>
    <s v="09.06.2022"/>
    <x v="34"/>
    <s v="Elbasan"/>
    <s v="L93409203E"/>
    <n v="148500"/>
    <n v="0"/>
    <m/>
    <n v="0"/>
    <m/>
    <m/>
    <m/>
    <m/>
    <m/>
    <m/>
    <m/>
    <n v="123750"/>
    <n v="24750"/>
    <m/>
    <n v="0"/>
    <s v="BLERJE LENDE E PARE XHAMA "/>
  </r>
  <r>
    <s v="1688/2022"/>
    <s v="b8387829-4432-4b12-aa05-8b2d1a007421"/>
    <s v="10.06.2022"/>
    <x v="1"/>
    <s v="Elbasan"/>
    <s v="K12709201J"/>
    <n v="38850"/>
    <n v="0"/>
    <m/>
    <n v="0"/>
    <m/>
    <m/>
    <m/>
    <m/>
    <m/>
    <m/>
    <m/>
    <n v="32375"/>
    <n v="6475"/>
    <m/>
    <n v="0"/>
    <s v="BLERJE LENDE E PARE XHAMA "/>
  </r>
  <r>
    <s v="4970/2022"/>
    <s v="a065e44e-2361-4c14-ae5e-42455f3732de"/>
    <s v="10.06.2022"/>
    <x v="19"/>
    <s v="Tirane"/>
    <s v="J82104005P"/>
    <n v="32832"/>
    <n v="0"/>
    <m/>
    <n v="0"/>
    <m/>
    <m/>
    <m/>
    <m/>
    <m/>
    <m/>
    <m/>
    <n v="27360"/>
    <n v="5472"/>
    <m/>
    <n v="0"/>
    <s v="BLERJE LENDE E PARE ALUMIN"/>
  </r>
  <r>
    <s v="34/2022/vq425cg622"/>
    <s v="44c22583-01d6-4436-9423-3afe957765b2"/>
    <s v="13.06.2022"/>
    <x v="34"/>
    <s v="Elbasan"/>
    <s v="L93409203E"/>
    <n v="137700"/>
    <n v="0"/>
    <m/>
    <n v="0"/>
    <m/>
    <m/>
    <m/>
    <m/>
    <m/>
    <m/>
    <m/>
    <n v="114750"/>
    <n v="22950"/>
    <m/>
    <n v="0"/>
    <s v="BLERJE LENDE E PARE XHAMA "/>
  </r>
  <r>
    <s v="70414/2022"/>
    <s v="98027f6a-4fda-4c21-a5cc-afba19395958"/>
    <s v="15.06.2022"/>
    <x v="15"/>
    <s v="Tirane"/>
    <s v="K41926801W"/>
    <n v="18950"/>
    <n v="18950"/>
    <m/>
    <n v="0"/>
    <m/>
    <m/>
    <m/>
    <m/>
    <m/>
    <m/>
    <m/>
    <n v="0"/>
    <n v="0"/>
    <m/>
    <n v="0"/>
    <s v="shpenzim sigurim makine"/>
  </r>
  <r>
    <s v="4979/2022"/>
    <s v="75071757-67ca-482c-b8cf-e0b0175204ee"/>
    <s v="16.06.2022"/>
    <x v="19"/>
    <s v="Tirane"/>
    <s v="J82104005P"/>
    <n v="26136"/>
    <n v="0"/>
    <m/>
    <n v="0"/>
    <m/>
    <m/>
    <m/>
    <m/>
    <m/>
    <m/>
    <m/>
    <n v="21780"/>
    <n v="4356"/>
    <m/>
    <n v="0"/>
    <s v="BLERJE LENDE E PARE ALUMIN"/>
  </r>
  <r>
    <s v="2023/2022/ce418xk711"/>
    <s v="7b3348a6-48ee-4d99-b7f4-68b618c31d43"/>
    <s v="16.06.2022"/>
    <x v="17"/>
    <s v="Tirane"/>
    <s v="J97201203K"/>
    <n v="4800"/>
    <n v="0"/>
    <m/>
    <n v="0"/>
    <m/>
    <m/>
    <m/>
    <m/>
    <m/>
    <m/>
    <m/>
    <n v="4000"/>
    <n v="800"/>
    <m/>
    <n v="0"/>
    <s v="shpenzim kafe"/>
  </r>
  <r>
    <s v="828/2022/gp853jm725"/>
    <s v="83b5eba3-a331-443e-b815-e1022a06c14e"/>
    <s v="18.06.2022"/>
    <x v="4"/>
    <s v="Tiranë"/>
    <s v="K91321018A"/>
    <n v="6639.6"/>
    <n v="0"/>
    <m/>
    <n v="0"/>
    <m/>
    <m/>
    <m/>
    <m/>
    <m/>
    <m/>
    <m/>
    <n v="5533"/>
    <n v="1106.6000000000001"/>
    <m/>
    <n v="0"/>
    <m/>
  </r>
  <r>
    <s v="1884/2022"/>
    <s v="77d54f05-db84-45ed-b435-59eaeadda56d"/>
    <s v="27.06.2022"/>
    <x v="1"/>
    <s v="Tirane"/>
    <s v="K12709201J"/>
    <n v="63000"/>
    <n v="0"/>
    <m/>
    <n v="0"/>
    <m/>
    <m/>
    <m/>
    <m/>
    <m/>
    <m/>
    <m/>
    <n v="52500"/>
    <n v="10500"/>
    <m/>
    <n v="0"/>
    <s v="BLERJE LENDE E PARE XHAMA "/>
  </r>
  <r>
    <s v="5002/2022"/>
    <s v="07aeedbd-ae85-4ead-80cf-9f0258ba69ae"/>
    <s v="28.06.2022"/>
    <x v="19"/>
    <s v="Tirane"/>
    <s v="J82104005P"/>
    <n v="12685.2"/>
    <n v="0"/>
    <m/>
    <n v="0"/>
    <m/>
    <m/>
    <m/>
    <m/>
    <m/>
    <m/>
    <m/>
    <n v="10571"/>
    <n v="2114.2000000000003"/>
    <m/>
    <n v="0"/>
    <s v="BLERJE LENDE E PARE ALUMIN"/>
  </r>
  <r>
    <s v="255/2022/cd659tr352"/>
    <s v="e993c3af-4c23-4a6c-a2d4-5dfcf3fbbda3"/>
    <s v="28.06.2022"/>
    <x v="36"/>
    <s v="Tirane"/>
    <s v="K22113003Q"/>
    <n v="30240"/>
    <n v="0"/>
    <m/>
    <n v="0"/>
    <m/>
    <m/>
    <m/>
    <m/>
    <m/>
    <m/>
    <m/>
    <n v="25200"/>
    <n v="5040"/>
    <m/>
    <n v="0"/>
    <m/>
  </r>
  <r>
    <s v="620/2022/ne673lb421"/>
    <s v="1f0b1420-c02e-4f0d-a909-03e70de54fb0"/>
    <s v="29.06.2022"/>
    <x v="28"/>
    <s v="KO"/>
    <s v="J94316011P"/>
    <n v="23100"/>
    <n v="0"/>
    <m/>
    <n v="0"/>
    <m/>
    <m/>
    <m/>
    <m/>
    <m/>
    <m/>
    <m/>
    <m/>
    <n v="0"/>
    <n v="19250"/>
    <n v="3850"/>
    <s v="BLERJE LENDE E PARE TOKA SITUACION"/>
  </r>
  <r>
    <s v="1130/2022/tu262ah285"/>
    <s v="1cf2bc86-254e-4e92-928c-fb6530e8daa8"/>
    <s v="30.06.2022"/>
    <x v="14"/>
    <s v="Tirane"/>
    <s v="K31521002N"/>
    <n v="3228"/>
    <n v="0"/>
    <m/>
    <n v="0"/>
    <m/>
    <m/>
    <m/>
    <m/>
    <m/>
    <m/>
    <m/>
    <n v="2690"/>
    <n v="538"/>
    <m/>
    <n v="0"/>
    <s v="sh[enzim interneti"/>
  </r>
  <r>
    <s v="2316418/2022"/>
    <s v="1b2d6a61-b6a2-4a6a-acf1-92eaf55b2f75"/>
    <s v="30.06.2022"/>
    <x v="0"/>
    <s v="Kashar"/>
    <s v="K11715005L"/>
    <n v="1850.4"/>
    <n v="300"/>
    <m/>
    <n v="0"/>
    <m/>
    <m/>
    <m/>
    <m/>
    <m/>
    <m/>
    <m/>
    <n v="1292"/>
    <n v="258.40000000000003"/>
    <m/>
    <n v="0"/>
    <s v="shpenzim telefoni"/>
  </r>
  <r>
    <s v="961294/2022"/>
    <s v="8062cb9a-2991-42c5-8959-643c96758523"/>
    <s v="30.06.2022"/>
    <x v="37"/>
    <s v="Tirane"/>
    <s v="J61824053N"/>
    <n v="3600"/>
    <n v="0"/>
    <m/>
    <n v="0"/>
    <m/>
    <m/>
    <m/>
    <m/>
    <m/>
    <m/>
    <m/>
    <n v="3000"/>
    <n v="600"/>
    <m/>
    <n v="0"/>
    <s v="shpenzi minterneti"/>
  </r>
  <r>
    <s v="3656/2022/pt043wm255"/>
    <s v="b5703fc2-71b9-4b71-8c84-e52f640cc241"/>
    <s v="30.06.2022"/>
    <x v="35"/>
    <s v="Tirane"/>
    <s v="J61820056R"/>
    <n v="21183.599999999999"/>
    <n v="0"/>
    <m/>
    <n v="0"/>
    <m/>
    <m/>
    <m/>
    <m/>
    <m/>
    <m/>
    <m/>
    <n v="17653"/>
    <n v="3530.6000000000004"/>
    <m/>
    <n v="0"/>
    <m/>
  </r>
  <r>
    <s v="732/2022/zr016st061"/>
    <s v="6e17818c-60fc-40d1-8363-be52fe88ee39"/>
    <s v="30.06.2022"/>
    <x v="20"/>
    <s v="Shqiperia"/>
    <s v="K52304503K"/>
    <n v="142758"/>
    <n v="0"/>
    <m/>
    <n v="0"/>
    <m/>
    <m/>
    <m/>
    <m/>
    <m/>
    <m/>
    <m/>
    <n v="118965"/>
    <n v="23793"/>
    <m/>
    <n v="0"/>
    <m/>
  </r>
  <r>
    <s v="1968/2022/zs949wc570"/>
    <s v="2d860c23-5fda-4010-a014-4d5a9690cfb0"/>
    <s v="30.06.2022"/>
    <x v="38"/>
    <s v="Tirane"/>
    <s v="K31320002C"/>
    <n v="72000"/>
    <n v="0"/>
    <m/>
    <n v="0"/>
    <m/>
    <m/>
    <m/>
    <m/>
    <m/>
    <m/>
    <m/>
    <m/>
    <n v="0"/>
    <n v="60000"/>
    <n v="12000"/>
    <s v="BLERJE LENDE E PARE TOKA SITUACION"/>
  </r>
  <r>
    <s v="1922/2022"/>
    <s v="0a8c2b0a-ff84-4dc8-8d81-af6784671ee7"/>
    <s v="30.06.2022"/>
    <x v="1"/>
    <s v="Elbasan"/>
    <s v="K12709201J"/>
    <n v="101199.6"/>
    <n v="0"/>
    <m/>
    <n v="0"/>
    <m/>
    <m/>
    <m/>
    <m/>
    <m/>
    <m/>
    <m/>
    <n v="84333"/>
    <n v="16866.600000000002"/>
    <m/>
    <n v="0"/>
    <s v="BLERJE LENDE E PARE XHAMA "/>
  </r>
  <r>
    <s v="1957/2022/zs949wc570"/>
    <s v="f3cc85ee-7c84-4475-98a6-d5ed9513510f"/>
    <s v="30.06.2022"/>
    <x v="38"/>
    <s v="Tirane"/>
    <s v="K31320002C"/>
    <n v="38100"/>
    <n v="0"/>
    <m/>
    <n v="0"/>
    <m/>
    <m/>
    <m/>
    <m/>
    <m/>
    <m/>
    <m/>
    <m/>
    <n v="0"/>
    <n v="31750"/>
    <n v="6350"/>
    <s v="BLERJE LENDE E PARE TOKA SITUACION"/>
  </r>
  <r>
    <s v="1955/2022/zs949wc570"/>
    <s v="ea089ab6-1a5f-41ea-aa6b-c0d6e9b66c08"/>
    <s v="30.06.2022"/>
    <x v="38"/>
    <s v="Tirane"/>
    <s v="K31320002C"/>
    <n v="72000"/>
    <n v="0"/>
    <m/>
    <n v="0"/>
    <m/>
    <m/>
    <m/>
    <m/>
    <m/>
    <m/>
    <m/>
    <n v="60000"/>
    <n v="12000"/>
    <m/>
    <m/>
    <m/>
  </r>
  <r>
    <s v="1973/2022/zs949wc570"/>
    <s v="2be7b516-a2eb-4840-9189-0aab5d27affa"/>
    <s v="01.07.2022"/>
    <x v="38"/>
    <s v="Tirane"/>
    <s v="K31320002C"/>
    <n v="8000.4"/>
    <n v="0"/>
    <m/>
    <n v="0"/>
    <m/>
    <m/>
    <m/>
    <m/>
    <m/>
    <m/>
    <m/>
    <n v="6667"/>
    <n v="1333.4"/>
    <m/>
    <m/>
    <m/>
  </r>
  <r>
    <s v="457/2022/uq855kv990"/>
    <s v="122684ab-d73a-44b7-aa5f-e5429380158d"/>
    <s v="07.07.2022"/>
    <x v="39"/>
    <s v="Tirane"/>
    <s v="K61326011L"/>
    <n v="25800"/>
    <n v="0"/>
    <m/>
    <n v="0"/>
    <m/>
    <m/>
    <m/>
    <m/>
    <m/>
    <m/>
    <m/>
    <m/>
    <n v="0"/>
    <n v="21500"/>
    <n v="4300"/>
    <s v="BLERJE LENDE E PARE TOKA SITUACION"/>
  </r>
  <r>
    <s v="678/2022/wk128pg257"/>
    <s v="7f7b7860-fb1e-49e8-8b74-702d982b9ed8"/>
    <s v="08.07.2022"/>
    <x v="40"/>
    <s v="Tirane"/>
    <s v="L81708001V"/>
    <n v="147312"/>
    <n v="0"/>
    <m/>
    <n v="0"/>
    <m/>
    <m/>
    <m/>
    <m/>
    <m/>
    <m/>
    <m/>
    <n v="122760"/>
    <n v="24552"/>
    <m/>
    <n v="0"/>
    <m/>
  </r>
  <r>
    <s v="2028/2022"/>
    <s v="1c55eda0-12f6-40ab-9a5f-5b0b5c53b612"/>
    <s v="08.07.2022"/>
    <x v="1"/>
    <s v="Elbasan"/>
    <s v="K12709201J"/>
    <n v="53870.400000000001"/>
    <n v="0"/>
    <m/>
    <n v="0"/>
    <m/>
    <m/>
    <m/>
    <m/>
    <m/>
    <m/>
    <m/>
    <n v="44892"/>
    <n v="8978.4"/>
    <m/>
    <n v="0"/>
    <s v="BLERJE LENDE E PARE XHAMA "/>
  </r>
  <r>
    <s v="138/2022/wz283xa900"/>
    <s v="f6a84b86-b7ec-40c1-9fca-2da8f18e2977"/>
    <s v="11.07.2022"/>
    <x v="41"/>
    <s v="Tirane"/>
    <s v="L81530016L"/>
    <n v="56745.599999999999"/>
    <n v="0"/>
    <m/>
    <n v="0"/>
    <m/>
    <m/>
    <m/>
    <m/>
    <m/>
    <m/>
    <m/>
    <n v="47288"/>
    <n v="9457.6"/>
    <m/>
    <n v="0"/>
    <s v="shpenzim energjie"/>
  </r>
  <r>
    <s v="3543/2022"/>
    <s v="05139335-1715-40f8-b0a6-00a029a9cc4b"/>
    <s v="12.07.2022"/>
    <x v="8"/>
    <s v="Tirane"/>
    <s v="L52230020G"/>
    <n v="234999.6"/>
    <n v="0"/>
    <m/>
    <n v="0"/>
    <m/>
    <m/>
    <m/>
    <m/>
    <m/>
    <m/>
    <m/>
    <n v="195833"/>
    <n v="39166.6"/>
    <m/>
    <n v="0"/>
    <s v="shpenzim nafte"/>
  </r>
  <r>
    <s v="2061/2022"/>
    <s v="c4cfb366-613d-40c0-8db4-3ef14b7928bf"/>
    <s v="12.07.2022"/>
    <x v="1"/>
    <s v="Elbasan"/>
    <s v="K12709201J"/>
    <n v="60669.599999999999"/>
    <n v="0"/>
    <m/>
    <n v="0"/>
    <m/>
    <m/>
    <m/>
    <m/>
    <m/>
    <m/>
    <m/>
    <n v="50558"/>
    <n v="10111.6"/>
    <m/>
    <n v="0"/>
    <s v="BLERJE LENDE E PARE XHAMA "/>
  </r>
  <r>
    <s v="5052/2022"/>
    <s v="4def7537-6bbb-4463-9618-ff97a9c1ad69"/>
    <s v="13.07.2022"/>
    <x v="19"/>
    <s v="Tirane"/>
    <s v="J82104005P"/>
    <n v="3456"/>
    <n v="0"/>
    <m/>
    <n v="0"/>
    <m/>
    <m/>
    <m/>
    <m/>
    <m/>
    <m/>
    <m/>
    <n v="2880"/>
    <n v="576"/>
    <m/>
    <n v="0"/>
    <s v="BLERJE LENDE E PARE ALUMIN"/>
  </r>
  <r>
    <s v="4022/2022"/>
    <s v="edec441f-bb91-4cbd-9384-dcc046a272ea"/>
    <s v="14.07.2022"/>
    <x v="42"/>
    <s v="Tirane"/>
    <s v="K31418036C"/>
    <n v="14400"/>
    <n v="0"/>
    <m/>
    <n v="0"/>
    <m/>
    <m/>
    <m/>
    <m/>
    <m/>
    <m/>
    <m/>
    <n v="12000"/>
    <n v="2400"/>
    <m/>
    <n v="0"/>
    <s v="sherbim financiar"/>
  </r>
  <r>
    <s v="3967/2022/pt043wm255"/>
    <s v="0e36208b-2f8b-458a-8582-5f1674120564"/>
    <s v="15.07.2022"/>
    <x v="35"/>
    <s v="Tirane"/>
    <s v="J61820056R"/>
    <n v="-16581.599999999999"/>
    <n v="0"/>
    <m/>
    <n v="0"/>
    <m/>
    <m/>
    <m/>
    <m/>
    <m/>
    <m/>
    <m/>
    <n v="-13818"/>
    <n v="-2763.6000000000004"/>
    <m/>
    <n v="0"/>
    <m/>
  </r>
  <r>
    <s v="3952/2022/pt043wm255"/>
    <s v="96b55357-e2ce-421b-98a4-92e5e5ee5b51"/>
    <s v="15.07.2022"/>
    <x v="35"/>
    <s v="Tirane"/>
    <s v="J61820056R"/>
    <n v="16581.599999999999"/>
    <n v="0"/>
    <m/>
    <n v="0"/>
    <m/>
    <m/>
    <m/>
    <m/>
    <m/>
    <m/>
    <m/>
    <n v="13818"/>
    <n v="2763.6000000000004"/>
    <m/>
    <n v="0"/>
    <m/>
  </r>
  <r>
    <s v="395/2022/zt885os631"/>
    <s v="f99b14a7-db96-4fe9-9365-5a2e981a8c30"/>
    <s v="16.07.2022"/>
    <x v="43"/>
    <s v="Tirane"/>
    <s v="K51723002I"/>
    <n v="27999.599999999999"/>
    <n v="0"/>
    <m/>
    <n v="0"/>
    <m/>
    <m/>
    <m/>
    <m/>
    <m/>
    <m/>
    <m/>
    <m/>
    <n v="0"/>
    <n v="23333"/>
    <n v="4666.6000000000004"/>
    <s v="BLERJE LENDE E PARE TOKA SITUACION"/>
  </r>
  <r>
    <s v="394/2022/zt885os631"/>
    <s v="aa53e443-f4f7-403f-b06e-f54211f5091a"/>
    <s v="16.07.2022"/>
    <x v="43"/>
    <s v="Tirane"/>
    <s v="K51723002I"/>
    <n v="27999.599999999999"/>
    <n v="0"/>
    <m/>
    <n v="0"/>
    <m/>
    <m/>
    <m/>
    <m/>
    <m/>
    <m/>
    <m/>
    <m/>
    <n v="0"/>
    <n v="23333"/>
    <n v="4666.6000000000004"/>
    <s v="BLERJE LENDE E PARE TOKA SITUACION"/>
  </r>
  <r>
    <s v="1992/2022/wc783mb504"/>
    <s v="9d617194-676a-4ba9-b05c-f642d55a07df"/>
    <s v="16.07.2022"/>
    <x v="44"/>
    <s v="Durres"/>
    <s v="K72010501R"/>
    <n v="30200.400000000001"/>
    <n v="0"/>
    <m/>
    <n v="0"/>
    <m/>
    <m/>
    <m/>
    <m/>
    <m/>
    <m/>
    <m/>
    <n v="25167"/>
    <n v="5033.4000000000005"/>
    <m/>
    <n v="0"/>
    <m/>
  </r>
  <r>
    <s v="2204/2022/ce418xk711"/>
    <s v="0bb2969f-6dd5-4a02-bc62-c48a4baf4c41"/>
    <s v="18.07.2022"/>
    <x v="17"/>
    <s v="Tirane"/>
    <s v="J97201203K"/>
    <n v="9600"/>
    <n v="0"/>
    <m/>
    <n v="0"/>
    <m/>
    <m/>
    <m/>
    <m/>
    <m/>
    <m/>
    <m/>
    <n v="8000"/>
    <n v="1600"/>
    <m/>
    <n v="0"/>
    <s v="shpenzim kafe"/>
  </r>
  <r>
    <s v="445/2022/vn633yh801"/>
    <s v="13ae0edc-92c9-4ea2-9ebf-7dca20a4cfa3"/>
    <s v="19.07.2022"/>
    <x v="45"/>
    <s v="Kruja"/>
    <s v="K14229202O"/>
    <n v="31200"/>
    <n v="0"/>
    <m/>
    <n v="0"/>
    <m/>
    <m/>
    <m/>
    <m/>
    <m/>
    <m/>
    <m/>
    <m/>
    <n v="0"/>
    <n v="26000"/>
    <n v="5200"/>
    <s v="BLERJE LENDE E PARE TOKA SITUACION"/>
  </r>
  <r>
    <s v="442/2022/vn633yh801"/>
    <s v="1192cd04-dad5-45c5-83a4-6d63d36543c9"/>
    <s v="19.07.2022"/>
    <x v="45"/>
    <s v="Kruja"/>
    <s v="K14229202O"/>
    <n v="31200"/>
    <n v="0"/>
    <m/>
    <n v="0"/>
    <m/>
    <m/>
    <m/>
    <m/>
    <m/>
    <m/>
    <m/>
    <m/>
    <n v="0"/>
    <n v="26000"/>
    <n v="5200"/>
    <s v="BLERJE LENDE E PARE TOKA SITUACION"/>
  </r>
  <r>
    <s v="2151/2022"/>
    <s v="9168387b-a3c2-44e6-9fa5-bc57d5951105"/>
    <s v="20.07.2022"/>
    <x v="1"/>
    <s v="Elbasan"/>
    <s v="K12709201J"/>
    <n v="182298"/>
    <n v="0"/>
    <m/>
    <n v="0"/>
    <m/>
    <m/>
    <m/>
    <m/>
    <m/>
    <m/>
    <m/>
    <n v="151915"/>
    <n v="30383"/>
    <m/>
    <n v="0"/>
    <s v="BLERJE LENDE E PARE XHAMA "/>
  </r>
  <r>
    <s v="2103/2022/hk684ch768"/>
    <s v="886ecf41-d455-4e3c-9829-10f9701e4377"/>
    <s v="21.07.2022"/>
    <x v="46"/>
    <s v="Tirane"/>
    <s v="K81324039M"/>
    <n v="29628"/>
    <n v="0"/>
    <m/>
    <n v="0"/>
    <m/>
    <m/>
    <m/>
    <m/>
    <m/>
    <m/>
    <m/>
    <n v="24690"/>
    <n v="4938"/>
    <m/>
    <n v="0"/>
    <s v="shpenzim reklame"/>
  </r>
  <r>
    <s v="3816/2022"/>
    <s v="77da28ee-c606-4f8e-87f3-4f027bc38bc7"/>
    <s v="21.07.2022"/>
    <x v="47"/>
    <s v="Tirane"/>
    <s v="K27222201B"/>
    <n v="1192424.3999999999"/>
    <n v="0"/>
    <m/>
    <n v="0"/>
    <m/>
    <m/>
    <m/>
    <m/>
    <m/>
    <m/>
    <m/>
    <m/>
    <n v="0"/>
    <n v="993687"/>
    <n v="198737.40000000002"/>
    <s v="BLERJE LENDE E PARE TOKA SITUACION"/>
  </r>
  <r>
    <s v="1836/2022/ws672ns452"/>
    <s v="c10f15ae-355f-4049-979c-00f13b1b6c80"/>
    <s v="22.07.2022"/>
    <x v="19"/>
    <s v="Tirane"/>
    <s v="J82104005P"/>
    <n v="83857.2"/>
    <n v="0"/>
    <m/>
    <n v="0"/>
    <m/>
    <m/>
    <m/>
    <m/>
    <m/>
    <m/>
    <m/>
    <n v="69881"/>
    <n v="13976.2"/>
    <m/>
    <n v="0"/>
    <s v="BLERJE LENDE E PARE ALUMIN"/>
  </r>
  <r>
    <s v="1839/2022/ws672ns452"/>
    <s v="d10bad04-6bdf-4c61-9016-d702cd2b3c1d"/>
    <s v="23.07.2022"/>
    <x v="19"/>
    <s v="Tirane"/>
    <s v="J82104005P"/>
    <n v="147254.39999999999"/>
    <n v="0"/>
    <m/>
    <n v="0"/>
    <m/>
    <m/>
    <m/>
    <m/>
    <m/>
    <m/>
    <m/>
    <n v="122712"/>
    <n v="24542.400000000001"/>
    <m/>
    <n v="0"/>
    <s v="BLERJE LENDE E PARE ALUMIN"/>
  </r>
  <r>
    <s v="5090/2022"/>
    <s v="d8a8397b-703c-4e53-8628-94db94d7148e"/>
    <s v="25.07.2022"/>
    <x v="19"/>
    <s v="Tirane"/>
    <s v="J82104005P"/>
    <n v="16017.6"/>
    <n v="0"/>
    <m/>
    <n v="0"/>
    <m/>
    <m/>
    <m/>
    <m/>
    <m/>
    <m/>
    <m/>
    <n v="13348"/>
    <n v="2669.6000000000004"/>
    <m/>
    <n v="0"/>
    <s v="BLERJE LENDE E PARE ALUMIN"/>
  </r>
  <r>
    <s v="987/2022/gp853jm725"/>
    <s v="55151f78-d41a-4e5e-9621-37e084e9e45c"/>
    <s v="25.07.2022"/>
    <x v="4"/>
    <s v="Tiranë"/>
    <s v="K91321018A"/>
    <n v="1908"/>
    <n v="0"/>
    <m/>
    <n v="0"/>
    <m/>
    <m/>
    <m/>
    <m/>
    <m/>
    <m/>
    <m/>
    <n v="1590"/>
    <n v="318"/>
    <m/>
    <n v="0"/>
    <m/>
  </r>
  <r>
    <s v="1852/2022/ws672ns452"/>
    <s v="01ec9a7d-1512-48bd-8e87-e80a939f919e"/>
    <s v="26.07.2022"/>
    <x v="19"/>
    <s v="Tirane"/>
    <s v="J82104005P"/>
    <n v="73592.399999999994"/>
    <n v="0"/>
    <m/>
    <n v="0"/>
    <m/>
    <m/>
    <m/>
    <m/>
    <m/>
    <m/>
    <m/>
    <n v="61327"/>
    <n v="12265.400000000001"/>
    <m/>
    <n v="0"/>
    <s v="BLERJE LENDE E PARE ALUMIN"/>
  </r>
  <r>
    <s v="1370/2022/tu262ah285"/>
    <s v="58b07729-74a5-4615-9390-aa399d73d40a"/>
    <s v="26.07.2022"/>
    <x v="14"/>
    <s v="Tirane"/>
    <s v="K31521002N"/>
    <n v="3228"/>
    <n v="0"/>
    <m/>
    <n v="0"/>
    <m/>
    <m/>
    <m/>
    <m/>
    <m/>
    <m/>
    <m/>
    <n v="2690"/>
    <n v="538"/>
    <m/>
    <n v="0"/>
    <s v="shpenzim interneti"/>
  </r>
  <r>
    <s v="2160/2022"/>
    <s v="813151fe-df52-4749-ad19-a7bfed97228d"/>
    <s v="27.07.2022"/>
    <x v="21"/>
    <s v="Tiranë"/>
    <s v="J78311921L"/>
    <n v="200232"/>
    <n v="0"/>
    <m/>
    <n v="0"/>
    <m/>
    <m/>
    <m/>
    <m/>
    <m/>
    <m/>
    <m/>
    <n v="166860"/>
    <n v="33372"/>
    <m/>
    <n v="0"/>
    <s v="BLERJE LENDE E PARE ALUMIN"/>
  </r>
  <r>
    <s v="980/2022/lj563vi173"/>
    <s v="2712d519-508a-4d12-983c-676d1b66ceb9"/>
    <s v="28.07.2022"/>
    <x v="48"/>
    <s v="Tirane"/>
    <s v="J62903643L"/>
    <n v="39000"/>
    <n v="0"/>
    <m/>
    <n v="0"/>
    <m/>
    <m/>
    <m/>
    <m/>
    <m/>
    <m/>
    <m/>
    <n v="32500"/>
    <n v="6500"/>
    <m/>
    <n v="0"/>
    <m/>
  </r>
  <r>
    <s v="2265/2022"/>
    <s v="85823765-526c-45ff-95da-ad752e884b7f"/>
    <s v="30.07.2022"/>
    <x v="1"/>
    <s v="Elbasan"/>
    <s v="K12709201J"/>
    <n v="13650"/>
    <n v="0"/>
    <m/>
    <n v="0"/>
    <m/>
    <m/>
    <m/>
    <m/>
    <m/>
    <m/>
    <m/>
    <n v="11375"/>
    <n v="2275"/>
    <m/>
    <n v="0"/>
    <s v="BLERJE LENDE E PARE XHAMA "/>
  </r>
  <r>
    <s v="2681560/2022"/>
    <s v="b31cb150-bcd1-4ea7-acbf-c396544a6139"/>
    <s v="31.07.2022"/>
    <x v="0"/>
    <s v="Kashar"/>
    <s v="K11715005L"/>
    <n v="1150"/>
    <n v="100"/>
    <m/>
    <n v="0"/>
    <m/>
    <m/>
    <m/>
    <m/>
    <m/>
    <m/>
    <m/>
    <n v="875"/>
    <n v="175"/>
    <m/>
    <n v="0"/>
    <s v="shpenzim telefoni"/>
  </r>
  <r>
    <s v="38/2022/sb446to367"/>
    <s v="858911b6-bedd-419e-9c47-c5b84bf62678"/>
    <s v="01.08.2022"/>
    <x v="49"/>
    <s v="Bulgarec"/>
    <s v="L64008002M"/>
    <n v="146250"/>
    <n v="146250"/>
    <m/>
    <n v="0"/>
    <m/>
    <m/>
    <m/>
    <m/>
    <m/>
    <m/>
    <m/>
    <n v="0"/>
    <n v="0"/>
    <m/>
    <n v="0"/>
    <m/>
  </r>
  <r>
    <s v="718/2022/vz971qb088"/>
    <s v="a1b4cfaf-881e-4af1-85ea-e1484d1b8c11"/>
    <s v="01.08.2022"/>
    <x v="10"/>
    <s v="Korca"/>
    <s v="J61827080C"/>
    <n v="3000"/>
    <n v="0"/>
    <m/>
    <n v="0"/>
    <m/>
    <m/>
    <m/>
    <m/>
    <m/>
    <m/>
    <m/>
    <n v="2500"/>
    <n v="500"/>
    <m/>
    <n v="0"/>
    <s v="dogana"/>
  </r>
  <r>
    <s v="79462/79445"/>
    <s v="f049104f-d5e4-4a01-85fe-dbbff20821e9"/>
    <s v="02.08.2022"/>
    <x v="50"/>
    <s v="Kina"/>
    <s v="K81321050I"/>
    <n v="7575996"/>
    <n v="0"/>
    <m/>
    <n v="6313330"/>
    <n v="1262666"/>
    <m/>
    <m/>
    <m/>
    <m/>
    <m/>
    <m/>
    <n v="0"/>
    <n v="0"/>
    <m/>
    <n v="0"/>
    <s v="BLERJE LENDE E PARE FOAM IMPORT "/>
  </r>
  <r>
    <n v="44774"/>
    <s v="12293134-8795-4b3f-8681-fa55b88f9f3f"/>
    <s v="03.08.2022"/>
    <x v="51"/>
    <s v="Tirane"/>
    <s v="L41309041P"/>
    <n v="51999.6"/>
    <n v="0"/>
    <m/>
    <n v="0"/>
    <m/>
    <m/>
    <m/>
    <m/>
    <m/>
    <m/>
    <m/>
    <m/>
    <n v="0"/>
    <n v="43333"/>
    <n v="8666.6"/>
    <s v="BLERJE LENDE E PARE TOKA SITUACION"/>
  </r>
  <r>
    <s v="65/2022/ct482lr319"/>
    <s v="5cd36e2d-eb42-4821-9c04-e1c037cf0c8b"/>
    <s v="04.08.2022"/>
    <x v="52"/>
    <s v="Tirane"/>
    <s v="M02208026J"/>
    <n v="17514"/>
    <n v="0"/>
    <m/>
    <n v="0"/>
    <m/>
    <m/>
    <m/>
    <m/>
    <m/>
    <m/>
    <m/>
    <n v="14595"/>
    <n v="2919"/>
    <m/>
    <n v="0"/>
    <m/>
  </r>
  <r>
    <s v="2248/2022"/>
    <s v="f11cfab0-c5fa-4448-992c-47e902b1144d"/>
    <s v="09.08.2022"/>
    <x v="21"/>
    <s v="Tiranë"/>
    <s v="J78311921L"/>
    <n v="200232"/>
    <n v="0"/>
    <m/>
    <n v="0"/>
    <m/>
    <m/>
    <m/>
    <m/>
    <m/>
    <m/>
    <m/>
    <n v="166860"/>
    <n v="33372"/>
    <m/>
    <n v="0"/>
    <s v="BLERJE LENDE E PARE ALUMIN"/>
  </r>
  <r>
    <s v="747/2022/vz971qb088"/>
    <s v="03ab6817-2c1a-4d7d-ab72-7fa2c9dfa7f4"/>
    <s v="11.08.2022"/>
    <x v="10"/>
    <s v="Korca"/>
    <s v="J61827080C"/>
    <n v="3000"/>
    <n v="0"/>
    <m/>
    <n v="0"/>
    <m/>
    <m/>
    <m/>
    <m/>
    <m/>
    <m/>
    <m/>
    <n v="2500"/>
    <n v="500"/>
    <m/>
    <n v="0"/>
    <s v="dogana"/>
  </r>
  <r>
    <s v="865/2022/iz949dk684"/>
    <s v="96f7269a-92f1-455a-825a-b9c20fa47989"/>
    <s v="11.08.2022"/>
    <x v="53"/>
    <s v="Tirane"/>
    <s v="L72025009M"/>
    <n v="-7200"/>
    <n v="0"/>
    <m/>
    <n v="0"/>
    <m/>
    <m/>
    <m/>
    <m/>
    <m/>
    <m/>
    <m/>
    <m/>
    <n v="0"/>
    <n v="-6000"/>
    <n v="-1200"/>
    <s v="BLERJE LENDE E PARE TOKA SITUACION"/>
  </r>
  <r>
    <s v="856/2022/iz949dk684"/>
    <s v="d382fb47-94c0-470d-94ae-555356c385d9"/>
    <s v="11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857/2022/iz949dk684"/>
    <s v="717e57d1-18a3-4799-926f-105a4d09b4a1"/>
    <s v="11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859/2022/iz949dk684"/>
    <s v="116a961b-496f-43e6-a682-5c88c1e93b41"/>
    <s v="11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858/2022/iz949dk684"/>
    <s v="4e6fb916-50a4-4bce-ae20-56146e76cf28"/>
    <s v="11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866/2022/iz949dk684"/>
    <s v="c921ffa0-9c41-4117-8b2c-e4e922e3c2f7"/>
    <s v="11.08.2022"/>
    <x v="53"/>
    <s v="Tiranë"/>
    <s v="L72025009M"/>
    <n v="72000"/>
    <n v="0"/>
    <m/>
    <n v="0"/>
    <m/>
    <m/>
    <m/>
    <m/>
    <m/>
    <m/>
    <m/>
    <m/>
    <n v="0"/>
    <n v="60000"/>
    <n v="12000"/>
    <s v="BLERJE LENDE E PARE TOKA SITUACION"/>
  </r>
  <r>
    <s v="860/2022/iz949dk684"/>
    <s v="e9cd7894-9d8f-4492-923b-d4ff975d001b"/>
    <s v="11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863/2022/iz949dk684"/>
    <s v="44a7caee-4f77-4384-b81e-886c9fd49dcb"/>
    <s v="11.08.2022"/>
    <x v="53"/>
    <s v="Tiranë"/>
    <s v="L72025009M"/>
    <n v="7200"/>
    <n v="0"/>
    <m/>
    <n v="0"/>
    <m/>
    <m/>
    <m/>
    <m/>
    <m/>
    <m/>
    <m/>
    <m/>
    <n v="0"/>
    <n v="6000"/>
    <n v="1200"/>
    <s v="BLERJE LENDE E PARE TOKA SITUACION"/>
  </r>
  <r>
    <s v="862/2022/iz949dk684"/>
    <s v="63f57a73-bb36-4ef4-b4d4-279b514249df"/>
    <s v="11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861/2022/iz949dk684"/>
    <s v="8e8c2dac-908e-48fb-b97a-ee6538e31d2a"/>
    <s v="11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864/2022/iz949dk684"/>
    <s v="c5cb0d59-e926-4136-863c-ecbc12d68096"/>
    <s v="11.08.2022"/>
    <x v="53"/>
    <s v="Tiranë"/>
    <s v="L72025009M"/>
    <n v="43200"/>
    <n v="0"/>
    <m/>
    <n v="0"/>
    <m/>
    <m/>
    <m/>
    <m/>
    <m/>
    <m/>
    <m/>
    <m/>
    <n v="0"/>
    <n v="36000"/>
    <n v="7200"/>
    <s v="BLERJE LENDE E PARE TOKA SITUACION"/>
  </r>
  <r>
    <n v="44835"/>
    <s v="d36524ec-4d80-4363-ab0c-59e8743ce55e"/>
    <s v="11.08.2022"/>
    <x v="51"/>
    <s v="Tirane"/>
    <s v="L41309041P"/>
    <n v="27999.599999999999"/>
    <n v="0"/>
    <m/>
    <n v="0"/>
    <m/>
    <m/>
    <m/>
    <m/>
    <m/>
    <m/>
    <m/>
    <m/>
    <n v="0"/>
    <n v="23333"/>
    <n v="4666.6000000000004"/>
    <s v="BLERJE LENDE E PARE TOKA SITUACION"/>
  </r>
  <r>
    <n v="44805"/>
    <s v="1a37d2ed-ea9f-4aea-ac25-15efc4932384"/>
    <s v="11.08.2022"/>
    <x v="51"/>
    <s v="Tirane"/>
    <s v="L41309041P"/>
    <n v="27999.599999999999"/>
    <n v="0"/>
    <m/>
    <n v="0"/>
    <m/>
    <m/>
    <m/>
    <m/>
    <m/>
    <m/>
    <m/>
    <m/>
    <n v="0"/>
    <n v="23333"/>
    <n v="4666.6000000000004"/>
    <s v="BLERJE LENDE E PARE TOKA SITUACION"/>
  </r>
  <r>
    <s v="324/2022"/>
    <s v="b8c89bf0-680f-47ec-ab59-700263202f7b"/>
    <s v="12.08.2022"/>
    <x v="54"/>
    <s v="Tirane"/>
    <s v="L02308019F"/>
    <n v="24999.599999999999"/>
    <n v="0"/>
    <m/>
    <n v="0"/>
    <m/>
    <m/>
    <m/>
    <m/>
    <m/>
    <m/>
    <m/>
    <n v="20833"/>
    <n v="4166.6000000000004"/>
    <m/>
    <n v="0"/>
    <s v="shpenzim sigurie"/>
  </r>
  <r>
    <s v="220/2022/aj055he304"/>
    <s v="72bf8dd7-8cc3-40cc-a70f-75ecaff9dd97"/>
    <s v="12.08.2022"/>
    <x v="11"/>
    <s v="Tirane"/>
    <s v="L12415001T"/>
    <n v="20000"/>
    <n v="20000"/>
    <m/>
    <n v="0"/>
    <m/>
    <m/>
    <m/>
    <m/>
    <m/>
    <m/>
    <m/>
    <n v="0"/>
    <n v="0"/>
    <m/>
    <n v="0"/>
    <s v="transport importi"/>
  </r>
  <r>
    <s v="R83314"/>
    <s v="R8334"/>
    <s v="12.08.2022"/>
    <x v="55"/>
    <s v="GREQI"/>
    <s v="EL09428475"/>
    <n v="739170"/>
    <n v="0"/>
    <m/>
    <n v="615975"/>
    <n v="123195"/>
    <m/>
    <m/>
    <m/>
    <m/>
    <m/>
    <m/>
    <n v="0"/>
    <n v="0"/>
    <m/>
    <n v="0"/>
    <s v="BLERJE LENDE E PARE POLISTEROL IMPORT "/>
  </r>
  <r>
    <s v="R83314"/>
    <s v="R8334"/>
    <s v="12.08.2022"/>
    <x v="22"/>
    <s v="GREQI"/>
    <s v="GR2322022812"/>
    <n v="370659.6"/>
    <n v="0"/>
    <m/>
    <n v="308883"/>
    <n v="61776.600000000006"/>
    <m/>
    <m/>
    <m/>
    <m/>
    <m/>
    <m/>
    <n v="0"/>
    <n v="0"/>
    <m/>
    <n v="0"/>
    <s v="BLERJE LENDE E PARE INOKSE IMPORT "/>
  </r>
  <r>
    <s v="81/2022"/>
    <s v="93ea1bc1-33fe-4400-8cf3-8bc398ee1dc2"/>
    <s v="15.08.2022"/>
    <x v="56"/>
    <s v="Durres"/>
    <s v="L32207505O"/>
    <n v="417153.6"/>
    <n v="0"/>
    <m/>
    <n v="0"/>
    <m/>
    <m/>
    <m/>
    <m/>
    <m/>
    <m/>
    <m/>
    <m/>
    <n v="0"/>
    <n v="347628"/>
    <n v="69525.600000000006"/>
    <s v="BLERJE LENDE E PARE TOKA SITUACION"/>
  </r>
  <r>
    <s v="5170/2022"/>
    <s v="0324b0e2-a396-4699-bca2-e267fadcb19f"/>
    <s v="17.08.2022"/>
    <x v="19"/>
    <s v="Tirane"/>
    <s v="J82104005P"/>
    <n v="7668"/>
    <n v="0"/>
    <m/>
    <n v="0"/>
    <m/>
    <m/>
    <m/>
    <m/>
    <m/>
    <m/>
    <m/>
    <n v="6390"/>
    <n v="1278"/>
    <m/>
    <n v="0"/>
    <s v="BLERJE LENDE E PARE ALUMIN"/>
  </r>
  <r>
    <s v="887/2022/zr016st061"/>
    <s v="3afed8a4-7cde-45d8-a7de-b9569cdda2c0"/>
    <s v="17.08.2022"/>
    <x v="20"/>
    <s v="Shqiperia"/>
    <s v="K52304503K"/>
    <n v="78381.600000000006"/>
    <n v="0"/>
    <m/>
    <n v="0"/>
    <m/>
    <m/>
    <m/>
    <m/>
    <m/>
    <m/>
    <m/>
    <n v="65318"/>
    <n v="13063.6"/>
    <m/>
    <n v="0"/>
    <m/>
  </r>
  <r>
    <s v="4474/2022/mm957yq612"/>
    <s v="5423470f-eeb0-42ca-a426-54cb3fdb9c08"/>
    <s v="23.08.2022"/>
    <x v="47"/>
    <s v="Tirane"/>
    <s v="K27222201B"/>
    <n v="149286"/>
    <n v="0"/>
    <m/>
    <n v="0"/>
    <m/>
    <m/>
    <m/>
    <m/>
    <m/>
    <m/>
    <m/>
    <m/>
    <n v="0"/>
    <n v="124405"/>
    <n v="24881"/>
    <s v="BLERJE LENDE E PARE TOKA SITUACION"/>
  </r>
  <r>
    <s v="1578/2022/tu262ah285"/>
    <s v="4763ba2d-4aa2-4b85-8654-d131f94c34bb"/>
    <s v="24.08.2022"/>
    <x v="14"/>
    <s v="Tirane"/>
    <s v="K31521002N"/>
    <n v="3228"/>
    <n v="0"/>
    <m/>
    <n v="0"/>
    <m/>
    <m/>
    <m/>
    <m/>
    <m/>
    <m/>
    <m/>
    <n v="2690"/>
    <n v="538"/>
    <m/>
    <n v="0"/>
    <s v="shpenzim interneti"/>
  </r>
  <r>
    <s v="4486/2022/mm957yq612"/>
    <s v="dc2279c3-d775-4691-8e3a-3f75a6347bb2"/>
    <s v="24.08.2022"/>
    <x v="47"/>
    <s v="Tirane"/>
    <s v="K27222201B"/>
    <n v="149286"/>
    <n v="0"/>
    <m/>
    <n v="0"/>
    <m/>
    <m/>
    <m/>
    <m/>
    <m/>
    <m/>
    <m/>
    <m/>
    <n v="0"/>
    <n v="124405"/>
    <n v="24881"/>
    <s v="BLERJE LENDE E PARE TOKA SITUACION"/>
  </r>
  <r>
    <s v="4518/2022/mm957yq612"/>
    <s v="02bc65f8-0617-48fd-b7e2-5eb95eb9aa8d"/>
    <s v="25.08.2022"/>
    <x v="47"/>
    <s v="Tirane"/>
    <s v="K27222201B"/>
    <n v="149286"/>
    <n v="0"/>
    <m/>
    <n v="0"/>
    <m/>
    <m/>
    <m/>
    <m/>
    <m/>
    <m/>
    <m/>
    <m/>
    <n v="0"/>
    <n v="124405"/>
    <n v="24881"/>
    <s v="BLERJE LENDE E PARE TOKA SITUACION"/>
  </r>
  <r>
    <s v="5186/2022"/>
    <s v="e502a485-5017-4d42-b59c-804e1d9d5bd2"/>
    <s v="26.08.2022"/>
    <x v="19"/>
    <s v="Tirane"/>
    <s v="J82104005P"/>
    <n v="50544"/>
    <n v="0"/>
    <m/>
    <n v="0"/>
    <m/>
    <m/>
    <m/>
    <m/>
    <m/>
    <m/>
    <m/>
    <n v="42120"/>
    <n v="8424"/>
    <m/>
    <n v="0"/>
    <s v="BLERJE LENDE E PARE ALUMIN"/>
  </r>
  <r>
    <s v="1034/2022/iz949dk684"/>
    <s v="c25c88cc-b392-43b1-b670-9c48c2812e43"/>
    <s v="26.08.2022"/>
    <x v="53"/>
    <s v="Tiranë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1033/2022/iz949dk684"/>
    <s v="733784c2-c8f6-4d9c-9153-e312f58eb9df"/>
    <s v="26.08.2022"/>
    <x v="53"/>
    <s v="Tiranë"/>
    <s v="L72025009M"/>
    <n v="88800"/>
    <n v="0"/>
    <m/>
    <n v="0"/>
    <m/>
    <m/>
    <m/>
    <m/>
    <m/>
    <m/>
    <m/>
    <m/>
    <n v="0"/>
    <n v="74000"/>
    <n v="14800"/>
    <s v="BLERJE LENDE E PARE TOKA SITUACION"/>
  </r>
  <r>
    <s v="1032/2022/iz949dk684"/>
    <s v="dd315b5d-2232-42b0-a638-c3cbc265d4c6"/>
    <s v="26.08.2022"/>
    <x v="53"/>
    <s v="Tirane"/>
    <s v="L72025009M"/>
    <n v="88800"/>
    <n v="0"/>
    <m/>
    <n v="0"/>
    <m/>
    <m/>
    <m/>
    <m/>
    <m/>
    <m/>
    <m/>
    <m/>
    <n v="0"/>
    <n v="74000"/>
    <n v="14800"/>
    <s v="BLERJE LENDE E PARE TOKA SITUACION"/>
  </r>
  <r>
    <n v="44896"/>
    <s v="2c16b560-8b94-4a3c-85c5-57696760675a"/>
    <s v="27.08.2022"/>
    <x v="51"/>
    <s v="Tirane"/>
    <s v="L41309041P"/>
    <n v="80000.399999999994"/>
    <n v="0"/>
    <m/>
    <n v="0"/>
    <m/>
    <m/>
    <m/>
    <m/>
    <m/>
    <m/>
    <m/>
    <m/>
    <n v="0"/>
    <n v="66667"/>
    <n v="13333.400000000001"/>
    <s v="BLERJE LENDE E PARE TOKA SITUACION"/>
  </r>
  <r>
    <s v="4588/2022/mm957yq612"/>
    <s v="cb518553-2560-4703-b3b7-c280022685f5"/>
    <s v="29.08.2022"/>
    <x v="47"/>
    <s v="Tirane"/>
    <s v="K27222201B"/>
    <n v="149286"/>
    <n v="0"/>
    <m/>
    <n v="0"/>
    <m/>
    <m/>
    <m/>
    <m/>
    <m/>
    <m/>
    <m/>
    <m/>
    <n v="0"/>
    <n v="124405"/>
    <n v="24881"/>
    <s v="BLERJE LENDE E PARE TOKA SITUACION"/>
  </r>
  <r>
    <n v="44562"/>
    <s v="46f49c63-76cd-4488-8392-f56406202616"/>
    <s v="29.08.2022"/>
    <x v="57"/>
    <s v="Durres"/>
    <s v="M21524506A"/>
    <n v="1076352"/>
    <n v="0"/>
    <m/>
    <n v="0"/>
    <m/>
    <m/>
    <m/>
    <m/>
    <m/>
    <m/>
    <m/>
    <m/>
    <n v="0"/>
    <n v="896960"/>
    <n v="179392"/>
    <s v="BLERJE LENDE E PARE TOKA SITUACION"/>
  </r>
  <r>
    <s v="55/2022/vq425cg622"/>
    <s v="fcdcdabf-0a58-45f9-9433-0dc61969949a"/>
    <s v="29.08.2022"/>
    <x v="34"/>
    <s v="Elbasan"/>
    <s v="L93409203E"/>
    <n v="144000"/>
    <n v="0"/>
    <m/>
    <n v="0"/>
    <m/>
    <m/>
    <m/>
    <m/>
    <m/>
    <m/>
    <m/>
    <n v="120000"/>
    <n v="24000"/>
    <m/>
    <n v="0"/>
    <s v="BLERJE LENDE E PARE XHAMA "/>
  </r>
  <r>
    <s v="27/2022"/>
    <s v="7a9245e0-5e6d-43ad-9a84-9d8c7b33c1c4"/>
    <s v="30.08.2022"/>
    <x v="34"/>
    <s v="Elbasan"/>
    <s v="L93409203E"/>
    <n v="-137600.4"/>
    <n v="0"/>
    <m/>
    <n v="0"/>
    <m/>
    <m/>
    <m/>
    <m/>
    <m/>
    <m/>
    <m/>
    <n v="-114667"/>
    <n v="-22933.4"/>
    <m/>
    <n v="0"/>
    <s v="BLERJE LENDE E PARE XHAMA "/>
  </r>
  <r>
    <s v="56/2022/vq425cg622"/>
    <s v="cd0b0b5c-1bb1-4ca7-914f-a5350e577ebd"/>
    <s v="30.08.2022"/>
    <x v="34"/>
    <s v="Elbasan"/>
    <s v="L93409203E"/>
    <n v="137600.4"/>
    <n v="0"/>
    <m/>
    <n v="0"/>
    <m/>
    <m/>
    <m/>
    <m/>
    <m/>
    <m/>
    <m/>
    <n v="114667"/>
    <n v="22933.4"/>
    <m/>
    <n v="0"/>
    <s v="BLERJE LENDE E PARE XHAMA "/>
  </r>
  <r>
    <s v="26/2022"/>
    <s v="85ec8675-05cc-43c7-92be-293f353cc61f"/>
    <s v="30.08.2022"/>
    <x v="34"/>
    <s v="Elbasan"/>
    <s v="L93409203E"/>
    <n v="137600.4"/>
    <n v="0"/>
    <m/>
    <n v="0"/>
    <m/>
    <m/>
    <m/>
    <m/>
    <m/>
    <m/>
    <m/>
    <n v="114667"/>
    <n v="22933.4"/>
    <m/>
    <n v="0"/>
    <s v="BLERJE LENDE E PARE XHAMA "/>
  </r>
  <r>
    <s v="1132/2022/gp853jm725"/>
    <s v="6e5f8368-f068-40cc-9832-d46d162b0fa8"/>
    <s v="30.08.2022"/>
    <x v="4"/>
    <s v="Tiranë"/>
    <s v="K91321018A"/>
    <n v="6412.8"/>
    <n v="0"/>
    <m/>
    <n v="0"/>
    <m/>
    <m/>
    <m/>
    <m/>
    <m/>
    <m/>
    <m/>
    <n v="5344"/>
    <n v="1068.8"/>
    <m/>
    <n v="0"/>
    <m/>
  </r>
  <r>
    <s v="4595/2022/mm957yq612"/>
    <s v="1d148d0a-c3f1-4019-87cc-1fff0025eef5"/>
    <s v="30.08.2022"/>
    <x v="47"/>
    <s v="Tirane"/>
    <s v="K27222201B"/>
    <n v="46420.800000000003"/>
    <n v="0"/>
    <m/>
    <n v="0"/>
    <m/>
    <m/>
    <m/>
    <m/>
    <m/>
    <m/>
    <m/>
    <m/>
    <n v="0"/>
    <n v="38684"/>
    <n v="7736.8"/>
    <s v="BLERJE LENDE E PARE TOKA SITUACION"/>
  </r>
  <r>
    <s v="6480730/2022"/>
    <s v="fdf1222f-c887-40af-b035-8278fff1c638"/>
    <s v="31.08.2022"/>
    <x v="41"/>
    <s v="Tirane"/>
    <s v="L81530016L"/>
    <n v="1932"/>
    <n v="0"/>
    <m/>
    <n v="0"/>
    <m/>
    <m/>
    <m/>
    <m/>
    <m/>
    <m/>
    <m/>
    <n v="1610"/>
    <n v="322"/>
    <m/>
    <n v="0"/>
    <s v="shpenzim energjie"/>
  </r>
  <r>
    <s v="3044976/2022"/>
    <s v="42168492-2c83-45eb-92a7-c7fe951de320"/>
    <s v="31.08.2022"/>
    <x v="0"/>
    <s v="Kashar"/>
    <s v="K11715005L"/>
    <n v="1230"/>
    <n v="180"/>
    <m/>
    <n v="0"/>
    <m/>
    <m/>
    <m/>
    <m/>
    <m/>
    <m/>
    <m/>
    <n v="875"/>
    <n v="175"/>
    <m/>
    <n v="0"/>
    <s v="shpenzim telefoni"/>
  </r>
  <r>
    <s v="1039/2022/zr016st061"/>
    <s v="74a2a186-fa11-4d56-8606-5a278218557b"/>
    <s v="31.08.2022"/>
    <x v="20"/>
    <s v="Shqiperia"/>
    <s v="K52304503K"/>
    <n v="140306.4"/>
    <n v="0"/>
    <m/>
    <n v="0"/>
    <m/>
    <m/>
    <m/>
    <m/>
    <m/>
    <m/>
    <m/>
    <n v="116922"/>
    <n v="23384.400000000001"/>
    <m/>
    <n v="0"/>
    <m/>
  </r>
  <r>
    <s v="6590/2022/tb027pn455"/>
    <s v="3e723b30-ec3b-4141-89dd-a6e2b19826e3"/>
    <s v="31.08.2022"/>
    <x v="58"/>
    <s v="Tirane"/>
    <s v="L91427006K"/>
    <n v="2700"/>
    <n v="0"/>
    <m/>
    <n v="0"/>
    <m/>
    <m/>
    <m/>
    <m/>
    <m/>
    <m/>
    <m/>
    <n v="2250"/>
    <n v="450"/>
    <m/>
    <n v="0"/>
    <m/>
  </r>
  <r>
    <n v="6623"/>
    <s v="aa1de3d3-6aa0-4509-98c1-29334fa3feb5"/>
    <s v="01.09.2022"/>
    <x v="58"/>
    <s v="Tirane"/>
    <s v="L91427006K"/>
    <n v="1299.5999999999999"/>
    <n v="0"/>
    <m/>
    <n v="0"/>
    <m/>
    <m/>
    <m/>
    <m/>
    <m/>
    <m/>
    <m/>
    <n v="1083"/>
    <n v="216.60000000000002"/>
    <m/>
    <n v="0"/>
    <m/>
  </r>
  <r>
    <n v="20"/>
    <s v="5c4e3038-75e8-460b-8aa4-ef9614885b20"/>
    <s v="03.09.2022"/>
    <x v="59"/>
    <s v="Tirane"/>
    <s v="K81928013L"/>
    <n v="24999.599999999999"/>
    <n v="0"/>
    <m/>
    <n v="0"/>
    <m/>
    <m/>
    <m/>
    <m/>
    <m/>
    <m/>
    <m/>
    <n v="20833"/>
    <n v="4166.6000000000004"/>
    <m/>
    <n v="0"/>
    <m/>
  </r>
  <r>
    <n v="1001"/>
    <s v="de676a51-49c4-4992-8c1e-f7d790a3058d"/>
    <s v="05.09.2022"/>
    <x v="60"/>
    <s v="Tirane"/>
    <s v="J62904264O"/>
    <n v="7599.6"/>
    <n v="0"/>
    <m/>
    <n v="0"/>
    <m/>
    <m/>
    <m/>
    <m/>
    <m/>
    <m/>
    <m/>
    <n v="6333"/>
    <n v="1266.6000000000001"/>
    <m/>
    <n v="0"/>
    <m/>
  </r>
  <r>
    <n v="3044976"/>
    <s v="42168492-2c83-45eb-92a7-c7fe951de320"/>
    <s v="06.09.2022"/>
    <x v="0"/>
    <s v="Tirane"/>
    <s v="K11715005L"/>
    <n v="1230"/>
    <n v="180"/>
    <m/>
    <n v="0"/>
    <m/>
    <m/>
    <m/>
    <m/>
    <m/>
    <m/>
    <m/>
    <n v="875"/>
    <n v="175"/>
    <m/>
    <n v="0"/>
    <s v="shpenzim telefoni"/>
  </r>
  <r>
    <n v="363"/>
    <s v="4e0d4b21-737b-4d26-b54c-ddcbc79094a7"/>
    <s v="07.09.2022"/>
    <x v="54"/>
    <s v="Tirane"/>
    <s v="L02308019F"/>
    <n v="15000"/>
    <n v="0"/>
    <m/>
    <n v="0"/>
    <m/>
    <m/>
    <m/>
    <m/>
    <m/>
    <m/>
    <m/>
    <n v="12500"/>
    <n v="2500"/>
    <m/>
    <n v="0"/>
    <s v="shpenzim sigurie"/>
  </r>
  <r>
    <n v="715"/>
    <s v="7b1c8d2f-a76a-4f51-a7b1-d37d944c8425"/>
    <s v="07.09.2022"/>
    <x v="61"/>
    <s v="BERAT"/>
    <s v="K02701028D"/>
    <n v="293040"/>
    <n v="0"/>
    <m/>
    <n v="0"/>
    <m/>
    <m/>
    <m/>
    <m/>
    <m/>
    <m/>
    <m/>
    <n v="244200"/>
    <n v="48840"/>
    <m/>
    <n v="0"/>
    <s v="BLERJE LENDE E PARE XHAMA "/>
  </r>
  <r>
    <n v="2509"/>
    <s v="44c53689-2f02-48de-ab6b-2926b9f4aa0f"/>
    <s v="07.09.2022"/>
    <x v="1"/>
    <s v="Elbasan"/>
    <s v="K12709201J"/>
    <n v="14000.4"/>
    <n v="0"/>
    <m/>
    <n v="0"/>
    <m/>
    <m/>
    <m/>
    <m/>
    <m/>
    <m/>
    <m/>
    <n v="11667"/>
    <n v="2333.4"/>
    <m/>
    <n v="0"/>
    <s v="BLERJE LENDE E PARE XHAMA "/>
  </r>
  <r>
    <n v="2500"/>
    <s v="e8af432c-dfdf-48cd-a9d4-351a36b4eede"/>
    <s v="07.09.2022"/>
    <x v="1"/>
    <s v="Elbasan"/>
    <s v="K12709201J"/>
    <n v="60180"/>
    <n v="0"/>
    <m/>
    <n v="0"/>
    <m/>
    <m/>
    <m/>
    <m/>
    <m/>
    <m/>
    <m/>
    <n v="50150"/>
    <n v="10030"/>
    <m/>
    <n v="0"/>
    <s v="BLERJE LENDE E PARE XHAMA "/>
  </r>
  <r>
    <n v="1161"/>
    <s v="939789ba-213d-49a4-bce6-4dddec1ac8fa"/>
    <s v="07.09.2022"/>
    <x v="48"/>
    <s v="Tirane"/>
    <s v="J62903643L"/>
    <n v="40320"/>
    <n v="0"/>
    <m/>
    <n v="0"/>
    <m/>
    <m/>
    <m/>
    <m/>
    <m/>
    <m/>
    <m/>
    <n v="33600"/>
    <n v="6720"/>
    <m/>
    <n v="0"/>
    <m/>
  </r>
  <r>
    <n v="739"/>
    <s v="6d197f81-2ef2-4f8c-93c7-22f25f1d16ec"/>
    <s v="09.09.2022"/>
    <x v="62"/>
    <s v="BERAT"/>
    <s v="K02701028D"/>
    <n v="-293040"/>
    <n v="0"/>
    <m/>
    <n v="0"/>
    <m/>
    <m/>
    <m/>
    <m/>
    <m/>
    <m/>
    <m/>
    <n v="-244200"/>
    <n v="-48840"/>
    <m/>
    <n v="0"/>
    <s v="BLERJE LENDE E PARE XHAMA "/>
  </r>
  <r>
    <n v="4103"/>
    <s v="48321256-bfda-49c3-8e2d-b1a7ac3646a5"/>
    <s v="09.09.2022"/>
    <x v="63"/>
    <s v="Tirane"/>
    <s v="L42129003H"/>
    <n v="7000"/>
    <n v="7000"/>
    <m/>
    <n v="0"/>
    <m/>
    <m/>
    <m/>
    <m/>
    <m/>
    <m/>
    <m/>
    <n v="0"/>
    <n v="0"/>
    <m/>
    <n v="0"/>
    <m/>
  </r>
  <r>
    <n v="59"/>
    <s v="7c091d52-73d3-4857-9423-5f37141781ec"/>
    <s v="09.09.2022"/>
    <x v="34"/>
    <s v="BERAT"/>
    <s v="L93409203E"/>
    <n v="111999.6"/>
    <n v="0"/>
    <m/>
    <n v="0"/>
    <m/>
    <m/>
    <m/>
    <m/>
    <m/>
    <m/>
    <m/>
    <n v="93333"/>
    <n v="18666.600000000002"/>
    <m/>
    <n v="0"/>
    <s v="BLERJE LENDE E PARE XHAMA "/>
  </r>
  <r>
    <n v="6480730"/>
    <s v="fdf1222f-c887-40af-b035-8278fff1c638"/>
    <s v="11.09.2022"/>
    <x v="41"/>
    <s v="Tirane"/>
    <s v="L81530016L"/>
    <n v="1932"/>
    <n v="0"/>
    <m/>
    <n v="0"/>
    <m/>
    <m/>
    <m/>
    <m/>
    <m/>
    <m/>
    <m/>
    <n v="1610"/>
    <n v="322"/>
    <m/>
    <n v="0"/>
    <s v="shpenzim energjie"/>
  </r>
  <r>
    <s v="R94375"/>
    <s v="R94375"/>
    <s v="13.09.2022"/>
    <x v="64"/>
    <s v="SKOPJE"/>
    <s v="MK4030005534691"/>
    <n v="5898754.7999999998"/>
    <n v="0"/>
    <m/>
    <n v="4915629"/>
    <n v="983125.8"/>
    <m/>
    <m/>
    <m/>
    <m/>
    <m/>
    <m/>
    <n v="0"/>
    <n v="0"/>
    <m/>
    <n v="0"/>
    <s v="BLERJE LENDE E PARE PROFILE ALUMINI IMPORT "/>
  </r>
  <r>
    <n v="2566"/>
    <s v="5ccefab0-578a-467a-8ae3-e0db78a0cb73"/>
    <s v="14.09.2022"/>
    <x v="1"/>
    <s v="Elbasan"/>
    <s v="K12709201J"/>
    <n v="56000.4"/>
    <n v="0"/>
    <m/>
    <n v="0"/>
    <m/>
    <m/>
    <m/>
    <m/>
    <m/>
    <m/>
    <m/>
    <n v="46667"/>
    <n v="9333.4"/>
    <m/>
    <n v="0"/>
    <s v="BLERJE LENDE E PARE XHAMA "/>
  </r>
  <r>
    <n v="2914"/>
    <s v="709e7390-86e5-4ac6-af99-6b61a227ee4a"/>
    <s v="15.09.2022"/>
    <x v="6"/>
    <s v="Durres"/>
    <s v="J61818524A"/>
    <n v="240454.8"/>
    <n v="0"/>
    <m/>
    <n v="0"/>
    <m/>
    <m/>
    <m/>
    <m/>
    <m/>
    <m/>
    <m/>
    <n v="200379"/>
    <n v="40075.800000000003"/>
    <m/>
    <n v="0"/>
    <m/>
  </r>
  <r>
    <n v="2577"/>
    <s v="2c527900-b6f8-4792-8bb0-9ca6f9d18bdd"/>
    <s v="15.09.2022"/>
    <x v="1"/>
    <s v="Elbasan"/>
    <s v="K12709201J"/>
    <n v="279500.40000000002"/>
    <n v="0"/>
    <m/>
    <n v="0"/>
    <m/>
    <m/>
    <m/>
    <m/>
    <m/>
    <m/>
    <m/>
    <n v="232917"/>
    <n v="46583.4"/>
    <m/>
    <n v="0"/>
    <s v="BLERJE LENDE E PARE XHAMA "/>
  </r>
  <r>
    <n v="2445"/>
    <s v="b735a287-bb6f-43a8-bbfe-f6c12b422900"/>
    <s v="16.09.2022"/>
    <x v="29"/>
    <s v="Tirane"/>
    <s v="K12607402Q"/>
    <n v="25100.400000000001"/>
    <n v="0"/>
    <m/>
    <n v="0"/>
    <m/>
    <m/>
    <m/>
    <m/>
    <m/>
    <m/>
    <m/>
    <n v="20917"/>
    <n v="4183.4000000000005"/>
    <m/>
    <n v="0"/>
    <m/>
  </r>
  <r>
    <n v="4830"/>
    <s v="72975563-3f75-4d82-b8f7-8779081e6661"/>
    <s v="17.09.2022"/>
    <x v="16"/>
    <s v="Tirane"/>
    <s v="K76329203M"/>
    <n v="1500"/>
    <n v="0"/>
    <m/>
    <n v="0"/>
    <m/>
    <m/>
    <m/>
    <m/>
    <m/>
    <m/>
    <m/>
    <n v="1250"/>
    <n v="250"/>
    <m/>
    <n v="0"/>
    <m/>
  </r>
  <r>
    <n v="1140"/>
    <s v="8e2c8a4c-af8b-4017-90f3-a768dec50bf7"/>
    <s v="19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1139"/>
    <s v="8d3a11f1-cb92-405b-9b97-77d97862cde2"/>
    <s v="19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1138"/>
    <s v="c5e965ee-5644-4cd0-9c8d-5b656004fd47"/>
    <s v="19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491"/>
    <s v="fe39a62c-1135-4473-a022-3107cbba1214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3"/>
    <s v="539d4b04-fb12-4f5e-a571-1ce8fa85f9c9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2"/>
    <s v="2dfb4d3b-75f3-43b3-8a11-07990bdc198b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5"/>
    <s v="a6e4a5b2-cbba-4d2e-bbc5-b1b71410e55c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6"/>
    <s v="9f87a3da-d95b-41c5-a39a-d1a323d70ee2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8"/>
    <s v="2df13057-b844-4d92-bd2b-052e96318d82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7"/>
    <s v="83c9a567-8158-4d97-87e1-55c3c980c25e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0"/>
    <s v="503fe8d6-0be7-4935-965d-44ed89fd1857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94"/>
    <s v="e7c400bc-b151-47e6-969c-207639631c4f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489"/>
    <s v="9d125527-dfab-442e-a3ee-2c7cd63be901"/>
    <s v="20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3"/>
    <s v="1efccb28-56c4-4a32-b4b8-7df02c499017"/>
    <s v="20.09.2022"/>
    <x v="56"/>
    <s v="Tirane"/>
    <s v="L32207505O"/>
    <n v="4082050.8"/>
    <n v="0"/>
    <m/>
    <n v="0"/>
    <m/>
    <m/>
    <m/>
    <m/>
    <m/>
    <m/>
    <m/>
    <m/>
    <n v="0"/>
    <n v="3401709"/>
    <n v="680341.8"/>
    <s v="BLERJE LENDE E PARE TOKA SITUACION"/>
  </r>
  <r>
    <n v="2023"/>
    <s v="f517e0d8-c387-4480-b91b-996da15e5f71"/>
    <s v="20.09.2022"/>
    <x v="65"/>
    <s v="Tirane"/>
    <s v="L12409005V"/>
    <n v="127915.2"/>
    <n v="0"/>
    <m/>
    <n v="0"/>
    <m/>
    <m/>
    <m/>
    <m/>
    <m/>
    <m/>
    <m/>
    <n v="106596"/>
    <n v="21319.200000000001"/>
    <m/>
    <n v="0"/>
    <m/>
  </r>
  <r>
    <n v="5018"/>
    <s v="473314bf-02bb-4569-aaa3-fb0a83fbfd1b"/>
    <s v="21.09.2022"/>
    <x v="66"/>
    <s v="Tirane"/>
    <s v="K27222201B"/>
    <n v="149018.4"/>
    <n v="0"/>
    <m/>
    <n v="0"/>
    <m/>
    <m/>
    <m/>
    <m/>
    <m/>
    <m/>
    <m/>
    <m/>
    <n v="0"/>
    <n v="124182"/>
    <n v="24836.400000000001"/>
    <s v="BLERJE LENDE E PARE TOKA SITUACION"/>
  </r>
  <r>
    <n v="2038"/>
    <s v="95b05f30-30fa-4edf-84bb-2b5523f45bac"/>
    <s v="21.09.2022"/>
    <x v="65"/>
    <s v="Tirane"/>
    <s v="L12409005V"/>
    <n v="119412"/>
    <n v="0"/>
    <m/>
    <n v="0"/>
    <m/>
    <m/>
    <m/>
    <m/>
    <m/>
    <m/>
    <m/>
    <n v="99510"/>
    <n v="19902"/>
    <m/>
    <n v="0"/>
    <m/>
  </r>
  <r>
    <n v="1130"/>
    <s v="1f2f2d4f-b745-41b9-9217-caa4ef75b1aa"/>
    <s v="22.09.2022"/>
    <x v="67"/>
    <s v="Tirane"/>
    <s v="K52304503K"/>
    <n v="142014"/>
    <n v="0"/>
    <m/>
    <n v="0"/>
    <m/>
    <m/>
    <m/>
    <m/>
    <m/>
    <m/>
    <m/>
    <n v="118345"/>
    <n v="23669"/>
    <m/>
    <n v="0"/>
    <m/>
  </r>
  <r>
    <n v="875"/>
    <s v="879d36a6-9a02-403f-84a2-0fed4349b7bc"/>
    <s v="23.09.2022"/>
    <x v="10"/>
    <s v="Elbasan"/>
    <s v="J61827080C"/>
    <n v="3000"/>
    <n v="0"/>
    <m/>
    <n v="0"/>
    <m/>
    <m/>
    <m/>
    <m/>
    <m/>
    <m/>
    <m/>
    <n v="2500"/>
    <n v="500"/>
    <m/>
    <n v="0"/>
    <s v="dogana"/>
  </r>
  <r>
    <n v="2062"/>
    <s v="8ca1ae1b-274c-4907-b7f1-225aaca3b489"/>
    <s v="23.09.2022"/>
    <x v="65"/>
    <s v="Tirane"/>
    <s v="L12409005V"/>
    <n v="110502"/>
    <n v="0"/>
    <m/>
    <n v="0"/>
    <m/>
    <m/>
    <m/>
    <m/>
    <m/>
    <m/>
    <m/>
    <n v="92085"/>
    <n v="18417"/>
    <m/>
    <n v="0"/>
    <m/>
  </r>
  <r>
    <n v="5257"/>
    <s v="04367125-974e-4281-ab04-4730ae21e73a"/>
    <s v="23.09.2022"/>
    <x v="19"/>
    <s v="Tirane"/>
    <s v="J82104005P"/>
    <n v="12744"/>
    <n v="0"/>
    <m/>
    <n v="0"/>
    <m/>
    <m/>
    <m/>
    <m/>
    <m/>
    <m/>
    <m/>
    <n v="10620"/>
    <n v="2124"/>
    <m/>
    <n v="0"/>
    <s v="BLERJE LENDE E PARE ALUMIN"/>
  </r>
  <r>
    <n v="210"/>
    <s v="8eedd984-8a01-46b5-a483-6879e3405115"/>
    <s v="23.09.2022"/>
    <x v="68"/>
    <s v="Tirane"/>
    <s v="L42210026A"/>
    <n v="71460"/>
    <n v="0"/>
    <m/>
    <n v="0"/>
    <m/>
    <m/>
    <m/>
    <m/>
    <m/>
    <m/>
    <m/>
    <n v="59550"/>
    <n v="11910"/>
    <m/>
    <n v="0"/>
    <m/>
  </r>
  <r>
    <n v="1145"/>
    <s v="4f1e63c4-7709-469b-a087-d43718fb97d3"/>
    <s v="23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1143"/>
    <s v="eed7fd30-b39f-4fbb-aeee-d8220ef28ba7"/>
    <s v="23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1144"/>
    <s v="3be2c786-18a3-4516-b162-6a1ebe93468b"/>
    <s v="23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250"/>
    <s v="2c4ee591-c44f-481e-bc26-6e358ad0311d"/>
    <s v="24.09.2022"/>
    <x v="11"/>
    <s v="Tirane"/>
    <s v="L12415001T"/>
    <n v="50000"/>
    <n v="50000"/>
    <m/>
    <n v="0"/>
    <m/>
    <m/>
    <m/>
    <m/>
    <m/>
    <m/>
    <m/>
    <n v="0"/>
    <n v="0"/>
    <m/>
    <n v="0"/>
    <s v="transport importi"/>
  </r>
  <r>
    <s v="R98441"/>
    <s v="R98441"/>
    <s v="24.09.2022"/>
    <x v="69"/>
    <s v="GREQI"/>
    <s v="EL094061318"/>
    <n v="5375328"/>
    <n v="0"/>
    <m/>
    <n v="4479440"/>
    <n v="895888"/>
    <m/>
    <m/>
    <m/>
    <m/>
    <m/>
    <m/>
    <n v="0"/>
    <n v="0"/>
    <m/>
    <n v="0"/>
    <s v="BLERJE LENDE E PARE ALUMIN IMPORT "/>
  </r>
  <r>
    <s v="R98441"/>
    <s v="R98441"/>
    <s v="24.09.2022"/>
    <x v="55"/>
    <s v="GREQI"/>
    <s v="EL094298475"/>
    <n v="1139200.8"/>
    <n v="0"/>
    <m/>
    <n v="949334"/>
    <n v="189866.80000000002"/>
    <m/>
    <m/>
    <m/>
    <m/>
    <m/>
    <m/>
    <n v="0"/>
    <n v="0"/>
    <m/>
    <n v="0"/>
    <s v="BLERJE LENDE E PARE POLISTEROL IMPORT "/>
  </r>
  <r>
    <n v="1189"/>
    <s v="c3451808-9ec9-4aa1-ad45-8596af0b8b35"/>
    <s v="26.09.2022"/>
    <x v="70"/>
    <s v="Tirane"/>
    <s v="K81810015D"/>
    <n v="42180"/>
    <n v="0"/>
    <m/>
    <n v="0"/>
    <m/>
    <m/>
    <m/>
    <m/>
    <m/>
    <m/>
    <m/>
    <n v="35150"/>
    <n v="7030"/>
    <m/>
    <n v="0"/>
    <m/>
  </r>
  <r>
    <n v="5119"/>
    <s v="21d9fbde-7094-4e7d-b303-1e581e58b846"/>
    <s v="26.09.2022"/>
    <x v="66"/>
    <s v="Tirane"/>
    <s v="K27222201B"/>
    <n v="148954.79999999999"/>
    <n v="0"/>
    <m/>
    <n v="0"/>
    <m/>
    <m/>
    <m/>
    <m/>
    <m/>
    <m/>
    <m/>
    <m/>
    <n v="0"/>
    <n v="124129"/>
    <n v="24825.800000000003"/>
    <s v="BLERJE LENDE E PARE TOKA SITUACION"/>
  </r>
  <r>
    <n v="1257"/>
    <s v="d138aec4-fe8d-4e00-ae37-26ab7cb66c6d"/>
    <s v="26.09.2022"/>
    <x v="4"/>
    <s v="Tirane"/>
    <s v="K91321018A"/>
    <n v="6480"/>
    <n v="0"/>
    <m/>
    <n v="0"/>
    <m/>
    <m/>
    <m/>
    <m/>
    <m/>
    <m/>
    <m/>
    <n v="5400"/>
    <n v="1080"/>
    <m/>
    <n v="0"/>
    <m/>
  </r>
  <r>
    <n v="1774"/>
    <s v="95c9f1f5-93a9-47b2-9f43-350a26c0bf7a"/>
    <s v="26.09.2022"/>
    <x v="14"/>
    <s v="Tirane"/>
    <s v="K31521002N"/>
    <n v="3228"/>
    <n v="0"/>
    <m/>
    <n v="0"/>
    <m/>
    <m/>
    <m/>
    <m/>
    <m/>
    <m/>
    <m/>
    <n v="2690"/>
    <n v="538"/>
    <m/>
    <n v="0"/>
    <s v="shpenzim interneti"/>
  </r>
  <r>
    <n v="2065"/>
    <s v="c8f2fc22-7921-4a53-8028-9ea756c55bb5"/>
    <s v="26.09.2022"/>
    <x v="65"/>
    <s v="Tirane"/>
    <s v="L12409005V"/>
    <n v="102631.2"/>
    <n v="0"/>
    <m/>
    <n v="0"/>
    <m/>
    <m/>
    <m/>
    <m/>
    <m/>
    <m/>
    <m/>
    <n v="85526"/>
    <n v="17105.2"/>
    <m/>
    <n v="0"/>
    <m/>
  </r>
  <r>
    <n v="5146"/>
    <s v="8ee92b95-9ce0-4e96-81e5-1a8745daf3a4"/>
    <s v="27.09.2022"/>
    <x v="66"/>
    <s v="Tirane"/>
    <s v="K27222201B"/>
    <n v="148954.79999999999"/>
    <n v="0"/>
    <m/>
    <n v="0"/>
    <m/>
    <m/>
    <m/>
    <m/>
    <m/>
    <m/>
    <m/>
    <m/>
    <n v="0"/>
    <n v="124129"/>
    <n v="24825.800000000003"/>
    <s v="BLERJE LENDE E PARE TOKA SITUACION"/>
  </r>
  <r>
    <n v="1162"/>
    <s v="0fc6af44-8d70-45c4-af10-127095546248"/>
    <s v="27.09.2022"/>
    <x v="53"/>
    <s v="Tirane"/>
    <s v="L72025009M"/>
    <n v="57600"/>
    <n v="0"/>
    <m/>
    <n v="0"/>
    <m/>
    <m/>
    <m/>
    <m/>
    <m/>
    <m/>
    <m/>
    <m/>
    <n v="0"/>
    <n v="48000"/>
    <n v="9600"/>
    <s v="BLERJE LENDE E PARE TOKA SITUACION"/>
  </r>
  <r>
    <n v="1161"/>
    <s v="b2355416-466c-4c20-8b48-38dba0e4a143"/>
    <s v="27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1159"/>
    <s v="f7291008-d688-49be-98d3-2ba8b62bcb92"/>
    <s v="27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1160"/>
    <s v="0ef57e23-df1f-4c4f-8d92-5c1e3e735aa5"/>
    <s v="27.09.2022"/>
    <x v="53"/>
    <s v="Tirane"/>
    <s v="L72025009M"/>
    <n v="96000"/>
    <n v="0"/>
    <m/>
    <n v="0"/>
    <m/>
    <m/>
    <m/>
    <m/>
    <m/>
    <m/>
    <m/>
    <m/>
    <n v="0"/>
    <n v="80000"/>
    <n v="16000"/>
    <s v="BLERJE LENDE E PARE TOKA SITUACION"/>
  </r>
  <r>
    <n v="1269"/>
    <s v="0e1eded8-a8a6-478f-bed1-001311123ce5"/>
    <s v="28.09.2022"/>
    <x v="4"/>
    <s v="Tirane"/>
    <s v="K91321018A"/>
    <n v="6480"/>
    <n v="0"/>
    <m/>
    <n v="0"/>
    <m/>
    <m/>
    <m/>
    <m/>
    <m/>
    <m/>
    <m/>
    <n v="5400"/>
    <n v="1080"/>
    <m/>
    <n v="0"/>
    <m/>
  </r>
  <r>
    <n v="508"/>
    <s v="de5c014e-6e66-42d9-b237-ec2d66eaf4f8"/>
    <s v="29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5185"/>
    <s v="758e1d41-7474-4b00-95e7-6a6640bcc47a"/>
    <s v="29.09.2022"/>
    <x v="66"/>
    <s v="Tirane"/>
    <s v="K27222201B"/>
    <n v="66201.600000000006"/>
    <n v="0"/>
    <m/>
    <n v="0"/>
    <m/>
    <m/>
    <m/>
    <m/>
    <m/>
    <m/>
    <m/>
    <m/>
    <n v="0"/>
    <n v="55168"/>
    <n v="11033.6"/>
    <s v="BLERJE LENDE E PARE TOKA SITUACION"/>
  </r>
  <r>
    <n v="511"/>
    <s v="5d566f60-c0af-4037-84c5-0866f31d412e"/>
    <s v="29.09.2022"/>
    <x v="43"/>
    <s v="Tirane"/>
    <s v="K51723002I"/>
    <n v="24000"/>
    <n v="0"/>
    <m/>
    <n v="0"/>
    <m/>
    <m/>
    <m/>
    <m/>
    <m/>
    <m/>
    <m/>
    <m/>
    <n v="0"/>
    <n v="20000"/>
    <n v="4000"/>
    <s v="BLERJE LENDE E PARE TOKA SITUACION"/>
  </r>
  <r>
    <n v="506"/>
    <s v="12813d4a-80d3-415c-8b73-17ce5c9a7fba"/>
    <s v="29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509"/>
    <s v="4a742e3b-2c20-4509-a7ef-7a93844340b3"/>
    <s v="29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505"/>
    <s v="80a1ebbe-9441-4c3a-b81d-cef2c2f82c32"/>
    <s v="29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507"/>
    <s v="773c0eef-a3d4-4b33-8774-83616a2b94be"/>
    <s v="29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510"/>
    <s v="bd8d9640-7497-4838-8f41-53e8a371f8f6"/>
    <s v="29.09.2022"/>
    <x v="43"/>
    <s v="Tirane"/>
    <s v="K51723002I"/>
    <n v="36000"/>
    <n v="0"/>
    <m/>
    <n v="0"/>
    <m/>
    <m/>
    <m/>
    <m/>
    <m/>
    <m/>
    <m/>
    <m/>
    <n v="0"/>
    <n v="30000"/>
    <n v="6000"/>
    <s v="BLERJE LENDE E PARE TOKA SITUACION"/>
  </r>
  <r>
    <n v="2137"/>
    <s v="bca73585-d06d-4084-96f4-98d128702353"/>
    <s v="29.09.2022"/>
    <x v="65"/>
    <s v="Tirane"/>
    <s v="L12409005V"/>
    <n v="102631.2"/>
    <n v="0"/>
    <m/>
    <n v="0"/>
    <m/>
    <m/>
    <m/>
    <m/>
    <m/>
    <m/>
    <m/>
    <n v="85526"/>
    <n v="17105.2"/>
    <m/>
    <n v="0"/>
    <m/>
  </r>
  <r>
    <n v="909"/>
    <s v="85147dc4-e8e4-495f-8e63-a0ea032a8295"/>
    <s v="30.09.2022"/>
    <x v="10"/>
    <s v="Tirane"/>
    <s v="J61827080C"/>
    <n v="3000"/>
    <n v="0"/>
    <m/>
    <n v="0"/>
    <m/>
    <m/>
    <m/>
    <m/>
    <m/>
    <m/>
    <m/>
    <n v="2500"/>
    <n v="500"/>
    <m/>
    <n v="0"/>
    <s v="dogana"/>
  </r>
  <r>
    <n v="2147"/>
    <s v="68415e8a-ef46-4491-b6a6-86740c6f6eca"/>
    <s v="30.09.2022"/>
    <x v="65"/>
    <s v="Tirane"/>
    <s v="L12409005V"/>
    <n v="110560.8"/>
    <n v="0"/>
    <m/>
    <n v="0"/>
    <m/>
    <m/>
    <m/>
    <m/>
    <m/>
    <m/>
    <m/>
    <n v="92134"/>
    <n v="18426.8"/>
    <m/>
    <n v="0"/>
    <m/>
  </r>
  <r>
    <s v="F3DCA655FF7C1BC35EE2A0EFB1201363"/>
    <s v="90530d5c-e720-476e-ac48-f29ae98b76f3"/>
    <s v="30.09.2022"/>
    <x v="71"/>
    <s v="Tirane"/>
    <s v="L81530016L"/>
    <n v="1680"/>
    <n v="0"/>
    <m/>
    <n v="0"/>
    <m/>
    <m/>
    <m/>
    <m/>
    <m/>
    <m/>
    <m/>
    <n v="1400"/>
    <n v="280"/>
    <m/>
    <n v="0"/>
    <s v="shpenzim energjie"/>
  </r>
  <r>
    <s v="B135E61ACCE76660091808D822A0A852"/>
    <s v="3994d9b8-55da-4b11-81c4-2599c8457d61"/>
    <s v="01.10.2022"/>
    <x v="11"/>
    <s v="Tirane"/>
    <s v="L12415001T"/>
    <n v="11913"/>
    <n v="11913"/>
    <m/>
    <n v="0"/>
    <m/>
    <m/>
    <m/>
    <m/>
    <m/>
    <m/>
    <m/>
    <n v="0"/>
    <n v="0"/>
    <m/>
    <n v="0"/>
    <s v="transport importi"/>
  </r>
  <r>
    <s v="A02345D8ACA03E6F028C287842B62679"/>
    <s v="d36b56ee-d63c-4311-928c-0351c5990ee1"/>
    <s v="01.10.2022"/>
    <x v="72"/>
    <s v="GRC"/>
    <s v="EL801065330"/>
    <n v="484339.20000000001"/>
    <n v="0"/>
    <m/>
    <n v="403616"/>
    <n v="80723.200000000012"/>
    <m/>
    <m/>
    <m/>
    <m/>
    <m/>
    <m/>
    <n v="0"/>
    <n v="0"/>
    <m/>
    <n v="0"/>
    <s v="BLERJE LENDE E PARE KOLLE "/>
  </r>
  <r>
    <s v="DA58CE978A2C0227DD060FFA7F38D2C4"/>
    <s v="d48877ea-6f56-48af-af63-dfbecc738505"/>
    <s v="03.10.2022"/>
    <x v="8"/>
    <s v="Tirane"/>
    <s v="L52230020G"/>
    <n v="228999.6"/>
    <n v="0"/>
    <m/>
    <n v="0"/>
    <n v="0"/>
    <m/>
    <m/>
    <m/>
    <m/>
    <m/>
    <m/>
    <n v="190833"/>
    <n v="38166.6"/>
    <m/>
    <n v="0"/>
    <s v="shpenzim nafte"/>
  </r>
  <r>
    <s v="003871CC546AE46155F5DF767C0AD2FB"/>
    <s v="aeccba30-5e4b-4b8d-b84c-37b6cade7658"/>
    <s v="03.10.2022"/>
    <x v="73"/>
    <s v="Tirane"/>
    <s v="J62207004A"/>
    <n v="52470"/>
    <n v="0"/>
    <m/>
    <n v="0"/>
    <n v="0"/>
    <m/>
    <m/>
    <m/>
    <m/>
    <m/>
    <m/>
    <m/>
    <n v="0"/>
    <n v="43725"/>
    <n v="8745"/>
    <s v="BLERJE LENDE E PARE TOKA SITUACION"/>
  </r>
  <r>
    <s v="F4D227C178DBBF222CD93F7674BAEF9A"/>
    <s v="0d7827b7-6746-4ab8-82d0-6f0e54a2be9e"/>
    <s v="03.10.2022"/>
    <x v="73"/>
    <s v="Tirane"/>
    <s v="J62207004A"/>
    <n v="104940"/>
    <n v="0"/>
    <m/>
    <n v="0"/>
    <n v="0"/>
    <m/>
    <m/>
    <m/>
    <m/>
    <m/>
    <m/>
    <m/>
    <n v="0"/>
    <n v="87450"/>
    <n v="17490"/>
    <s v="BLERJE LENDE E PARE TOKA SITUACION"/>
  </r>
  <r>
    <s v="CC53637BA8E7513427D03E95D5CB0E0F"/>
    <s v="bf843725-fa0d-48da-a5ce-ad32b4675255"/>
    <s v="04.10.2022"/>
    <x v="74"/>
    <s v="Tirane"/>
    <s v="K81321050I"/>
    <n v="5168684"/>
    <m/>
    <n v="5168684"/>
    <n v="0"/>
    <n v="0"/>
    <m/>
    <m/>
    <m/>
    <m/>
    <m/>
    <m/>
    <n v="0"/>
    <n v="0"/>
    <m/>
    <n v="0"/>
    <s v="SITUACION NR.1 TOKA GUSHT 2022"/>
  </r>
  <r>
    <s v="377A5C8BA603B60A8F84937E6956C798"/>
    <s v="9b99a816-02ac-4aa5-99e5-16f70e43cad6"/>
    <s v="04.10.2022"/>
    <x v="19"/>
    <s v="Tirane"/>
    <s v="J82104005P"/>
    <n v="93816"/>
    <n v="0"/>
    <m/>
    <n v="0"/>
    <n v="0"/>
    <m/>
    <m/>
    <m/>
    <m/>
    <m/>
    <m/>
    <n v="78180"/>
    <n v="15636"/>
    <m/>
    <n v="0"/>
    <s v="BLERJE LENDE E PARE ALUMIN"/>
  </r>
  <r>
    <s v="A59B48B3530924C089BD0CFCAE62E936"/>
    <s v="6b82564d-64ce-4bf7-a448-4329d1945563"/>
    <s v="05.10.2022"/>
    <x v="75"/>
    <s v="Durres"/>
    <s v="L32404501T"/>
    <n v="9999.6"/>
    <n v="0"/>
    <m/>
    <n v="0"/>
    <n v="0"/>
    <m/>
    <m/>
    <m/>
    <m/>
    <m/>
    <m/>
    <n v="8333"/>
    <n v="1666.6000000000001"/>
    <m/>
    <n v="0"/>
    <s v="shpenzim kafe"/>
  </r>
  <r>
    <s v="0C5321CD633A95214112105020268931"/>
    <s v="9be08a3a-c26c-4027-a4ef-fe92a3a3eb5b"/>
    <s v="06.10.2022"/>
    <x v="21"/>
    <s v="Tirane"/>
    <s v="J78311921L"/>
    <n v="1500120"/>
    <n v="0"/>
    <m/>
    <n v="0"/>
    <n v="0"/>
    <m/>
    <m/>
    <m/>
    <m/>
    <m/>
    <m/>
    <n v="1250100"/>
    <n v="250020"/>
    <m/>
    <n v="0"/>
    <s v="BLERJE LENDE E PARE ALUMIN"/>
  </r>
  <r>
    <s v="3230806A1A9B2039DF51288834DE2717"/>
    <s v="736b4bc0-33d6-43b2-92de-1034cde46bc1"/>
    <s v="06.10.2022"/>
    <x v="19"/>
    <s v="Tirane"/>
    <s v="J82104005P"/>
    <n v="66744"/>
    <n v="0"/>
    <m/>
    <n v="0"/>
    <n v="0"/>
    <m/>
    <m/>
    <m/>
    <m/>
    <m/>
    <m/>
    <n v="55620"/>
    <n v="11124"/>
    <m/>
    <n v="0"/>
    <s v="BLERJE LENDE E PARE ALUMIN"/>
  </r>
  <r>
    <s v="7AAED059F78F75FDB531F391A7837536"/>
    <s v="2ed2295c-643c-4815-b7da-152c298fff9c"/>
    <s v="07.10.2022"/>
    <x v="76"/>
    <s v="Tirane"/>
    <s v="K31720006A"/>
    <n v="62400"/>
    <n v="0"/>
    <m/>
    <n v="0"/>
    <n v="0"/>
    <m/>
    <m/>
    <m/>
    <m/>
    <m/>
    <m/>
    <n v="52000"/>
    <n v="10400"/>
    <m/>
    <n v="0"/>
    <m/>
  </r>
  <r>
    <s v="65CC9CD41667B217411D25163B555734"/>
    <s v="f2db48e3-8aac-4f01-82b3-8cf4f4885073"/>
    <s v="10.10.2022"/>
    <x v="77"/>
    <s v="Tirane"/>
    <s v="K81321050I"/>
    <n v="2242489"/>
    <m/>
    <n v="2242489"/>
    <n v="0"/>
    <n v="0"/>
    <m/>
    <m/>
    <m/>
    <m/>
    <m/>
    <m/>
    <n v="0"/>
    <n v="0"/>
    <m/>
    <n v="0"/>
    <s v="SITUACION NR.2 TOKA SHTATOR 2022"/>
  </r>
  <r>
    <s v="EB33E83ADDD62866EEF5908E8F1AE13C"/>
    <s v="e114a3be-358e-4a3e-b7a9-47bf8b23bb4c"/>
    <s v="10.10.2022"/>
    <x v="78"/>
    <s v="Durres"/>
    <s v="K21602501L"/>
    <n v="12000"/>
    <n v="0"/>
    <m/>
    <n v="0"/>
    <n v="0"/>
    <m/>
    <m/>
    <m/>
    <m/>
    <m/>
    <m/>
    <n v="10000"/>
    <n v="2000"/>
    <m/>
    <n v="0"/>
    <m/>
  </r>
  <r>
    <s v="3A601749D7CCF3D284274E6A578C3E23"/>
    <s v="19bd8d69-1669-4a7e-acc1-7e99674c99db"/>
    <s v="10.10.2022"/>
    <x v="54"/>
    <s v="Tirane"/>
    <s v="L02308019F"/>
    <n v="15000"/>
    <n v="0"/>
    <m/>
    <n v="0"/>
    <n v="0"/>
    <m/>
    <m/>
    <m/>
    <m/>
    <m/>
    <m/>
    <n v="12500"/>
    <n v="2500"/>
    <m/>
    <n v="0"/>
    <s v="shpenzim sigurimi"/>
  </r>
  <r>
    <s v="0195AB21016C66064AB0BEB39324F649"/>
    <s v="f52f273a-206d-405f-bf31-1b58808b7555"/>
    <s v="11.10.2022"/>
    <x v="79"/>
    <s v="Tirana"/>
    <s v="J81915002W"/>
    <n v="144312"/>
    <n v="0"/>
    <m/>
    <n v="0"/>
    <n v="0"/>
    <m/>
    <m/>
    <m/>
    <m/>
    <m/>
    <m/>
    <n v="120260"/>
    <n v="24052"/>
    <m/>
    <n v="0"/>
    <m/>
  </r>
  <r>
    <s v="81AE56ED3B8AB6DBF196C86BCA52129F"/>
    <s v="1d4205b6-76a2-49e2-a63e-420e8cae629e"/>
    <s v="11.10.2022"/>
    <x v="38"/>
    <s v="Tirane"/>
    <s v="K31320002C"/>
    <n v="46200"/>
    <n v="0"/>
    <m/>
    <n v="0"/>
    <n v="0"/>
    <m/>
    <m/>
    <m/>
    <m/>
    <m/>
    <m/>
    <m/>
    <n v="0"/>
    <n v="38500"/>
    <n v="7700"/>
    <s v="BLERJE LENDE E PARE TOKA SITUACION"/>
  </r>
  <r>
    <s v="C3563B692B3E7C6BC972757333683F9A"/>
    <s v="29a14fd6-fec0-4300-898d-3acab259ab2a"/>
    <s v="11.10.2022"/>
    <x v="19"/>
    <s v="Tirane"/>
    <s v="J82104005P"/>
    <n v="34128"/>
    <n v="0"/>
    <m/>
    <n v="0"/>
    <n v="0"/>
    <m/>
    <m/>
    <m/>
    <m/>
    <m/>
    <m/>
    <n v="28440"/>
    <n v="5688"/>
    <m/>
    <n v="0"/>
    <s v="BLERJE LENDE E PARE ALUMIN"/>
  </r>
  <r>
    <s v="F00BEAC691EB3BCEA348A4AF8C9A6C48"/>
    <s v="0d53920d-c432-4737-8d85-089d0246a129"/>
    <s v="12.10.2022"/>
    <x v="44"/>
    <s v="Durres"/>
    <s v="K72010501R"/>
    <n v="35600.400000000001"/>
    <n v="0"/>
    <m/>
    <n v="0"/>
    <n v="0"/>
    <m/>
    <m/>
    <m/>
    <m/>
    <m/>
    <m/>
    <n v="29667"/>
    <n v="5933.4000000000005"/>
    <m/>
    <n v="0"/>
    <m/>
  </r>
  <r>
    <s v="53245124B592F2C1099A127E188FD7DC"/>
    <s v="10dbe374-601c-4892-85bb-c8f5aed4ba94"/>
    <s v="13.10.2022"/>
    <x v="35"/>
    <s v="Tirane"/>
    <s v="J61820056R"/>
    <n v="16590"/>
    <n v="0"/>
    <m/>
    <n v="0"/>
    <n v="0"/>
    <m/>
    <m/>
    <m/>
    <m/>
    <m/>
    <m/>
    <n v="13825"/>
    <n v="2765"/>
    <m/>
    <n v="0"/>
    <m/>
  </r>
  <r>
    <s v="1D26791AF2A71EF33F723B44AB1BF6E7"/>
    <s v="ccefaacf-10d1-4eb1-ba99-6af3ad692a96"/>
    <s v="14.10.2022"/>
    <x v="21"/>
    <s v="Tirane"/>
    <s v="J78311921L"/>
    <n v="700488"/>
    <n v="0"/>
    <m/>
    <n v="0"/>
    <n v="0"/>
    <m/>
    <m/>
    <m/>
    <m/>
    <m/>
    <m/>
    <n v="583740"/>
    <n v="116748"/>
    <m/>
    <n v="0"/>
    <s v="BLERJE LENDE E PARE ALUMIN"/>
  </r>
  <r>
    <s v="5FAB37C82DD8D1BB87D780B86505E38E"/>
    <s v="4bebdcc2-9207-4c7d-807c-722b7e32f080"/>
    <s v="15.10.2022"/>
    <x v="34"/>
    <s v="Elbasan"/>
    <s v="L93409203E"/>
    <n v="131199.6"/>
    <n v="0"/>
    <m/>
    <n v="0"/>
    <n v="0"/>
    <m/>
    <m/>
    <m/>
    <m/>
    <m/>
    <m/>
    <n v="109333"/>
    <n v="21866.600000000002"/>
    <m/>
    <n v="0"/>
    <s v="BLERJE LENDE E PARE XHAMA "/>
  </r>
  <r>
    <s v="7D8D34C18FC01A63561D96B7B6A46397"/>
    <s v="ec3804ea-d747-426f-b499-384f362279a8"/>
    <s v="18.10.2022"/>
    <x v="1"/>
    <s v="Elbasan"/>
    <s v="K12709201J"/>
    <n v="92430"/>
    <n v="0"/>
    <m/>
    <n v="0"/>
    <n v="0"/>
    <m/>
    <m/>
    <m/>
    <m/>
    <m/>
    <m/>
    <n v="77025"/>
    <n v="15405"/>
    <m/>
    <n v="0"/>
    <s v="BLERJE LENDE E PARE XHAMA "/>
  </r>
  <r>
    <s v="6C12BC83CEBF071F2ACDD237071C28C3"/>
    <s v="2ff00d04-d5f8-4cc8-9732-3c7438dffa7b"/>
    <s v="19.10.2022"/>
    <x v="34"/>
    <s v="Elbasan"/>
    <s v="L93409203E"/>
    <n v="81000"/>
    <n v="0"/>
    <m/>
    <n v="0"/>
    <n v="0"/>
    <m/>
    <m/>
    <m/>
    <m/>
    <m/>
    <m/>
    <n v="67500"/>
    <n v="13500"/>
    <m/>
    <n v="0"/>
    <s v="BLERJE LENDE E PARE XHAMA "/>
  </r>
  <r>
    <s v="5B6AC3265B137141B33C4BE724299641"/>
    <s v="de61fe4a-98c5-48fb-a79e-69a172bcc7b7"/>
    <s v="20.10.2022"/>
    <x v="20"/>
    <s v="ALB"/>
    <s v="K52304503K"/>
    <n v="146965.20000000001"/>
    <n v="0"/>
    <m/>
    <n v="0"/>
    <n v="0"/>
    <m/>
    <m/>
    <m/>
    <m/>
    <m/>
    <m/>
    <n v="122471"/>
    <n v="24494.2"/>
    <m/>
    <n v="0"/>
    <m/>
  </r>
  <r>
    <s v="D7F71F4CFAAB3E6B0E2FAB2F9ACB0459"/>
    <s v="7e128d20-5475-4557-a2dd-18d30c578c51"/>
    <s v="21.10.2022"/>
    <x v="80"/>
    <s v="FIER"/>
    <s v="K82524401F"/>
    <n v="108000"/>
    <n v="0"/>
    <m/>
    <n v="0"/>
    <n v="0"/>
    <m/>
    <m/>
    <m/>
    <m/>
    <m/>
    <m/>
    <m/>
    <n v="0"/>
    <n v="90000"/>
    <n v="18000"/>
    <s v="BLERJE LENDE E PARE TOKA SITUACION"/>
  </r>
  <r>
    <s v="30E39E7253C7E74C955D432AB937B207"/>
    <s v="93d3eddc-d5b7-4d4a-8000-1694758ab84b"/>
    <s v="22.10.2022"/>
    <x v="81"/>
    <s v="Tirane"/>
    <s v="K13001004I"/>
    <n v="9946.7999999999993"/>
    <n v="0"/>
    <m/>
    <n v="0"/>
    <n v="0"/>
    <m/>
    <m/>
    <m/>
    <m/>
    <m/>
    <m/>
    <n v="8289"/>
    <n v="1657.8000000000002"/>
    <m/>
    <n v="0"/>
    <m/>
  </r>
  <r>
    <s v="B34663B783A6A418B8BB20125186EA01"/>
    <s v="e01ea69e-f852-4373-9d72-57a4bbd8bb86"/>
    <s v="24.10.2022"/>
    <x v="75"/>
    <s v="Durres"/>
    <s v="L32404501T"/>
    <n v="4500"/>
    <n v="0"/>
    <m/>
    <n v="0"/>
    <n v="0"/>
    <m/>
    <m/>
    <m/>
    <m/>
    <m/>
    <m/>
    <n v="3750"/>
    <n v="750"/>
    <m/>
    <n v="0"/>
    <s v="shpenzim kafe"/>
  </r>
  <r>
    <s v="945089F9EFBBCD0B70384ECE59696374"/>
    <s v="d567381d-eb15-4ab1-afad-9f32a9267d41"/>
    <s v="24.10.2022"/>
    <x v="19"/>
    <s v="Tirane"/>
    <s v="J82104005P"/>
    <n v="4320"/>
    <n v="0"/>
    <m/>
    <n v="0"/>
    <n v="0"/>
    <m/>
    <m/>
    <m/>
    <m/>
    <m/>
    <m/>
    <n v="3600"/>
    <n v="720"/>
    <m/>
    <n v="0"/>
    <s v="BLERJE LENDE E PARE ALUMIN"/>
  </r>
  <r>
    <s v="677C980858FA3FD6134B68D0CCF5DD8B"/>
    <s v="fbaf9409-8dc6-4114-bc27-f92a7fa526c5"/>
    <s v="24.10.2022"/>
    <x v="82"/>
    <s v="Rrashbull"/>
    <s v="L72220506A"/>
    <n v="2345600.4"/>
    <n v="0"/>
    <m/>
    <n v="0"/>
    <n v="0"/>
    <m/>
    <m/>
    <m/>
    <m/>
    <m/>
    <m/>
    <m/>
    <n v="0"/>
    <n v="1954667"/>
    <n v="390933.4"/>
    <s v="BLERJE LENDE E PARE TOKA SITUACION"/>
  </r>
  <r>
    <s v="4EBF5301C98D3A59CD63DD0BE7154274"/>
    <s v="3675f85c-6ec2-48ff-acd1-923a6caa4b1c"/>
    <s v="24.10.2022"/>
    <x v="14"/>
    <s v="Tirane"/>
    <s v="K31521002N"/>
    <n v="3228"/>
    <n v="0"/>
    <m/>
    <n v="0"/>
    <n v="0"/>
    <m/>
    <m/>
    <m/>
    <m/>
    <m/>
    <m/>
    <n v="2690"/>
    <n v="538"/>
    <m/>
    <n v="0"/>
    <s v="shpenzim interneti"/>
  </r>
  <r>
    <s v="7863B298937BEBF85729EB632FEF74BB"/>
    <s v="a493e19a-5bbf-47e3-877a-ac7b4a6f9240"/>
    <s v="24.10.2022"/>
    <x v="39"/>
    <s v="Tirane"/>
    <s v="K61326011L"/>
    <n v="32768.400000000001"/>
    <n v="0"/>
    <m/>
    <n v="0"/>
    <n v="0"/>
    <m/>
    <m/>
    <m/>
    <m/>
    <m/>
    <m/>
    <m/>
    <n v="0"/>
    <n v="27307"/>
    <n v="5461.4000000000005"/>
    <s v="BLERJE LENDE E PARE TOKA SITUACION"/>
  </r>
  <r>
    <s v="45D76F5B8DB3603E8C7CBCA3C61113A2"/>
    <s v="44ee9d74-59ff-47d4-9a48-ce75a0316df1"/>
    <s v="25.10.2022"/>
    <x v="66"/>
    <s v="Tirane"/>
    <s v="K27222201B"/>
    <n v="149971.20000000001"/>
    <n v="0"/>
    <m/>
    <n v="0"/>
    <n v="0"/>
    <m/>
    <m/>
    <m/>
    <m/>
    <m/>
    <m/>
    <m/>
    <n v="0"/>
    <n v="124976"/>
    <n v="24995.200000000001"/>
    <s v="BLERJE LENDE E PARE TOKA SITUACION"/>
  </r>
  <r>
    <s v="1AA2491DF298685854D22C31A0F71B4E"/>
    <s v="7e7e341d-0840-4f26-a9d8-0019c913deb2"/>
    <s v="25.10.2022"/>
    <x v="21"/>
    <s v="Tiranë"/>
    <s v="J78311921L"/>
    <n v="1000512"/>
    <n v="0"/>
    <m/>
    <n v="0"/>
    <n v="0"/>
    <m/>
    <m/>
    <m/>
    <m/>
    <m/>
    <m/>
    <n v="833760"/>
    <n v="166752"/>
    <m/>
    <n v="0"/>
    <s v="BLERJE LENDE E PARE ALUMIN"/>
  </r>
  <r>
    <s v="0152D8B0DFAB0A8F897D68CF0578063D"/>
    <s v="7b2d274d-5e90-4041-a0b2-3fe97c14b9a8"/>
    <s v="26.10.2022"/>
    <x v="19"/>
    <s v="Tirane"/>
    <s v="J82104005P"/>
    <n v="2880"/>
    <n v="0"/>
    <m/>
    <n v="0"/>
    <n v="0"/>
    <m/>
    <m/>
    <m/>
    <m/>
    <m/>
    <m/>
    <n v="2400"/>
    <n v="480"/>
    <m/>
    <n v="0"/>
    <s v="BLERJE LENDE E PARE ALUMIN"/>
  </r>
  <r>
    <s v="D41F0845AFA2AF8D94E69211BD8DEE72"/>
    <s v="118f4d9e-0585-4161-9e4a-f19d4bd9566b"/>
    <s v="26.10.2022"/>
    <x v="66"/>
    <s v="Tirane"/>
    <s v="K27222201B"/>
    <n v="149971.20000000001"/>
    <n v="0"/>
    <m/>
    <n v="0"/>
    <n v="0"/>
    <m/>
    <m/>
    <m/>
    <m/>
    <m/>
    <m/>
    <m/>
    <n v="0"/>
    <n v="124976"/>
    <n v="24995.200000000001"/>
    <s v="BLERJE LENDE E PARE TOKA SITUACION"/>
  </r>
  <r>
    <s v="D1DA275FF8EC70E72809243298D776BA"/>
    <s v="295348c7-55a0-4908-ab09-e41b76c5df45"/>
    <s v="27.10.2022"/>
    <x v="83"/>
    <s v="Tirane"/>
    <s v="L71712508L"/>
    <n v="99552"/>
    <n v="0"/>
    <m/>
    <n v="0"/>
    <n v="0"/>
    <m/>
    <m/>
    <m/>
    <m/>
    <m/>
    <m/>
    <n v="82960"/>
    <n v="16592"/>
    <m/>
    <n v="0"/>
    <m/>
  </r>
  <r>
    <s v="E9A5759088A0AAA8F1D0C582ADCB40F6"/>
    <s v="02ab2818-108f-4984-9189-45c682c94d3e"/>
    <s v="27.10.2022"/>
    <x v="73"/>
    <s v="Tirane"/>
    <s v="J62207004A"/>
    <n v="106443.6"/>
    <n v="0"/>
    <m/>
    <n v="0"/>
    <n v="0"/>
    <m/>
    <m/>
    <m/>
    <m/>
    <m/>
    <m/>
    <m/>
    <n v="0"/>
    <n v="88703"/>
    <n v="17740.600000000002"/>
    <s v="BLERJE LENDE E PARE TOKA SITUACION"/>
  </r>
  <r>
    <s v="5BE8B8F35D8CED35E690BECB71D53A76"/>
    <s v="261bc340-d052-44a4-b01c-dbab2d9f920c"/>
    <s v="27.10.2022"/>
    <x v="73"/>
    <s v="Tirane"/>
    <s v="J62207004A"/>
    <n v="127407.6"/>
    <n v="0"/>
    <m/>
    <n v="0"/>
    <n v="0"/>
    <m/>
    <m/>
    <m/>
    <m/>
    <m/>
    <m/>
    <m/>
    <n v="0"/>
    <n v="106173"/>
    <n v="21234.600000000002"/>
    <s v="BLERJE LENDE E PARE TOKA SITUACION"/>
  </r>
  <r>
    <s v="4C1E677ED14F0943486DD2F73A97FFC3"/>
    <s v="850d3591-2aa1-421e-ae3a-85496482158b"/>
    <s v="27.10.2022"/>
    <x v="73"/>
    <s v="Tirane"/>
    <s v="J62207004A"/>
    <n v="127407.6"/>
    <n v="0"/>
    <m/>
    <n v="0"/>
    <n v="0"/>
    <m/>
    <m/>
    <m/>
    <m/>
    <m/>
    <m/>
    <m/>
    <n v="0"/>
    <n v="106173"/>
    <n v="21234.600000000002"/>
    <s v="BLERJE LENDE E PARE TOKA SITUACION"/>
  </r>
  <r>
    <s v="F2F00F9A1A3CEED3E7BF398ED918D6B3"/>
    <s v="d01e95f8-d918-428c-9b0e-e2faa9dba352"/>
    <s v="27.10.2022"/>
    <x v="73"/>
    <s v="Tirane"/>
    <s v="J62207004A"/>
    <n v="127407.6"/>
    <n v="0"/>
    <m/>
    <n v="0"/>
    <n v="0"/>
    <m/>
    <m/>
    <m/>
    <m/>
    <m/>
    <m/>
    <m/>
    <n v="0"/>
    <n v="106173"/>
    <n v="21234.600000000002"/>
    <s v="BLERJE LENDE E PARE TOKA SITUACION"/>
  </r>
  <r>
    <s v="5FFB824CABD3036D87CD6CF7F45EA34E"/>
    <s v="701a130f-702b-4428-8bfd-d9b23e27d21d"/>
    <s v="27.10.2022"/>
    <x v="66"/>
    <s v="Tirane"/>
    <s v="K27222201B"/>
    <n v="149971.20000000001"/>
    <n v="0"/>
    <m/>
    <n v="0"/>
    <n v="0"/>
    <m/>
    <m/>
    <m/>
    <m/>
    <m/>
    <m/>
    <m/>
    <n v="0"/>
    <n v="124976"/>
    <n v="24995.200000000001"/>
    <s v="BLERJE LENDE E PARE TOKA SITUACION"/>
  </r>
  <r>
    <s v="1798084AD5E15BB783AE7F64F150E125"/>
    <s v="762bcf7d-4ca0-4eed-816c-122d1e3a7b1f"/>
    <s v="27.10.2022"/>
    <x v="84"/>
    <s v="Tirane"/>
    <s v="J72026007W"/>
    <n v="99999.6"/>
    <n v="0"/>
    <m/>
    <n v="0"/>
    <n v="0"/>
    <m/>
    <m/>
    <m/>
    <m/>
    <m/>
    <m/>
    <m/>
    <n v="0"/>
    <n v="83333"/>
    <n v="16666.600000000002"/>
    <s v="BLERJE LENDE E PARE TOKA SITUACION"/>
  </r>
  <r>
    <s v="FDB70210689218C52D2D1C556B3F96F1"/>
    <s v="42297364-c3e2-4b95-971e-bbdab10a20d1"/>
    <s v="27.10.2022"/>
    <x v="73"/>
    <s v="Tirane"/>
    <s v="J62207004A"/>
    <n v="95556"/>
    <n v="0"/>
    <m/>
    <n v="0"/>
    <n v="0"/>
    <m/>
    <m/>
    <m/>
    <m/>
    <m/>
    <m/>
    <m/>
    <n v="0"/>
    <n v="79630"/>
    <n v="15926"/>
    <s v="BLERJE LENDE E PARE TOKA SITUACION"/>
  </r>
  <r>
    <s v="5E1A26A8EFA95D900ED7D1493812AE38"/>
    <s v="145333f8-0e0f-43e9-bdf6-7c3b168dcbf8"/>
    <s v="27.10.2022"/>
    <x v="34"/>
    <s v="Elbasan"/>
    <s v="L93409203E"/>
    <n v="68199.600000000006"/>
    <n v="0"/>
    <m/>
    <n v="0"/>
    <n v="0"/>
    <m/>
    <m/>
    <m/>
    <m/>
    <m/>
    <m/>
    <n v="56833"/>
    <n v="11366.6"/>
    <m/>
    <n v="0"/>
    <s v="BLERJE LENDE E PARE XHAMA "/>
  </r>
  <r>
    <s v="C144277B045982ED34CFDE797B492585"/>
    <s v="01a1155f-4b04-4004-a54a-34025c28dc83"/>
    <s v="28.10.2022"/>
    <x v="85"/>
    <s v="Tirane"/>
    <s v="L92304039I"/>
    <n v="17199.599999999999"/>
    <n v="0"/>
    <m/>
    <n v="0"/>
    <n v="0"/>
    <m/>
    <m/>
    <m/>
    <m/>
    <m/>
    <m/>
    <n v="14333"/>
    <n v="2866.6000000000004"/>
    <m/>
    <n v="0"/>
    <m/>
  </r>
  <r>
    <s v="9A849B12CF143A748BDC82FAAA92E28B"/>
    <s v="eb76101a-ba81-46b3-be7b-b32a1858c103"/>
    <s v="28.10.2022"/>
    <x v="81"/>
    <s v="Tirane"/>
    <s v="K13001004I"/>
    <n v="-9000"/>
    <n v="0"/>
    <m/>
    <n v="0"/>
    <n v="0"/>
    <m/>
    <m/>
    <m/>
    <m/>
    <m/>
    <m/>
    <n v="-7500"/>
    <n v="-1500"/>
    <m/>
    <n v="0"/>
    <m/>
  </r>
  <r>
    <s v="9A849B12CF143A748BDC82FAAA92E28B"/>
    <s v="eb76101a-ba81-46b3-be7b-b32a1858c103"/>
    <s v="28.10.2022"/>
    <x v="81"/>
    <s v="Tirane"/>
    <s v="K13001004I"/>
    <n v="9000"/>
    <n v="0"/>
    <m/>
    <n v="0"/>
    <n v="0"/>
    <m/>
    <m/>
    <m/>
    <m/>
    <m/>
    <m/>
    <n v="7500"/>
    <n v="1500"/>
    <m/>
    <n v="0"/>
    <m/>
  </r>
  <r>
    <s v="BFFCDCA5B14DE0E82D297E468D3DE69C"/>
    <s v="69f7aa54-d3c0-43ff-a764-8f3123d932ae"/>
    <s v="28.10.2022"/>
    <x v="66"/>
    <s v="Tirane"/>
    <s v="K27222201B"/>
    <n v="149971.20000000001"/>
    <n v="0"/>
    <m/>
    <n v="0"/>
    <n v="0"/>
    <m/>
    <m/>
    <m/>
    <m/>
    <m/>
    <m/>
    <m/>
    <n v="0"/>
    <n v="124976"/>
    <n v="24995.200000000001"/>
    <s v="BLERJE LENDE E PARE TOKA SITUACION"/>
  </r>
  <r>
    <s v="9B9C4D5D932DF275AA8D52225A06A6D3"/>
    <s v="d117a318-4d51-4810-9698-ef498e0f1ea2"/>
    <s v="29.10.2022"/>
    <x v="21"/>
    <s v="Tiranë"/>
    <s v="J78311921L"/>
    <n v="500256"/>
    <n v="0"/>
    <m/>
    <n v="0"/>
    <n v="0"/>
    <m/>
    <m/>
    <m/>
    <m/>
    <m/>
    <m/>
    <n v="416880"/>
    <n v="83376"/>
    <m/>
    <n v="0"/>
    <s v="BLERJE LENDE E PARE ALUMIN"/>
  </r>
  <r>
    <s v="11F06C8A2F47D192ED54A6DC033A7BBE"/>
    <s v="ad481da9-132f-4850-8820-4cd08fbb49f4"/>
    <s v="29.10.2022"/>
    <x v="66"/>
    <s v="Tirane"/>
    <s v="K27222201B"/>
    <n v="149971.20000000001"/>
    <n v="0"/>
    <m/>
    <n v="0"/>
    <n v="0"/>
    <m/>
    <m/>
    <m/>
    <m/>
    <m/>
    <m/>
    <m/>
    <n v="0"/>
    <n v="124976"/>
    <n v="24995.200000000001"/>
    <s v="BLERJE LENDE E PARE TOKA SITUACION"/>
  </r>
  <r>
    <s v="F6A0CA8782059508D1CCBF071E04A4F1"/>
    <s v="908b4aa9-4419-4f6c-9edd-a99277b83f95"/>
    <s v="29.10.2022"/>
    <x v="86"/>
    <s v="Tirane"/>
    <s v="M01802016L"/>
    <n v="23664"/>
    <n v="0"/>
    <m/>
    <n v="0"/>
    <n v="0"/>
    <m/>
    <m/>
    <m/>
    <m/>
    <m/>
    <m/>
    <n v="19720"/>
    <n v="3944"/>
    <m/>
    <n v="0"/>
    <m/>
  </r>
  <r>
    <s v="7C55D9D5344BCC0A0B07BAF0916A1010"/>
    <s v="345732cd-bcd8-4c33-aee2-b16a63624239"/>
    <s v="31.10.2022"/>
    <x v="71"/>
    <s v="Tirane"/>
    <s v="L81530016L"/>
    <n v="4200"/>
    <n v="0"/>
    <m/>
    <n v="0"/>
    <n v="0"/>
    <m/>
    <m/>
    <m/>
    <m/>
    <m/>
    <m/>
    <n v="3500"/>
    <n v="700"/>
    <m/>
    <n v="0"/>
    <s v="shpenzim energjie"/>
  </r>
  <r>
    <s v="8570988034AA40D94953B54609D20902"/>
    <s v="f091cc09-b054-4e1a-a8f8-737c6679e415"/>
    <s v="31.10.2022"/>
    <x v="0"/>
    <s v="Kashar"/>
    <s v="K11715005L"/>
    <n v="1750"/>
    <n v="100"/>
    <m/>
    <n v="0"/>
    <n v="0"/>
    <m/>
    <m/>
    <m/>
    <m/>
    <m/>
    <m/>
    <n v="1375"/>
    <n v="275"/>
    <m/>
    <n v="0"/>
    <s v="shpenzim telefoni"/>
  </r>
  <r>
    <s v="D77200F8FC3008739954B76D6AF37834"/>
    <s v="d4ec3ce4-1c2b-4096-afd9-250dff7d009e"/>
    <s v="31.10.2022"/>
    <x v="57"/>
    <s v="Durres"/>
    <s v="M21524506A"/>
    <n v="801759.6"/>
    <n v="0"/>
    <m/>
    <n v="0"/>
    <n v="0"/>
    <m/>
    <m/>
    <m/>
    <m/>
    <m/>
    <m/>
    <m/>
    <n v="0"/>
    <n v="668133"/>
    <n v="133626.6"/>
    <s v="BLERJE LENDE E PARE TOKA SITUACION"/>
  </r>
  <r>
    <s v="E639AF8FB54336680CCC07613566050A"/>
    <s v="0ac7f164-0ce5-404e-be9a-2d4d803547e2"/>
    <s v="31.10.2022"/>
    <x v="21"/>
    <s v="Tiranë"/>
    <s v="J78311921L"/>
    <n v="500256"/>
    <n v="0"/>
    <m/>
    <n v="0"/>
    <n v="0"/>
    <m/>
    <m/>
    <m/>
    <m/>
    <m/>
    <m/>
    <n v="416880"/>
    <n v="83376"/>
    <m/>
    <n v="0"/>
    <s v="BLERJE LENDE E PARE ALUMIN"/>
  </r>
  <r>
    <s v="1A40F35825EAFEB6F554CB057358A0E1"/>
    <s v="466511ab-cdfc-4ee6-bd5c-a27fff83e509"/>
    <s v="31.10.2022"/>
    <x v="1"/>
    <s v="Elbasan"/>
    <s v="K12709201J"/>
    <n v="122409.60000000001"/>
    <n v="0"/>
    <m/>
    <n v="0"/>
    <n v="0"/>
    <m/>
    <m/>
    <m/>
    <m/>
    <m/>
    <m/>
    <n v="102008"/>
    <n v="20401.600000000002"/>
    <m/>
    <n v="0"/>
    <s v="BLERJE LENDE E PARE XHAMA "/>
  </r>
  <r>
    <s v="B27130D74F97A444EF3640F0C8DF144C"/>
    <s v="dc6f0d1e-6168-4f70-88c6-50c11815c954"/>
    <s v="31.10.2022"/>
    <x v="66"/>
    <s v="Tirane"/>
    <s v="K27222201B"/>
    <n v="83655.600000000006"/>
    <n v="0"/>
    <m/>
    <n v="0"/>
    <n v="0"/>
    <m/>
    <m/>
    <m/>
    <m/>
    <m/>
    <m/>
    <m/>
    <n v="0"/>
    <n v="69713"/>
    <n v="13942.6"/>
    <s v="BLERJE LENDE E PARE TOKA SITUACION"/>
  </r>
  <r>
    <s v="2B118C2864920272953A129D03B9A322"/>
    <s v="bffd57b7-c733-4cbb-a40e-03ce78b131b3"/>
    <s v="31.10.2022"/>
    <x v="66"/>
    <s v="Tirane"/>
    <s v="K27222201B"/>
    <n v="149971.20000000001"/>
    <n v="0"/>
    <m/>
    <n v="0"/>
    <n v="0"/>
    <m/>
    <m/>
    <m/>
    <m/>
    <m/>
    <m/>
    <m/>
    <n v="0"/>
    <n v="124976"/>
    <n v="24995.200000000001"/>
    <s v="BLERJE LENDE E PARE TOKA SITUACION"/>
  </r>
  <r>
    <s v="EA0EF93454988F547CBB1CE17E91B3D3"/>
    <s v="7359373e-2cba-4b3d-9598-2c0c679d70dc"/>
    <s v="31.10.2022"/>
    <x v="1"/>
    <s v="Elbasan"/>
    <s v="K12709201J"/>
    <n v="54165.599999999999"/>
    <n v="0"/>
    <m/>
    <n v="0"/>
    <n v="0"/>
    <m/>
    <m/>
    <m/>
    <m/>
    <m/>
    <m/>
    <n v="45138"/>
    <n v="9027.6"/>
    <m/>
    <n v="0"/>
    <s v="BLERJE LENDE E PARE XHAMA "/>
  </r>
  <r>
    <s v="D60FF7FE3E550FAC5C2CEF1581D0FE9B"/>
    <s v="f3f64681-6cff-490c-aaef-8bf53ed47cfd"/>
    <d v="2022-11-30T00:00:00"/>
    <x v="87"/>
    <s v="Tirane"/>
    <s v="L81530016L"/>
    <n v="6048"/>
    <n v="0"/>
    <m/>
    <m/>
    <n v="0"/>
    <m/>
    <m/>
    <m/>
    <m/>
    <m/>
    <m/>
    <n v="5040"/>
    <n v="1008"/>
    <m/>
    <n v="0"/>
    <s v="shpenzim energjie"/>
  </r>
  <r>
    <s v="B5357F49FE09228AC7856F540EC3162C"/>
    <s v="aa2ec3b4-4341-4b82-ba06-9577d8708ae8"/>
    <d v="2022-11-30T00:00:00"/>
    <x v="0"/>
    <s v="Kashar"/>
    <s v="K11715005L"/>
    <n v="2305.1999999999998"/>
    <n v="0"/>
    <m/>
    <m/>
    <n v="0"/>
    <m/>
    <m/>
    <m/>
    <m/>
    <m/>
    <m/>
    <n v="1921"/>
    <n v="384.20000000000005"/>
    <m/>
    <n v="0"/>
    <s v="shpenzim telefoni"/>
  </r>
  <r>
    <s v="65CC9CD41667B217411D25163B555734"/>
    <s v="f2db48e3-8aac-4f01-82b3-8cf4f4885073"/>
    <s v="10.10.2022"/>
    <x v="77"/>
    <s v="Tirane"/>
    <s v="K81321050I"/>
    <n v="2909107.32"/>
    <m/>
    <n v="2909107.32"/>
    <n v="0"/>
    <n v="0"/>
    <s v="SITUACION NR.2 TOKA SHTATOR 2022"/>
    <m/>
    <m/>
    <m/>
    <m/>
    <m/>
    <n v="0"/>
    <n v="0"/>
    <m/>
    <n v="0"/>
    <s v="SITUACION NR.3 TOKA TETOR 2022"/>
  </r>
  <r>
    <s v="9470FA86FF7AADEB2958C83B99580390"/>
    <s v="2896cfae-60d2-45e5-b305-70517beb9df0"/>
    <d v="2022-11-30T00:00:00"/>
    <x v="88"/>
    <s v="Tirane"/>
    <s v="K81321050I"/>
    <n v="8795881"/>
    <m/>
    <n v="8795881"/>
    <m/>
    <n v="0"/>
    <m/>
    <m/>
    <m/>
    <m/>
    <m/>
    <m/>
    <n v="0"/>
    <n v="0"/>
    <m/>
    <n v="0"/>
    <s v="SITUACION NR.4 TOKA NENTOR 2022"/>
  </r>
  <r>
    <s v="460695A5F325C55B121BA7B85DE350E2"/>
    <s v="9b402573-0f51-462c-a0d9-59bc1ce993af"/>
    <d v="2022-11-30T00:00:00"/>
    <x v="57"/>
    <s v="Durres"/>
    <s v="M21524506A"/>
    <n v="853680"/>
    <n v="0"/>
    <m/>
    <m/>
    <n v="0"/>
    <m/>
    <m/>
    <m/>
    <m/>
    <m/>
    <m/>
    <m/>
    <n v="0"/>
    <n v="711400"/>
    <n v="142280"/>
    <s v="BLERJE LENDE E PARE TOKA SITUACION"/>
  </r>
  <r>
    <s v="A2A60DA8E70970FF22F360410CA7E8ED"/>
    <s v="d1640060-6c63-4198-9455-b6e4dd50e585"/>
    <d v="2022-11-30T00:00:00"/>
    <x v="61"/>
    <s v="BERAT"/>
    <s v="K02701028D"/>
    <n v="-947191.2"/>
    <n v="0"/>
    <m/>
    <m/>
    <n v="0"/>
    <m/>
    <m/>
    <m/>
    <m/>
    <m/>
    <m/>
    <n v="-789326"/>
    <n v="-157865.20000000001"/>
    <m/>
    <n v="0"/>
    <s v="BLERJE LENDE E PARE XHAMA "/>
  </r>
  <r>
    <s v="71DDC167D2FA385669387352B7472B47"/>
    <s v="e2f69fb7-afd0-4527-9db6-ea5601614210"/>
    <d v="2022-11-30T00:00:00"/>
    <x v="62"/>
    <s v="BERAT"/>
    <s v="K02701028D"/>
    <n v="1378200"/>
    <n v="0"/>
    <m/>
    <m/>
    <n v="0"/>
    <m/>
    <m/>
    <m/>
    <m/>
    <m/>
    <m/>
    <n v="1148500"/>
    <n v="229700"/>
    <m/>
    <n v="0"/>
    <s v="BLERJE LENDE E PARE XHAMA "/>
  </r>
  <r>
    <s v="65B3DA6854019D4C7927B50FE5F71314"/>
    <s v="447de986-7e6e-4515-9ced-716e37501d37"/>
    <d v="2022-11-28T00:00:00"/>
    <x v="89"/>
    <s v="Tirane"/>
    <s v="K27222201B"/>
    <n v="534174"/>
    <n v="0"/>
    <m/>
    <m/>
    <n v="0"/>
    <m/>
    <m/>
    <m/>
    <m/>
    <m/>
    <m/>
    <m/>
    <n v="0"/>
    <n v="445145"/>
    <n v="89029"/>
    <s v="BLERJE LENDE E PARE TOKA SITUACION"/>
  </r>
  <r>
    <s v="61942901CDA6C8C90903C4B3A4350A04"/>
    <s v="9c3f0569-dfef-4656-8114-71c3a9ce4cf9"/>
    <d v="2022-11-29T00:00:00"/>
    <x v="73"/>
    <s v="Tirane"/>
    <s v="J62207004A"/>
    <n v="126165.6"/>
    <n v="0"/>
    <m/>
    <m/>
    <n v="0"/>
    <m/>
    <m/>
    <m/>
    <m/>
    <m/>
    <m/>
    <m/>
    <n v="0"/>
    <n v="105138"/>
    <n v="21027.600000000002"/>
    <s v="BLERJE LENDE E PARE TOKA SITUACION"/>
  </r>
  <r>
    <s v="7362C27CED11EA13F838CFD82D5C0C39"/>
    <s v="a97b84c0-b9c7-4eab-a9cf-da4d951e3e8e"/>
    <d v="2022-11-29T00:00:00"/>
    <x v="73"/>
    <s v="Tirane"/>
    <s v="J62207004A"/>
    <n v="105138"/>
    <n v="0"/>
    <m/>
    <m/>
    <n v="0"/>
    <m/>
    <m/>
    <m/>
    <m/>
    <m/>
    <m/>
    <m/>
    <n v="0"/>
    <n v="87615"/>
    <n v="17523"/>
    <s v="BLERJE LENDE E PARE TOKA SITUACION"/>
  </r>
  <r>
    <s v="D556900CD5D57206FFED9856D0D956CE"/>
    <s v="314d41bb-5a74-406e-9ba8-69b158aa6026"/>
    <d v="2022-11-29T00:00:00"/>
    <x v="73"/>
    <s v="Tirane"/>
    <s v="J62207004A"/>
    <n v="105138"/>
    <n v="0"/>
    <m/>
    <m/>
    <n v="0"/>
    <m/>
    <m/>
    <m/>
    <m/>
    <m/>
    <m/>
    <m/>
    <n v="0"/>
    <n v="87615"/>
    <n v="17523"/>
    <s v="BLERJE LENDE E PARE TOKA SITUACION"/>
  </r>
  <r>
    <s v="AD809D65E731AABEB1E23438CCBDE489"/>
    <s v="7e0786d2-d45f-4d03-8ca3-030f615f9c4b"/>
    <d v="2022-11-29T00:00:00"/>
    <x v="73"/>
    <s v="Tirane"/>
    <s v="J62207004A"/>
    <n v="105138"/>
    <n v="0"/>
    <m/>
    <m/>
    <n v="0"/>
    <m/>
    <m/>
    <m/>
    <m/>
    <m/>
    <m/>
    <m/>
    <n v="0"/>
    <n v="87615"/>
    <n v="17523"/>
    <s v="BLERJE LENDE E PARE TOKA SITUACION"/>
  </r>
  <r>
    <s v="DED609D19859E0418E7E7280FECD519C"/>
    <s v="61590efb-4c95-4008-8cb5-87147751803a"/>
    <d v="2022-11-29T00:00:00"/>
    <x v="73"/>
    <s v="Tirane"/>
    <s v="J62207004A"/>
    <n v="105138"/>
    <n v="0"/>
    <m/>
    <m/>
    <n v="0"/>
    <m/>
    <m/>
    <m/>
    <m/>
    <m/>
    <m/>
    <m/>
    <n v="0"/>
    <n v="87615"/>
    <n v="17523"/>
    <s v="BLERJE LENDE E PARE TOKA SITUACION"/>
  </r>
  <r>
    <s v="A69EFC2E3DCD07C7616D1541C1F88741"/>
    <s v="80019aea-1e52-44ee-bd91-36edd8e1f6cb"/>
    <d v="2022-11-29T00:00:00"/>
    <x v="90"/>
    <s v="Tiranë"/>
    <s v="L81612011A"/>
    <n v="25500"/>
    <n v="0"/>
    <m/>
    <m/>
    <n v="0"/>
    <m/>
    <m/>
    <m/>
    <m/>
    <m/>
    <m/>
    <n v="21250"/>
    <n v="4250"/>
    <m/>
    <n v="0"/>
    <m/>
  </r>
  <r>
    <s v="4D86BE079CC911C147D15B82A0305A7D"/>
    <s v="66c7493f-6ee9-445b-964e-9f2bb7f1520e"/>
    <d v="2022-11-29T00:00:00"/>
    <x v="39"/>
    <s v="Tirane"/>
    <s v="K61326011L"/>
    <n v="13824"/>
    <n v="0"/>
    <m/>
    <m/>
    <n v="0"/>
    <m/>
    <m/>
    <m/>
    <m/>
    <m/>
    <m/>
    <m/>
    <n v="0"/>
    <n v="11520"/>
    <n v="2304"/>
    <s v="BLERJE LENDE E PARE TOKA SITUACION"/>
  </r>
  <r>
    <s v="07CAA30C070A1F80848846A99A906B97"/>
    <s v="5355a216-b36d-486b-9c6e-4e79c79a215f"/>
    <d v="2022-11-27T00:00:00"/>
    <x v="80"/>
    <s v="FIER"/>
    <s v="K82524401F"/>
    <n v="61200"/>
    <n v="0"/>
    <m/>
    <m/>
    <n v="0"/>
    <m/>
    <m/>
    <m/>
    <m/>
    <m/>
    <m/>
    <n v="1904.34"/>
    <n v="380.86799999999999"/>
    <n v="49095.66"/>
    <n v="9819.1320000000014"/>
    <s v="BLERJE LENDE E PARE TOKA SITUACION"/>
  </r>
  <r>
    <s v="D8F8EDC9E4FE2AB02D3315EE445A8C8B"/>
    <s v="beddbb56-fd51-4019-b655-0203437464dd"/>
    <d v="2022-11-26T00:00:00"/>
    <x v="91"/>
    <s v="Tirane"/>
    <s v="J82302001C"/>
    <n v="110499.6"/>
    <n v="0"/>
    <m/>
    <m/>
    <n v="0"/>
    <m/>
    <m/>
    <m/>
    <m/>
    <m/>
    <m/>
    <m/>
    <n v="0"/>
    <n v="92083"/>
    <n v="18416.600000000002"/>
    <s v="BLERJE LENDE E PARE TOKA SITUACION"/>
  </r>
  <r>
    <s v="14ECE408AAD72B975D05EF588E06C862"/>
    <s v="400960eb-d2e4-46b9-953b-8c6989cb2b8e"/>
    <d v="2022-11-26T00:00:00"/>
    <x v="81"/>
    <s v="Tirane"/>
    <s v="K13001004I"/>
    <n v="9000"/>
    <n v="0"/>
    <m/>
    <m/>
    <n v="0"/>
    <m/>
    <m/>
    <m/>
    <m/>
    <m/>
    <m/>
    <n v="7500"/>
    <n v="1500"/>
    <m/>
    <n v="0"/>
    <m/>
  </r>
  <r>
    <s v="36B9D3B420493533CB045D769B81FFDF"/>
    <s v="09d42936-8713-4128-abd9-872b9e4d65dc"/>
    <d v="2022-11-24T00:00:00"/>
    <x v="14"/>
    <s v="Tirane"/>
    <s v="K31521002N"/>
    <n v="3228"/>
    <n v="0"/>
    <m/>
    <m/>
    <n v="0"/>
    <m/>
    <m/>
    <m/>
    <m/>
    <m/>
    <m/>
    <n v="2690"/>
    <n v="538"/>
    <m/>
    <n v="0"/>
    <s v="shpenzim interneti"/>
  </r>
  <r>
    <s v="A4C50A250232C6A0CC8779928553237A"/>
    <s v="092fb360-0e8e-4d1a-bf25-68122b7f8f5e"/>
    <d v="2022-11-24T00:00:00"/>
    <x v="89"/>
    <s v="Tirane"/>
    <s v="K27222201B"/>
    <n v="721028.4"/>
    <n v="0"/>
    <m/>
    <m/>
    <n v="0"/>
    <m/>
    <m/>
    <m/>
    <m/>
    <m/>
    <m/>
    <m/>
    <n v="0"/>
    <n v="600857"/>
    <n v="120171.40000000001"/>
    <s v="BLERJE LENDE E PARE TOKA SITUACION"/>
  </r>
  <r>
    <s v="F59398028F090531314BD9402F3D9D81"/>
    <s v="e6f3d4e5-7228-4e09-87ca-a577e1723b41"/>
    <d v="2022-11-24T00:00:00"/>
    <x v="92"/>
    <s v="ALB"/>
    <s v="K52304503K"/>
    <n v="130230"/>
    <n v="0"/>
    <m/>
    <m/>
    <n v="0"/>
    <m/>
    <m/>
    <m/>
    <m/>
    <m/>
    <m/>
    <n v="108525"/>
    <n v="21705"/>
    <m/>
    <n v="0"/>
    <m/>
  </r>
  <r>
    <s v="C44EBF356BCB2D28838B136837A04C24"/>
    <s v="59eb123d-665a-4a61-b636-2dde6cc3b1d1"/>
    <d v="2022-11-23T00:00:00"/>
    <x v="93"/>
    <s v="Tirane"/>
    <s v="K32207010T"/>
    <n v="68049.600000000006"/>
    <n v="0"/>
    <m/>
    <m/>
    <n v="0"/>
    <m/>
    <m/>
    <m/>
    <m/>
    <m/>
    <m/>
    <n v="56708"/>
    <n v="11341.6"/>
    <m/>
    <n v="0"/>
    <m/>
  </r>
  <r>
    <s v="2B5F31CF378474928042F25C7BA9D4C1"/>
    <s v="95969693-313b-41fe-b757-93f2e0657d60"/>
    <d v="2022-11-23T00:00:00"/>
    <x v="93"/>
    <s v="Tirane"/>
    <s v="K32207010T"/>
    <n v="2658"/>
    <n v="0"/>
    <m/>
    <m/>
    <n v="0"/>
    <m/>
    <m/>
    <m/>
    <m/>
    <m/>
    <m/>
    <n v="2215"/>
    <n v="443"/>
    <m/>
    <n v="0"/>
    <m/>
  </r>
  <r>
    <s v="788DCDCB02C108933CB18776F14AEFEB"/>
    <s v="85d9641b-7c7c-4e89-a631-6dcf22890122"/>
    <d v="2022-11-23T00:00:00"/>
    <x v="78"/>
    <s v="Durres"/>
    <s v="K21602501L"/>
    <n v="69000"/>
    <n v="0"/>
    <m/>
    <m/>
    <n v="0"/>
    <m/>
    <m/>
    <m/>
    <m/>
    <m/>
    <m/>
    <n v="57500"/>
    <n v="11500"/>
    <m/>
    <n v="0"/>
    <m/>
  </r>
  <r>
    <s v="AD35970DB8EB4761AC438273E6815820"/>
    <s v="0c6a5dee-a51d-4343-94cc-ebea92b23503"/>
    <d v="2022-11-22T00:00:00"/>
    <x v="68"/>
    <s v="Tirane"/>
    <s v="L42210026A"/>
    <n v="40094.400000000001"/>
    <n v="0"/>
    <m/>
    <m/>
    <n v="0"/>
    <m/>
    <m/>
    <m/>
    <m/>
    <m/>
    <m/>
    <n v="33412"/>
    <n v="6682.4000000000005"/>
    <m/>
    <n v="0"/>
    <m/>
  </r>
  <r>
    <s v="47C0277096E969ADE2763CE338D94B5E"/>
    <s v="2e2e67dc-b897-4fbc-9b84-8be881db7e3e"/>
    <d v="2022-11-22T00:00:00"/>
    <x v="21"/>
    <s v="Tirane"/>
    <s v="J78311921L"/>
    <n v="300024"/>
    <n v="0"/>
    <m/>
    <m/>
    <n v="0"/>
    <m/>
    <m/>
    <m/>
    <m/>
    <m/>
    <m/>
    <n v="250020"/>
    <n v="50004"/>
    <m/>
    <n v="0"/>
    <s v="BLERJE LENDE E PARE ALUMIN"/>
  </r>
  <r>
    <s v="9121A5A6D0C1F76AE6C0112FA2653E4D"/>
    <s v="f4934d71-3331-44cc-ab58-374759515ab3"/>
    <d v="2022-11-21T00:00:00"/>
    <x v="75"/>
    <s v="Durres"/>
    <s v="L32404501T"/>
    <n v="4500"/>
    <n v="0"/>
    <m/>
    <m/>
    <n v="0"/>
    <m/>
    <m/>
    <m/>
    <m/>
    <m/>
    <m/>
    <n v="3750"/>
    <n v="750"/>
    <m/>
    <n v="0"/>
    <s v="shpenzim telefoni"/>
  </r>
  <r>
    <s v="E6862500310EC94362444340472DC7CF"/>
    <s v="42e31c57-238f-4554-a7f7-7c19e018bc8e"/>
    <d v="2022-11-19T00:00:00"/>
    <x v="94"/>
    <s v="Tirana"/>
    <s v="L81305035B"/>
    <n v="4350"/>
    <n v="0"/>
    <m/>
    <m/>
    <n v="0"/>
    <m/>
    <m/>
    <m/>
    <m/>
    <m/>
    <m/>
    <m/>
    <n v="0"/>
    <n v="3625"/>
    <n v="725"/>
    <s v="BLERJE LENDE E PARE TOKA SITUACION"/>
  </r>
  <r>
    <s v="746F010423779A4976CE84AD16CCE2E0"/>
    <s v="e3f0801d-23ea-42b8-b3fb-3ebdd167a0cd"/>
    <d v="2022-11-19T00:00:00"/>
    <x v="63"/>
    <s v="Tirane"/>
    <s v="L42129003H"/>
    <n v="3400"/>
    <n v="3400"/>
    <m/>
    <m/>
    <n v="0"/>
    <m/>
    <m/>
    <m/>
    <m/>
    <m/>
    <m/>
    <n v="0"/>
    <n v="0"/>
    <m/>
    <n v="0"/>
    <m/>
  </r>
  <r>
    <s v="DE973B275EE466C9701B8530E908EDFC"/>
    <s v="ee9fdbf4-29e5-4c82-b0d5-18d76a42dd55"/>
    <d v="2022-11-17T00:00:00"/>
    <x v="95"/>
    <s v="Tirane"/>
    <s v="K61612002U"/>
    <n v="154500"/>
    <n v="0"/>
    <m/>
    <m/>
    <n v="0"/>
    <m/>
    <m/>
    <m/>
    <m/>
    <m/>
    <m/>
    <m/>
    <n v="0"/>
    <n v="128750"/>
    <n v="25750"/>
    <s v="BLERJE LENDE E PARE TOKA SITUACION"/>
  </r>
  <r>
    <s v="7A7673034B405B69495BB1F64D6C6622"/>
    <s v="e4b2c4de-3ab9-4bfa-8456-39d8bee2ae5d"/>
    <d v="2022-11-17T00:00:00"/>
    <x v="73"/>
    <s v="Tirane"/>
    <s v="J62207004A"/>
    <n v="52636.800000000003"/>
    <n v="0"/>
    <m/>
    <m/>
    <n v="0"/>
    <m/>
    <m/>
    <m/>
    <m/>
    <m/>
    <m/>
    <m/>
    <n v="0"/>
    <n v="43864"/>
    <n v="8772.8000000000011"/>
    <s v="BLERJE LENDE E PARE TOKA SITUACION"/>
  </r>
  <r>
    <s v="9B48216253C02425BEAC4DC36742E153"/>
    <s v="e197302f-9d3e-49f2-95a9-4aba32c46281"/>
    <d v="2022-11-16T00:00:00"/>
    <x v="73"/>
    <s v="Tirane"/>
    <s v="J62207004A"/>
    <n v="84218.4"/>
    <n v="0"/>
    <m/>
    <m/>
    <n v="0"/>
    <m/>
    <m/>
    <m/>
    <m/>
    <m/>
    <m/>
    <m/>
    <n v="0"/>
    <n v="70182"/>
    <n v="14036.400000000001"/>
    <s v="BLERJE LENDE E PARE TOKA SITUACION"/>
  </r>
  <r>
    <s v="DBE36AC7E2F5D0B874E5F22014811AED"/>
    <s v="b3a5f0ae-4ed7-45af-a814-296e415d53c8"/>
    <d v="2022-11-16T00:00:00"/>
    <x v="73"/>
    <s v="Tirane"/>
    <s v="J62207004A"/>
    <n v="73690.8"/>
    <n v="0"/>
    <m/>
    <m/>
    <n v="0"/>
    <m/>
    <m/>
    <m/>
    <m/>
    <m/>
    <m/>
    <m/>
    <n v="0"/>
    <n v="61409"/>
    <n v="12281.800000000001"/>
    <s v="BLERJE LENDE E PARE TOKA SITUACION"/>
  </r>
  <r>
    <s v="B98D659129B681F29812ED01A16B04EA"/>
    <s v="c74b478a-77c1-4e91-a87b-f59d6647e744"/>
    <d v="2022-11-16T00:00:00"/>
    <x v="96"/>
    <s v="Tirane"/>
    <s v="L21320011B"/>
    <n v="105000"/>
    <n v="0"/>
    <m/>
    <m/>
    <n v="0"/>
    <m/>
    <m/>
    <m/>
    <m/>
    <m/>
    <m/>
    <n v="87500"/>
    <n v="17500"/>
    <m/>
    <n v="0"/>
    <m/>
  </r>
  <r>
    <s v="43342F097EB6A82C873B3A686E2DC2D2"/>
    <s v="b793ef86-2ded-43cb-b8a0-42027080ae92"/>
    <d v="2022-11-15T00:00:00"/>
    <x v="97"/>
    <s v="Tirane"/>
    <s v="K42201801Q"/>
    <n v="39135"/>
    <n v="39135"/>
    <m/>
    <m/>
    <n v="0"/>
    <m/>
    <m/>
    <m/>
    <m/>
    <m/>
    <m/>
    <n v="0"/>
    <n v="0"/>
    <m/>
    <n v="0"/>
    <s v="shpenzim sigurim makine"/>
  </r>
  <r>
    <s v="66B2593222C287474B43D9F4D3179849"/>
    <s v="9a69e6ab-9632-4724-90f8-85ae444f12db"/>
    <d v="2022-11-15T00:00:00"/>
    <x v="62"/>
    <s v="BERAT"/>
    <s v="K02701028D"/>
    <n v="947191.2"/>
    <n v="0"/>
    <m/>
    <m/>
    <n v="0"/>
    <m/>
    <m/>
    <m/>
    <m/>
    <m/>
    <m/>
    <n v="789326"/>
    <n v="157865.20000000001"/>
    <m/>
    <n v="0"/>
    <s v="BLERJE LENDE E PARE XHAMA "/>
  </r>
  <r>
    <s v="19E72F763CB4EAD47B95AC628FF23E0A"/>
    <s v="aa761813-4818-4c00-a5cf-57c972212960"/>
    <d v="2022-11-15T00:00:00"/>
    <x v="98"/>
    <s v="Tirane"/>
    <s v="L72320033P"/>
    <n v="5000.3999999999996"/>
    <n v="0"/>
    <m/>
    <m/>
    <n v="0"/>
    <m/>
    <m/>
    <m/>
    <m/>
    <m/>
    <m/>
    <n v="4167"/>
    <n v="833.40000000000009"/>
    <m/>
    <n v="0"/>
    <s v="shpenzim uje"/>
  </r>
  <r>
    <s v="7866BB4CE15D8CA00234DB68D87C44CF"/>
    <s v="633999cb-41f1-4ebd-a838-8780971165ac"/>
    <d v="2022-11-12T00:00:00"/>
    <x v="78"/>
    <s v="Durres"/>
    <s v="K21602501L"/>
    <n v="6000"/>
    <n v="0"/>
    <m/>
    <m/>
    <n v="0"/>
    <m/>
    <m/>
    <m/>
    <m/>
    <m/>
    <m/>
    <n v="5000"/>
    <n v="1000"/>
    <m/>
    <n v="0"/>
    <m/>
  </r>
  <r>
    <s v="273635400DE381D4A9C1C1AB2851D18A"/>
    <s v="59be0765-2445-44d1-8ac8-d9a7eea6faff"/>
    <d v="2022-11-12T00:00:00"/>
    <x v="82"/>
    <s v="Rrashbull"/>
    <s v="L72220506A"/>
    <n v="108166.8"/>
    <n v="0"/>
    <m/>
    <m/>
    <n v="0"/>
    <m/>
    <m/>
    <m/>
    <m/>
    <m/>
    <m/>
    <m/>
    <n v="0"/>
    <n v="90139"/>
    <n v="18027.8"/>
    <s v="BLERJE LENDE E PARE TOKA SITUACION"/>
  </r>
  <r>
    <s v="7417372138CE8E18F62449F24AEF8F0F"/>
    <s v="a021a50f-dfa0-40e5-8740-64d3ae6a8eec"/>
    <d v="2022-11-11T00:00:00"/>
    <x v="82"/>
    <s v="Rrashbull"/>
    <s v="L72220506A"/>
    <n v="0"/>
    <n v="0"/>
    <m/>
    <m/>
    <n v="0"/>
    <m/>
    <m/>
    <m/>
    <m/>
    <m/>
    <m/>
    <m/>
    <n v="0"/>
    <n v="0"/>
    <n v="0"/>
    <s v="BLERJE LENDE E PARE TOKA SITUACION"/>
  </r>
  <r>
    <s v="6DA18CC2479F6142B10886934265B91F"/>
    <s v="a020b62c-ff09-4954-880a-90a2d8a82b3b"/>
    <d v="2022-11-08T00:00:00"/>
    <x v="15"/>
    <s v="Tirane"/>
    <s v="K41926801W"/>
    <n v="28485"/>
    <n v="28485"/>
    <m/>
    <m/>
    <n v="0"/>
    <m/>
    <m/>
    <m/>
    <m/>
    <m/>
    <m/>
    <n v="0"/>
    <n v="0"/>
    <m/>
    <n v="0"/>
    <s v="shpenzim sigurim makine"/>
  </r>
  <r>
    <s v="E1BD7BAE75F959C2E2C8BB9309870433"/>
    <s v="fad3b1e4-9e9a-4f98-add9-bcb2e97fa9f0"/>
    <d v="2022-11-10T00:00:00"/>
    <x v="99"/>
    <s v="Tirane"/>
    <s v="L81407013H"/>
    <n v="97578"/>
    <n v="97578"/>
    <m/>
    <m/>
    <n v="0"/>
    <m/>
    <m/>
    <m/>
    <m/>
    <m/>
    <m/>
    <n v="0"/>
    <n v="0"/>
    <m/>
    <n v="0"/>
    <s v="shpenzim udhetimi"/>
  </r>
  <r>
    <s v="0C7CFD3C83BC5D466AF3F12DA211B6EA"/>
    <s v="7da39671-6a13-443a-b19a-4d1863cbc32b"/>
    <d v="2022-11-10T00:00:00"/>
    <x v="100"/>
    <s v="Tirane"/>
    <s v="L31710004E"/>
    <n v="560"/>
    <n v="200"/>
    <m/>
    <m/>
    <n v="0"/>
    <m/>
    <m/>
    <m/>
    <m/>
    <m/>
    <m/>
    <n v="300"/>
    <n v="60"/>
    <m/>
    <n v="0"/>
    <m/>
  </r>
  <r>
    <s v="01A38F998F8E5C3D5050F5B5D5E501B9"/>
    <s v="864aa21e-a69b-4af9-b15c-dc561931abaa"/>
    <d v="2022-11-10T00:00:00"/>
    <x v="21"/>
    <s v="Tirane"/>
    <s v="J78311921L"/>
    <n v="500256"/>
    <n v="0"/>
    <m/>
    <m/>
    <n v="0"/>
    <m/>
    <m/>
    <m/>
    <m/>
    <m/>
    <m/>
    <n v="416880"/>
    <n v="83376"/>
    <m/>
    <n v="0"/>
    <s v="BLERJE LENDE E PARE ALUMIN"/>
  </r>
  <r>
    <s v="2946A7253BC6451743A4EF970F46DFD7"/>
    <s v="919773a8-056f-4275-8bfb-e082e893f89d"/>
    <d v="2022-11-10T00:00:00"/>
    <x v="81"/>
    <s v="Tirane"/>
    <s v="K13001004I"/>
    <n v="5000.3999999999996"/>
    <n v="0"/>
    <m/>
    <m/>
    <n v="0"/>
    <m/>
    <m/>
    <m/>
    <m/>
    <m/>
    <m/>
    <n v="4167"/>
    <n v="833.40000000000009"/>
    <m/>
    <n v="0"/>
    <m/>
  </r>
  <r>
    <s v="DDD08D1230EA09563FC080C19952A61D"/>
    <s v="e5ef5753-3f83-4e79-a85d-36b23d0c325e"/>
    <d v="2022-11-09T00:00:00"/>
    <x v="101"/>
    <s v="Durres"/>
    <s v="L32207505O"/>
    <n v="2341600.7999999998"/>
    <n v="0"/>
    <m/>
    <m/>
    <n v="0"/>
    <m/>
    <m/>
    <m/>
    <m/>
    <m/>
    <m/>
    <m/>
    <n v="0"/>
    <n v="1951334"/>
    <n v="390266.80000000005"/>
    <s v="BLERJE LENDE E PARE TOKA SITUACION"/>
  </r>
  <r>
    <s v="61232AAE2D25F7F1C3DEB788E1A545D4"/>
    <s v="ceeae874-c071-4bd4-babc-01745d2d874e"/>
    <d v="2022-11-09T00:00:00"/>
    <x v="58"/>
    <s v="Tirane"/>
    <s v="L91427006K"/>
    <n v="1299.5999999999999"/>
    <n v="0"/>
    <m/>
    <m/>
    <n v="0"/>
    <m/>
    <m/>
    <m/>
    <m/>
    <m/>
    <m/>
    <n v="1083"/>
    <n v="216.60000000000002"/>
    <m/>
    <n v="0"/>
    <m/>
  </r>
  <r>
    <s v="75614608AC6AFD2796477C5CDA358C13"/>
    <s v="effa27a0-24e7-4ef1-aa5f-89d660f3269a"/>
    <d v="2022-11-08T00:00:00"/>
    <x v="1"/>
    <s v="Elbasan"/>
    <s v="K12709201J"/>
    <n v="32100"/>
    <n v="0"/>
    <m/>
    <m/>
    <n v="0"/>
    <m/>
    <m/>
    <m/>
    <m/>
    <m/>
    <m/>
    <n v="26750"/>
    <n v="5350"/>
    <m/>
    <n v="0"/>
    <s v="BLERJE LENDE E PARE XHAMA "/>
  </r>
  <r>
    <s v="249D46D134CEA6970C56535724F96B53"/>
    <s v="e527ee66-9c09-41b8-a689-78cef9d6e7b6"/>
    <d v="2022-11-08T00:00:00"/>
    <x v="92"/>
    <s v="ALB"/>
    <s v="K52304503K"/>
    <n v="79452"/>
    <n v="0"/>
    <m/>
    <m/>
    <n v="0"/>
    <m/>
    <m/>
    <m/>
    <m/>
    <m/>
    <m/>
    <n v="66210"/>
    <n v="13242"/>
    <m/>
    <n v="0"/>
    <m/>
  </r>
  <r>
    <s v="7A0F89611B17584A68A6B730693B9EDE"/>
    <s v="0586ce77-9c77-400a-a6f1-7a7ffe8d9062"/>
    <d v="2022-11-05T00:00:00"/>
    <x v="21"/>
    <s v="Tirane"/>
    <s v="J78311921L"/>
    <n v="600048"/>
    <n v="0"/>
    <m/>
    <m/>
    <n v="0"/>
    <m/>
    <m/>
    <m/>
    <m/>
    <m/>
    <m/>
    <n v="500040"/>
    <n v="100008"/>
    <m/>
    <n v="0"/>
    <s v="BLERJE LENDE E PARE ALUMIN"/>
  </r>
  <r>
    <s v="169EF7D7E1AAAD11A0E46A01DF8E89CB"/>
    <s v="03ea6cc1-db3f-43cc-88b0-7ea3a20f13bf"/>
    <d v="2022-11-05T00:00:00"/>
    <x v="102"/>
    <s v="Tirane"/>
    <s v="L61724035O"/>
    <n v="7400"/>
    <n v="200"/>
    <m/>
    <m/>
    <n v="0"/>
    <m/>
    <m/>
    <m/>
    <m/>
    <m/>
    <m/>
    <n v="6000"/>
    <n v="1200"/>
    <m/>
    <n v="0"/>
    <m/>
  </r>
  <r>
    <s v="82F595FD0E4C259CC54D60537629F1EB"/>
    <s v="c76e6507-737c-4ffc-beb1-5686661a4068"/>
    <d v="2022-11-05T00:00:00"/>
    <x v="1"/>
    <s v="Elbasan"/>
    <s v="K12709201J"/>
    <n v="104820"/>
    <n v="0"/>
    <m/>
    <m/>
    <n v="0"/>
    <m/>
    <m/>
    <m/>
    <m/>
    <m/>
    <m/>
    <n v="87350"/>
    <n v="17470"/>
    <m/>
    <n v="0"/>
    <s v="BLERJE LENDE E PARE XHAMA "/>
  </r>
  <r>
    <s v="0EE6D0132DC74A666F3C28655FAE5669"/>
    <s v="8c398564-08de-4daa-9d53-de942a9ad098"/>
    <d v="2022-11-04T00:00:00"/>
    <x v="21"/>
    <s v="Tiranë"/>
    <s v="J78311921L"/>
    <n v="500256"/>
    <n v="0"/>
    <m/>
    <m/>
    <n v="0"/>
    <m/>
    <m/>
    <m/>
    <m/>
    <m/>
    <m/>
    <n v="416880"/>
    <n v="83376"/>
    <m/>
    <n v="0"/>
    <s v="BLERJE LENDE E PARE ALUMIN"/>
  </r>
  <r>
    <s v="934E6668D93A7D43364A44F2A2034547"/>
    <s v="f8eece25-8868-4484-a102-41b32f98c633"/>
    <d v="2022-11-04T00:00:00"/>
    <x v="61"/>
    <s v="BERAT"/>
    <s v="K02701028D"/>
    <n v="147200.4"/>
    <n v="0"/>
    <m/>
    <m/>
    <n v="0"/>
    <m/>
    <m/>
    <m/>
    <m/>
    <m/>
    <m/>
    <n v="122667"/>
    <n v="24533.4"/>
    <m/>
    <n v="0"/>
    <s v="BLERJE LENDE E PARE XHAMA "/>
  </r>
  <r>
    <s v="AC1F8706AFD7D3D4292F9AB4AD3A596E"/>
    <s v="2ff28edb-5dce-4586-9227-4c31abdf9ec1"/>
    <d v="2022-11-04T00:00:00"/>
    <x v="19"/>
    <s v="Tirane"/>
    <s v="J82104005P"/>
    <n v="65192.4"/>
    <n v="0"/>
    <m/>
    <m/>
    <n v="0"/>
    <m/>
    <m/>
    <m/>
    <m/>
    <m/>
    <m/>
    <n v="54327"/>
    <n v="10865.400000000001"/>
    <m/>
    <n v="0"/>
    <s v="BLERJE LENDE E PARE ALUMIN"/>
  </r>
  <r>
    <s v="92B25A165045F6875B4CB4080D99D6C9"/>
    <s v="9491283e-fe82-4e65-8cb3-b1ea399914ca"/>
    <d v="2022-11-03T00:00:00"/>
    <x v="83"/>
    <s v="Tirane"/>
    <s v="L71712508L"/>
    <n v="149798.39999999999"/>
    <n v="0"/>
    <m/>
    <m/>
    <n v="0"/>
    <m/>
    <m/>
    <m/>
    <m/>
    <m/>
    <m/>
    <n v="124832"/>
    <n v="24966.400000000001"/>
    <m/>
    <n v="0"/>
    <m/>
  </r>
  <r>
    <s v="CF65A030EC5B07BC278A8ADFC28B3FC0"/>
    <s v="82a7d25b-add9-49b1-9703-ed70acf0c634"/>
    <d v="2022-11-02T00:00:00"/>
    <x v="78"/>
    <s v="Durres"/>
    <s v="K21602501L"/>
    <n v="142800"/>
    <n v="0"/>
    <m/>
    <m/>
    <n v="0"/>
    <m/>
    <m/>
    <m/>
    <m/>
    <m/>
    <m/>
    <n v="119000"/>
    <n v="23800"/>
    <m/>
    <n v="0"/>
    <m/>
  </r>
  <r>
    <s v="131F05C4CEBCF97577F7635F2AC63E03"/>
    <s v="5c18dd1c-93b7-4ece-8ef8-866321245ce0"/>
    <d v="2022-11-02T00:00:00"/>
    <x v="58"/>
    <s v="Tirane"/>
    <s v="L91427006K"/>
    <n v="650.4"/>
    <n v="0"/>
    <m/>
    <m/>
    <n v="0"/>
    <m/>
    <m/>
    <m/>
    <m/>
    <m/>
    <m/>
    <n v="542"/>
    <n v="108.4"/>
    <m/>
    <n v="0"/>
    <m/>
  </r>
  <r>
    <s v="9D1E3B4A4A0BEF69CBF430D316B44164"/>
    <s v="16115e03-46d7-4567-9a16-cbbc29836da0"/>
    <d v="2022-11-01T00:00:00"/>
    <x v="54"/>
    <s v="Tirane"/>
    <s v="L02308019F"/>
    <n v="15000"/>
    <n v="0"/>
    <m/>
    <m/>
    <n v="0"/>
    <m/>
    <m/>
    <m/>
    <m/>
    <m/>
    <m/>
    <n v="12500"/>
    <n v="2500"/>
    <m/>
    <n v="0"/>
    <s v="shpenzim sigurie"/>
  </r>
  <r>
    <s v="243C0FE0A5D0BC90ABEFAF3DFC0A99A3"/>
    <s v="a7fe4fe1-565b-4282-ad61-2bd5b275fc76"/>
    <d v="2022-11-01T00:00:00"/>
    <x v="19"/>
    <s v="Tirane"/>
    <s v="J82104005P"/>
    <n v="25056"/>
    <n v="0"/>
    <m/>
    <m/>
    <n v="0"/>
    <m/>
    <m/>
    <m/>
    <m/>
    <m/>
    <m/>
    <n v="20880"/>
    <n v="4176"/>
    <m/>
    <n v="0"/>
    <s v="BLERJE LENDE E PARE ALUMIN"/>
  </r>
  <r>
    <s v="2AEB7A5D6E00D1EB89AF56F8D966EE56"/>
    <s v="0ef8bc48-9998-4a4a-acb7-363417aa0e48"/>
    <d v="2022-11-01T00:00:00"/>
    <x v="1"/>
    <s v="Elbasan"/>
    <s v="K12709201J"/>
    <n v="452400"/>
    <n v="0"/>
    <m/>
    <m/>
    <n v="0"/>
    <m/>
    <m/>
    <m/>
    <m/>
    <m/>
    <m/>
    <n v="377000"/>
    <n v="75400"/>
    <m/>
    <n v="0"/>
    <s v="BLERJE LENDE E PARE XHAMA "/>
  </r>
  <r>
    <s v="D3733CADAB51DC35248A02D4352FF00F"/>
    <s v="e431b859-9dc8-41d8-947e-b6ada04badf0"/>
    <d v="2022-11-01T00:00:00"/>
    <x v="1"/>
    <s v="Elbasan"/>
    <s v="K12709201J"/>
    <n v="37800"/>
    <n v="0"/>
    <m/>
    <m/>
    <n v="0"/>
    <m/>
    <m/>
    <m/>
    <m/>
    <m/>
    <m/>
    <n v="31500"/>
    <n v="6300"/>
    <m/>
    <n v="0"/>
    <s v="BLERJE LENDE E PARE XHAMA "/>
  </r>
  <r>
    <s v="9FA70A0F719083C14EBCDB0CC677FD52"/>
    <s v="f1bfe831-dbd1-4176-ad86-f34f9e861042"/>
    <d v="2022-11-01T00:00:00"/>
    <x v="1"/>
    <s v="Elbasan"/>
    <s v="K12709201J"/>
    <n v="772200"/>
    <n v="0"/>
    <m/>
    <m/>
    <n v="0"/>
    <m/>
    <m/>
    <m/>
    <m/>
    <m/>
    <m/>
    <n v="643500"/>
    <n v="128700"/>
    <m/>
    <n v="0"/>
    <s v="BLERJE LENDE E PARE XHAMA "/>
  </r>
  <r>
    <s v="A0F4A5A4FB8E01B35F72CA18F68E1768"/>
    <s v="c12eeeac-652e-46da-ab5e-6af5ef8279d6"/>
    <d v="2022-12-31T00:00:00"/>
    <x v="87"/>
    <s v="Tirane"/>
    <s v="L81530016L"/>
    <n v="6518.4"/>
    <n v="0"/>
    <m/>
    <n v="0"/>
    <n v="0"/>
    <m/>
    <m/>
    <m/>
    <m/>
    <m/>
    <m/>
    <n v="5432"/>
    <n v="1086.4000000000001"/>
    <m/>
    <m/>
    <s v="shpenzim energjie"/>
  </r>
  <r>
    <s v="64FCEBBEEE5CD4FEEDA6E0DD7AAAF677"/>
    <s v="8b202ea4-1137-4a25-b4e3-c8908c64fdf8"/>
    <d v="2022-12-31T00:00:00"/>
    <x v="0"/>
    <s v="Kashar"/>
    <s v="K11715005L"/>
    <n v="1550"/>
    <n v="500"/>
    <m/>
    <n v="0"/>
    <n v="0"/>
    <m/>
    <m/>
    <m/>
    <m/>
    <m/>
    <m/>
    <n v="875"/>
    <n v="175"/>
    <m/>
    <m/>
    <s v="shpenzim telefoni"/>
  </r>
  <r>
    <s v="8CEA4E03256D75B7BA8A79497DA8924A"/>
    <s v="bec6aabf-9ccd-4c99-a338-e92d1417ad01"/>
    <d v="2022-12-31T00:00:00"/>
    <x v="88"/>
    <s v="Tirane"/>
    <s v="K81321050I"/>
    <n v="10806361"/>
    <m/>
    <n v="10806361"/>
    <n v="0"/>
    <n v="0"/>
    <m/>
    <m/>
    <m/>
    <m/>
    <m/>
    <m/>
    <m/>
    <n v="0"/>
    <m/>
    <m/>
    <m/>
  </r>
  <r>
    <s v="2CAE369886B3EFBE8BB764244E05FA63"/>
    <s v="8bf44a37-b02d-478c-b9aa-8475790a3b1e"/>
    <d v="2022-12-30T00:00:00"/>
    <x v="73"/>
    <s v="Tirane"/>
    <s v="J62207004A"/>
    <n v="34533.599999999999"/>
    <n v="0"/>
    <m/>
    <n v="0"/>
    <n v="0"/>
    <m/>
    <m/>
    <m/>
    <m/>
    <m/>
    <m/>
    <m/>
    <m/>
    <n v="28778"/>
    <n v="5755.6"/>
    <s v="BLERJE LENDE E PARE TOKA SITUACION"/>
  </r>
  <r>
    <s v="CF8B0970B887053E469508426A8911A4"/>
    <s v="c5d54576-43e4-47a4-993b-ba057be52771"/>
    <d v="2022-12-30T00:00:00"/>
    <x v="73"/>
    <s v="Tirane"/>
    <s v="J62207004A"/>
    <n v="118400.4"/>
    <n v="0"/>
    <m/>
    <n v="0"/>
    <n v="0"/>
    <m/>
    <m/>
    <m/>
    <m/>
    <m/>
    <m/>
    <m/>
    <m/>
    <n v="98667"/>
    <n v="19733.400000000001"/>
    <s v="BLERJE LENDE E PARE TOKA SITUACION"/>
  </r>
  <r>
    <s v="045113A4C0B0FB1BF9F7A6B5C305C375"/>
    <s v="056d3699-4b0e-4052-8920-94b68c688dcb"/>
    <d v="2022-12-29T00:00:00"/>
    <x v="83"/>
    <s v="Tirane"/>
    <s v="L71712508L"/>
    <n v="149442"/>
    <n v="0"/>
    <m/>
    <n v="0"/>
    <n v="0"/>
    <m/>
    <m/>
    <m/>
    <m/>
    <m/>
    <m/>
    <n v="124535"/>
    <n v="24907"/>
    <m/>
    <n v="0"/>
    <m/>
  </r>
  <r>
    <s v="765FB0BECD862EFA0A5B43874DE781E6"/>
    <s v="51dc3253-4df8-4771-8f3e-f4339878e448"/>
    <d v="2022-12-29T00:00:00"/>
    <x v="1"/>
    <s v="Elbasan"/>
    <s v="K12709201J"/>
    <n v="26100"/>
    <n v="0"/>
    <m/>
    <n v="0"/>
    <n v="0"/>
    <m/>
    <m/>
    <m/>
    <m/>
    <m/>
    <m/>
    <n v="21750"/>
    <n v="4350"/>
    <m/>
    <n v="0"/>
    <m/>
  </r>
  <r>
    <s v="F9D4D8D0A2C9FDF865A1C5DAA6FFCF09"/>
    <s v="f7df21ab-9481-4fb5-b1c1-8af0da6b2853"/>
    <d v="2022-12-28T00:00:00"/>
    <x v="103"/>
    <s v="Tirane"/>
    <s v="L51715010G"/>
    <n v="56889.599999999999"/>
    <n v="0"/>
    <m/>
    <n v="0"/>
    <n v="0"/>
    <m/>
    <m/>
    <m/>
    <m/>
    <m/>
    <m/>
    <n v="47408"/>
    <n v="9481.6"/>
    <m/>
    <n v="0"/>
    <s v="shpenzim sherbim rregullim makinerie"/>
  </r>
  <r>
    <s v="7350EBFB1AAE9B99208B7711FCCA7266"/>
    <s v="219c7a75-1dad-495f-a862-056d28bfe3fc"/>
    <d v="2022-12-28T00:00:00"/>
    <x v="89"/>
    <s v="Tirane"/>
    <s v="K27222201B"/>
    <n v="43033.2"/>
    <n v="0"/>
    <m/>
    <n v="0"/>
    <n v="0"/>
    <m/>
    <m/>
    <m/>
    <m/>
    <m/>
    <m/>
    <m/>
    <m/>
    <n v="35861"/>
    <n v="7172.2000000000007"/>
    <s v="BLERJE LENDE E PARE TOKA SITUACION"/>
  </r>
  <r>
    <s v="3F376027AC0E1A85277F80D2488798ED"/>
    <s v="af170708-cf55-4b02-9f17-bfeb82cf93ee"/>
    <d v="2022-12-26T00:00:00"/>
    <x v="104"/>
    <s v="LEZHE"/>
    <s v="K48130519Q"/>
    <n v="21247.200000000001"/>
    <n v="0"/>
    <m/>
    <n v="0"/>
    <n v="0"/>
    <m/>
    <m/>
    <m/>
    <m/>
    <m/>
    <m/>
    <m/>
    <m/>
    <n v="17706"/>
    <n v="3541.2000000000003"/>
    <s v="BLERJE LENDE E PARE TOKA SITUACION"/>
  </r>
  <r>
    <s v="51E60816A01B0A909725B18D9A07AAE0"/>
    <s v="fcdb6082-f57b-4e4a-bf2b-6a3f706deb78"/>
    <d v="2022-12-26T00:00:00"/>
    <x v="56"/>
    <s v="Durres"/>
    <s v="L32207505O"/>
    <n v="0"/>
    <n v="0"/>
    <m/>
    <n v="0"/>
    <n v="0"/>
    <m/>
    <m/>
    <m/>
    <m/>
    <m/>
    <m/>
    <n v="0"/>
    <n v="0"/>
    <m/>
    <n v="0"/>
    <s v="BLERJE LENDE E PARE TOKA SITUACION"/>
  </r>
  <r>
    <s v="37B946DDA1EF1E1029796974C09C134F"/>
    <s v="a4c44c82-05be-4694-8f7e-a65645b0cbd4"/>
    <d v="2022-12-26T00:00:00"/>
    <x v="105"/>
    <s v="Tirane"/>
    <s v="L91309022O"/>
    <n v="10800"/>
    <n v="0"/>
    <m/>
    <n v="0"/>
    <n v="0"/>
    <m/>
    <m/>
    <m/>
    <m/>
    <m/>
    <m/>
    <m/>
    <m/>
    <n v="9000"/>
    <n v="1800"/>
    <s v="BLERJE LENDE E PARE TOKA SITUACION"/>
  </r>
  <r>
    <s v="FBAC418720A7CC97602EB533900F01ED"/>
    <s v="37b198e0-a110-4b89-b7c0-f67a87587ba1"/>
    <d v="2022-12-26T00:00:00"/>
    <x v="105"/>
    <s v="Tirane"/>
    <s v="L91309022O"/>
    <n v="44799.6"/>
    <n v="0"/>
    <m/>
    <n v="0"/>
    <n v="0"/>
    <m/>
    <m/>
    <m/>
    <m/>
    <m/>
    <m/>
    <m/>
    <m/>
    <n v="37333"/>
    <n v="7466.6"/>
    <s v="BLERJE LENDE E PARE TOKA SITUACION"/>
  </r>
  <r>
    <s v="2336F8459D0007204DCBDC5EA67209D2"/>
    <s v="5a82bcb9-0458-42d2-9a6d-782948907e75"/>
    <d v="2022-12-26T00:00:00"/>
    <x v="92"/>
    <s v="ALB"/>
    <s v="K52304503K"/>
    <n v="103950"/>
    <n v="0"/>
    <m/>
    <n v="0"/>
    <n v="0"/>
    <m/>
    <m/>
    <m/>
    <m/>
    <m/>
    <m/>
    <n v="86625"/>
    <n v="17325"/>
    <m/>
    <n v="0"/>
    <m/>
  </r>
  <r>
    <s v="86E13ACF45FF5E1C7528761EC0D60DD7"/>
    <s v="f6f8edd8-1a33-4551-9615-2012737947d9"/>
    <d v="2022-12-26T00:00:00"/>
    <x v="73"/>
    <s v="Tirane"/>
    <s v="J62207004A"/>
    <n v="109040.4"/>
    <n v="0"/>
    <m/>
    <n v="0"/>
    <n v="0"/>
    <m/>
    <m/>
    <m/>
    <m/>
    <m/>
    <m/>
    <m/>
    <m/>
    <n v="90867"/>
    <n v="18173.400000000001"/>
    <s v="BLERJE LENDE E PARE TOKA SITUACION"/>
  </r>
  <r>
    <s v="E639A25991F34B2687B925E068875EBE"/>
    <s v="42f01ad9-4a4e-42e2-883b-420b91f4bc0f"/>
    <d v="2022-12-26T00:00:00"/>
    <x v="73"/>
    <s v="Tirane"/>
    <s v="J62207004A"/>
    <n v="109040.4"/>
    <n v="0"/>
    <m/>
    <n v="0"/>
    <n v="0"/>
    <m/>
    <m/>
    <m/>
    <m/>
    <m/>
    <m/>
    <m/>
    <m/>
    <n v="90867"/>
    <n v="18173.400000000001"/>
    <s v="BLERJE LENDE E PARE TOKA SITUACION"/>
  </r>
  <r>
    <s v="A833D165BABEB56176CC79C2B07B10EC"/>
    <s v="f794de63-8810-462f-b622-4ae3b41a896b"/>
    <d v="2022-12-03T00:00:00"/>
    <x v="106"/>
    <s v="GRC"/>
    <s v="EL094061318"/>
    <n v="5781513.5999999996"/>
    <n v="0"/>
    <m/>
    <n v="4817928"/>
    <n v="963585.60000000009"/>
    <m/>
    <m/>
    <m/>
    <m/>
    <m/>
    <m/>
    <m/>
    <n v="0"/>
    <m/>
    <n v="0"/>
    <m/>
  </r>
  <r>
    <s v="A6862F2CC2CA192CF3743153CF75C7BE"/>
    <s v="72085862-eed0-4ef7-8b5c-83c5bf1af690"/>
    <d v="2022-12-24T00:00:00"/>
    <x v="105"/>
    <s v="Tirane"/>
    <s v="L91309022O"/>
    <n v="10800"/>
    <n v="0"/>
    <m/>
    <n v="0"/>
    <n v="0"/>
    <m/>
    <m/>
    <m/>
    <m/>
    <m/>
    <m/>
    <m/>
    <m/>
    <n v="9000"/>
    <n v="1800"/>
    <s v="BLERJE LENDE E PARE TOKA SITUACION"/>
  </r>
  <r>
    <s v="18E665751D21B450C5A5A5BBD2FF3B1B"/>
    <s v="05c921f7-f941-43e4-9f73-7bd2202d487b"/>
    <d v="2022-12-24T00:00:00"/>
    <x v="21"/>
    <s v="Tiranë"/>
    <s v="J78311921L"/>
    <n v="651240"/>
    <n v="0"/>
    <m/>
    <n v="0"/>
    <n v="0"/>
    <m/>
    <m/>
    <m/>
    <m/>
    <m/>
    <m/>
    <n v="542700"/>
    <n v="108540"/>
    <m/>
    <n v="0"/>
    <m/>
  </r>
  <r>
    <s v="B41CF60C697425D19B56920583B400C1"/>
    <s v="4f42b499-737a-445f-b40a-d03db8b04ff5"/>
    <d v="2022-12-24T00:00:00"/>
    <x v="105"/>
    <s v="Tirane"/>
    <s v="L91309022O"/>
    <n v="66600"/>
    <n v="0"/>
    <m/>
    <n v="0"/>
    <n v="0"/>
    <m/>
    <m/>
    <m/>
    <m/>
    <m/>
    <m/>
    <m/>
    <m/>
    <n v="55500"/>
    <n v="11100"/>
    <s v="BLERJE LENDE E PARE TOKA SITUACION"/>
  </r>
  <r>
    <s v="D58872DC257340FD84EB5BF069D1FB98"/>
    <s v="11d577da-df3d-4a1b-96cf-2ca5f34d3db4"/>
    <d v="2022-12-24T00:00:00"/>
    <x v="105"/>
    <s v="Tirane"/>
    <s v="L91309022O"/>
    <n v="28899.599999999999"/>
    <n v="0"/>
    <m/>
    <n v="0"/>
    <n v="0"/>
    <m/>
    <m/>
    <m/>
    <m/>
    <m/>
    <m/>
    <m/>
    <m/>
    <n v="24083"/>
    <n v="4816.6000000000004"/>
    <s v="BLERJE LENDE E PARE TOKA SITUACION"/>
  </r>
  <r>
    <s v="6D5E48580AF9CBD6809B6CE5201B36FD"/>
    <s v="e762020c-f9d3-48a1-b697-b6683708fbb4"/>
    <d v="2022-12-24T00:00:00"/>
    <x v="94"/>
    <s v="Tirana"/>
    <s v="L81305035B"/>
    <n v="8400"/>
    <n v="0"/>
    <m/>
    <n v="0"/>
    <n v="0"/>
    <m/>
    <m/>
    <m/>
    <m/>
    <m/>
    <m/>
    <m/>
    <m/>
    <n v="7000"/>
    <n v="1400"/>
    <s v="BLERJE LENDE E PARE TOKA SITUACION"/>
  </r>
  <r>
    <s v="77B4B9FD134D8FCDA0FA90CB6AB72015"/>
    <s v="24a9953f-fe21-473f-8ed4-c5056759c31a"/>
    <d v="2022-12-23T00:00:00"/>
    <x v="21"/>
    <s v="Tirane"/>
    <s v="J78311921L"/>
    <n v="930528"/>
    <n v="0"/>
    <m/>
    <n v="0"/>
    <n v="0"/>
    <m/>
    <m/>
    <m/>
    <m/>
    <m/>
    <m/>
    <n v="775440"/>
    <n v="155088"/>
    <m/>
    <n v="0"/>
    <m/>
  </r>
  <r>
    <s v="8683D3A09BCA95C4E2EA0254E1764FEA"/>
    <s v="2e2d6554-f9fc-4627-b462-f13cb9e8c7ba"/>
    <d v="2022-12-23T00:00:00"/>
    <x v="1"/>
    <s v="Elbasan"/>
    <s v="K12709201J"/>
    <n v="41349.599999999999"/>
    <n v="0"/>
    <m/>
    <n v="0"/>
    <n v="0"/>
    <m/>
    <m/>
    <m/>
    <m/>
    <m/>
    <m/>
    <n v="34458"/>
    <n v="6891.6"/>
    <m/>
    <n v="0"/>
    <m/>
  </r>
  <r>
    <s v="546F1E02A6AB2D86E94870FD7F4B4C82"/>
    <s v="f08c9dad-9b0f-4dbc-93cc-7db37a7c1a2c"/>
    <d v="2022-12-23T00:00:00"/>
    <x v="28"/>
    <s v="Korce"/>
    <s v="J94316011P"/>
    <n v="51200.4"/>
    <n v="0"/>
    <m/>
    <n v="0"/>
    <n v="0"/>
    <m/>
    <m/>
    <m/>
    <m/>
    <m/>
    <m/>
    <m/>
    <m/>
    <n v="42667"/>
    <n v="8533.4"/>
    <s v="BLERJE LENDE E PARE TOKA SITUACION"/>
  </r>
  <r>
    <s v="2FF9D0A6192ADCDA34F234972E2C52A2"/>
    <s v="ba024386-f4ef-441e-a727-1a02fb8d9300"/>
    <d v="2022-12-23T00:00:00"/>
    <x v="89"/>
    <s v="Tirane"/>
    <s v="K27222201B"/>
    <n v="143204.4"/>
    <n v="0"/>
    <m/>
    <n v="0"/>
    <n v="0"/>
    <m/>
    <m/>
    <m/>
    <m/>
    <m/>
    <m/>
    <m/>
    <m/>
    <n v="119337"/>
    <n v="23867.4"/>
    <s v="BLERJE LENDE E PARE TOKA SITUACION"/>
  </r>
  <r>
    <s v="D576769C63A47D8BF2119073542E2D4F"/>
    <s v="54136840-a855-45a2-9662-54c129e8577d"/>
    <d v="2022-12-22T00:00:00"/>
    <x v="14"/>
    <s v="Tirane"/>
    <s v="K31521002N"/>
    <n v="3228"/>
    <n v="0"/>
    <m/>
    <n v="0"/>
    <n v="0"/>
    <m/>
    <m/>
    <m/>
    <m/>
    <m/>
    <m/>
    <n v="2690"/>
    <n v="538"/>
    <m/>
    <n v="0"/>
    <s v="shpenzim interneti"/>
  </r>
  <r>
    <s v="ED4F751C93FCF9A075D67447A5671197"/>
    <s v="1c996fd6-0db5-4ba0-a8ae-74a33f07c75d"/>
    <d v="2022-12-22T00:00:00"/>
    <x v="105"/>
    <s v="Tirane"/>
    <s v="L91309022O"/>
    <n v="24000"/>
    <n v="0"/>
    <m/>
    <n v="0"/>
    <n v="0"/>
    <m/>
    <m/>
    <m/>
    <m/>
    <m/>
    <m/>
    <m/>
    <m/>
    <n v="20000"/>
    <n v="4000"/>
    <s v="BLERJE LENDE E PARE TOKA SITUACION"/>
  </r>
  <r>
    <s v="6B944DF1D00E0194810C50A05EFBF9BB"/>
    <s v="e5d4c174-8a36-4ac5-8ee4-e819ec29d00a"/>
    <d v="2022-12-22T00:00:00"/>
    <x v="93"/>
    <s v="Tirane"/>
    <s v="K32207010T"/>
    <n v="21994.799999999999"/>
    <n v="0"/>
    <m/>
    <n v="0"/>
    <n v="0"/>
    <m/>
    <m/>
    <m/>
    <m/>
    <m/>
    <m/>
    <n v="18329"/>
    <n v="3665.8"/>
    <m/>
    <n v="0"/>
    <m/>
  </r>
  <r>
    <s v="9D010F309231E51D15F81C5FC858D9ED"/>
    <s v="1b76e04f-8326-4fc6-8b97-f999bc364b82"/>
    <d v="2022-12-21T00:00:00"/>
    <x v="1"/>
    <s v="Elbasan"/>
    <s v="K12709201J"/>
    <n v="18656.400000000001"/>
    <n v="0"/>
    <m/>
    <n v="0"/>
    <n v="0"/>
    <m/>
    <m/>
    <m/>
    <m/>
    <m/>
    <m/>
    <n v="15547"/>
    <n v="3109.4"/>
    <m/>
    <n v="0"/>
    <m/>
  </r>
  <r>
    <s v="7463A4558FC32C0791733DB54CFC7366"/>
    <s v="b41b2a77-b6a1-4c59-a517-33ebb809b5cb"/>
    <d v="2022-12-20T00:00:00"/>
    <x v="82"/>
    <s v="Rrashbull"/>
    <s v="L72220506A"/>
    <n v="2307788.4"/>
    <n v="0"/>
    <m/>
    <n v="0"/>
    <n v="0"/>
    <m/>
    <m/>
    <m/>
    <m/>
    <m/>
    <m/>
    <m/>
    <m/>
    <n v="1923157"/>
    <n v="384631.4"/>
    <s v="BLERJE LENDE E PARE TOKA SITUACION"/>
  </r>
  <r>
    <s v="06268F20F836C219EB9C2EF5FDC36945"/>
    <s v="be77c6f5-20a4-48f4-9221-2a2d426d4288"/>
    <d v="2022-12-20T00:00:00"/>
    <x v="105"/>
    <s v="Tirane"/>
    <s v="L91309022O"/>
    <n v="68000.399999999994"/>
    <n v="0"/>
    <m/>
    <n v="0"/>
    <n v="0"/>
    <m/>
    <m/>
    <m/>
    <m/>
    <m/>
    <m/>
    <m/>
    <m/>
    <n v="56667"/>
    <n v="11333.400000000001"/>
    <s v="BLERJE LENDE E PARE TOKA SITUACION"/>
  </r>
  <r>
    <s v="8B9AD88116782C9A1D96645FD50B0267"/>
    <s v="0066ae2f-76f7-4046-89f2-45160a7f856f"/>
    <d v="2022-12-20T00:00:00"/>
    <x v="19"/>
    <s v="Tirane"/>
    <s v="J82104005P"/>
    <n v="12312"/>
    <n v="0"/>
    <m/>
    <n v="0"/>
    <n v="0"/>
    <m/>
    <m/>
    <m/>
    <m/>
    <m/>
    <m/>
    <n v="10260"/>
    <n v="2052"/>
    <m/>
    <n v="0"/>
    <m/>
  </r>
  <r>
    <s v="822ADB7D93173FF88A991119CC433EBD"/>
    <s v="b8464e90-6b80-439a-9f5f-ce43d6d44d9e"/>
    <d v="2022-12-19T00:00:00"/>
    <x v="75"/>
    <s v="Durres"/>
    <s v="L32404501T"/>
    <n v="9000"/>
    <n v="0"/>
    <m/>
    <n v="0"/>
    <n v="0"/>
    <m/>
    <m/>
    <m/>
    <m/>
    <m/>
    <m/>
    <n v="7500"/>
    <n v="1500"/>
    <m/>
    <n v="0"/>
    <s v="shpenzim kafe"/>
  </r>
  <r>
    <s v="A80E5E74BD59DB540ECEE12E3C09FF8C"/>
    <s v="15631f24-3030-4010-9e95-bfb1c3b8f387"/>
    <d v="2022-12-19T00:00:00"/>
    <x v="104"/>
    <s v="LEZHE"/>
    <s v="K48130519Q"/>
    <n v="-122108.4"/>
    <n v="0"/>
    <m/>
    <n v="0"/>
    <n v="0"/>
    <m/>
    <m/>
    <m/>
    <m/>
    <m/>
    <m/>
    <m/>
    <m/>
    <n v="-101757"/>
    <n v="-20351.400000000001"/>
    <s v="BLERJE LENDE E PARE TOKA SITUACION"/>
  </r>
  <r>
    <s v="CC255206E054360E32F42143A2AB33D9"/>
    <s v="0f910786-7b62-4d2f-8cfa-8e0f9d877b3a"/>
    <d v="2022-12-19T00:00:00"/>
    <x v="104"/>
    <s v="LEZHE"/>
    <s v="K48130519Q"/>
    <n v="121345.2"/>
    <n v="0"/>
    <m/>
    <n v="0"/>
    <n v="0"/>
    <m/>
    <m/>
    <m/>
    <m/>
    <m/>
    <m/>
    <m/>
    <m/>
    <n v="101121"/>
    <n v="20224.2"/>
    <s v="BLERJE LENDE E PARE TOKA SITUACION"/>
  </r>
  <r>
    <s v="D2F48F913673F4D402BFE40ECA3E2747"/>
    <s v="b19ab1b8-4f2d-4cb6-b567-e90606fa54e2"/>
    <d v="2022-12-19T00:00:00"/>
    <x v="105"/>
    <s v="Tirane"/>
    <s v="L91309022O"/>
    <n v="71000.399999999994"/>
    <n v="0"/>
    <m/>
    <n v="0"/>
    <n v="0"/>
    <m/>
    <m/>
    <m/>
    <m/>
    <m/>
    <m/>
    <m/>
    <m/>
    <n v="59167"/>
    <n v="11833.400000000001"/>
    <s v="BLERJE LENDE E PARE TOKA SITUACION"/>
  </r>
  <r>
    <s v="73D52C959CD1542E066BCA67801D286C"/>
    <s v="4828f098-e288-4ff1-a19a-4b51e530889a"/>
    <d v="2022-12-17T00:00:00"/>
    <x v="104"/>
    <s v="LEZHE"/>
    <s v="K48130519Q"/>
    <n v="35881.199999999997"/>
    <n v="0"/>
    <m/>
    <n v="0"/>
    <n v="0"/>
    <m/>
    <m/>
    <m/>
    <m/>
    <m/>
    <m/>
    <m/>
    <m/>
    <n v="29901"/>
    <n v="5980.2000000000007"/>
    <s v="BLERJE LENDE E PARE TOKA SITUACION"/>
  </r>
  <r>
    <s v="E0709AF8A5540E63C7A10B3CDFE34902"/>
    <s v="18b6f996-835f-4763-89b3-0a51cde535ad"/>
    <d v="2022-12-17T00:00:00"/>
    <x v="104"/>
    <s v="LEZHE"/>
    <s v="K48130519Q"/>
    <n v="122108.4"/>
    <n v="0"/>
    <m/>
    <n v="0"/>
    <n v="0"/>
    <m/>
    <m/>
    <m/>
    <m/>
    <m/>
    <m/>
    <m/>
    <m/>
    <n v="101757"/>
    <n v="20351.400000000001"/>
    <s v="BLERJE LENDE E PARE TOKA SITUACION"/>
  </r>
  <r>
    <s v="90392F202646A931C07170F4F714BA8D"/>
    <s v="287f82ee-47af-4d39-b6b6-d992244c322b"/>
    <d v="2022-12-16T00:00:00"/>
    <x v="84"/>
    <s v="Tirane"/>
    <s v="J72026007W"/>
    <n v="50000.4"/>
    <n v="0"/>
    <m/>
    <n v="0"/>
    <n v="0"/>
    <m/>
    <m/>
    <m/>
    <m/>
    <m/>
    <m/>
    <n v="41667"/>
    <n v="8333.4"/>
    <m/>
    <n v="0"/>
    <m/>
  </r>
  <r>
    <s v="539B5CFDDC3D591DB785260C5B3A54AB"/>
    <s v="b8c38781-c1a7-43bb-be4a-8942035b1d3b"/>
    <d v="2022-12-16T00:00:00"/>
    <x v="105"/>
    <s v="Tirane"/>
    <s v="L91309022O"/>
    <n v="31100.400000000001"/>
    <n v="0"/>
    <m/>
    <n v="0"/>
    <n v="0"/>
    <m/>
    <m/>
    <m/>
    <m/>
    <m/>
    <m/>
    <m/>
    <m/>
    <n v="25917"/>
    <n v="5183.4000000000005"/>
    <s v="BLERJE LENDE E PARE TOKA SITUACION"/>
  </r>
  <r>
    <s v="7C80DA10CD2EFF54B4D20131F7A995E0"/>
    <s v="6c9c4341-851d-4a59-a415-979252286920"/>
    <d v="2022-12-16T00:00:00"/>
    <x v="19"/>
    <s v="Tirane"/>
    <s v="J82104005P"/>
    <n v="73794"/>
    <n v="0"/>
    <m/>
    <n v="0"/>
    <n v="0"/>
    <m/>
    <m/>
    <m/>
    <m/>
    <m/>
    <m/>
    <n v="61495"/>
    <n v="12299"/>
    <m/>
    <n v="0"/>
    <m/>
  </r>
  <r>
    <s v="D79206FF2E73B4D65F48F5A481937060"/>
    <s v="90e2b4b3-7488-4b99-bec0-4133dbdb0b93"/>
    <d v="2022-12-16T00:00:00"/>
    <x v="19"/>
    <s v="Tirane"/>
    <s v="J82104005P"/>
    <n v="54756"/>
    <n v="0"/>
    <m/>
    <n v="0"/>
    <n v="0"/>
    <m/>
    <m/>
    <m/>
    <m/>
    <m/>
    <m/>
    <n v="45630"/>
    <n v="9126"/>
    <m/>
    <n v="0"/>
    <m/>
  </r>
  <r>
    <s v="E825FE4E5B9B4DAADC450F6F08CA5D3F"/>
    <s v="4afc81ee-33cb-4fd6-a103-58cf67ee3b6f"/>
    <d v="2022-12-16T00:00:00"/>
    <x v="94"/>
    <s v="Tirana"/>
    <s v="L81305035B"/>
    <n v="4800"/>
    <n v="0"/>
    <m/>
    <n v="0"/>
    <n v="0"/>
    <m/>
    <m/>
    <m/>
    <m/>
    <m/>
    <m/>
    <m/>
    <m/>
    <n v="4000"/>
    <n v="800"/>
    <s v="BLERJE LENDE E PARE TOKA SITUACION"/>
  </r>
  <r>
    <s v="D36DE877E4FA6AA992E180673E0651E1"/>
    <s v="f42b68fd-f463-4b43-9588-c22942244757"/>
    <d v="2022-12-16T00:00:00"/>
    <x v="92"/>
    <s v="ALB"/>
    <s v="K52304503K"/>
    <n v="63991.199999999997"/>
    <n v="0"/>
    <m/>
    <n v="0"/>
    <n v="0"/>
    <m/>
    <m/>
    <m/>
    <m/>
    <m/>
    <m/>
    <n v="53326"/>
    <n v="10665.2"/>
    <m/>
    <n v="0"/>
    <m/>
  </r>
  <r>
    <s v="B7AD68D7ED1D9D7385B4DF8919FC72CA"/>
    <s v="209b1bbb-95a7-4ea8-8864-ab4687fb5e09"/>
    <d v="2022-12-16T00:00:00"/>
    <x v="105"/>
    <s v="Tirane"/>
    <s v="L91309022O"/>
    <n v="41799.599999999999"/>
    <n v="0"/>
    <m/>
    <n v="0"/>
    <n v="0"/>
    <m/>
    <m/>
    <m/>
    <m/>
    <m/>
    <m/>
    <m/>
    <m/>
    <n v="34833"/>
    <n v="6966.6"/>
    <s v="BLERJE LENDE E PARE TOKA SITUACION"/>
  </r>
  <r>
    <s v="ED404121F1F1C4712937017B6DFFC86C"/>
    <s v="00c0700a-aa6c-46d1-9ad3-a734b25bf151"/>
    <d v="2022-12-15T00:00:00"/>
    <x v="107"/>
    <s v="Tirane"/>
    <s v="K61326011L"/>
    <n v="103599.6"/>
    <n v="0"/>
    <m/>
    <n v="0"/>
    <n v="0"/>
    <m/>
    <m/>
    <m/>
    <m/>
    <m/>
    <m/>
    <m/>
    <m/>
    <n v="86333"/>
    <n v="17266.600000000002"/>
    <s v="BLERJE LENDE E PARE TOKA SITUACION"/>
  </r>
  <r>
    <s v="3856C29F242F8A1D301F33F55F0DD541"/>
    <s v="5ee86f08-4613-4872-aa50-535c5e1b1cd5"/>
    <d v="2022-12-14T00:00:00"/>
    <x v="105"/>
    <s v="Tirane"/>
    <s v="L91309022O"/>
    <n v="18200.400000000001"/>
    <n v="0"/>
    <m/>
    <n v="0"/>
    <n v="0"/>
    <m/>
    <m/>
    <m/>
    <m/>
    <m/>
    <m/>
    <m/>
    <m/>
    <n v="15167"/>
    <n v="3033.4"/>
    <s v="BLERJE LENDE E PARE TOKA SITUACION"/>
  </r>
  <r>
    <s v="BD61628C67C73E83B2AECB67B8FF9C4C"/>
    <s v="d9a9be0b-efb7-4805-a56c-9fd182548909"/>
    <d v="2022-12-13T00:00:00"/>
    <x v="78"/>
    <s v="Durres"/>
    <s v="K21602501L"/>
    <n v="11088"/>
    <n v="0"/>
    <m/>
    <n v="0"/>
    <n v="0"/>
    <m/>
    <m/>
    <m/>
    <m/>
    <m/>
    <m/>
    <n v="9240"/>
    <n v="1848"/>
    <m/>
    <n v="0"/>
    <m/>
  </r>
  <r>
    <s v="D9679AD90A32E052306D5DCF51A2BFC4"/>
    <s v="f61e13e6-1830-4554-be21-645ad2c2a0a2"/>
    <d v="2022-12-13T00:00:00"/>
    <x v="108"/>
    <s v="Tirane"/>
    <s v="K61326011L"/>
    <n v="114099.6"/>
    <n v="0"/>
    <m/>
    <n v="0"/>
    <n v="0"/>
    <m/>
    <m/>
    <m/>
    <m/>
    <m/>
    <m/>
    <m/>
    <m/>
    <n v="95083"/>
    <n v="19016.600000000002"/>
    <s v="BLERJE LENDE E PARE TOKA SITUACION"/>
  </r>
  <r>
    <s v="19CB491FE01A791F5DD8CABA826BF6BD"/>
    <s v="5f4defcf-b099-4e19-a1b0-aff8c8f63d0e"/>
    <d v="2022-12-13T00:00:00"/>
    <x v="28"/>
    <s v="Korce"/>
    <s v="J94316011P"/>
    <n v="20900.400000000001"/>
    <n v="0"/>
    <m/>
    <n v="0"/>
    <n v="0"/>
    <m/>
    <m/>
    <m/>
    <m/>
    <m/>
    <m/>
    <m/>
    <m/>
    <n v="17417"/>
    <n v="3483.4"/>
    <s v="BLERJE LENDE E PARE TOKA SITUACION"/>
  </r>
  <r>
    <s v="6FB8A0D1FFF35D5F3F4DCED6D76A3FCB"/>
    <s v="e1009a10-d649-4b72-8624-935913a89894"/>
    <d v="2022-12-13T00:00:00"/>
    <x v="108"/>
    <s v="Tirane"/>
    <s v="K61326011L"/>
    <n v="30300"/>
    <n v="0"/>
    <m/>
    <n v="0"/>
    <n v="0"/>
    <m/>
    <m/>
    <m/>
    <m/>
    <m/>
    <m/>
    <m/>
    <m/>
    <n v="25250"/>
    <n v="5050"/>
    <s v="BLERJE LENDE E PARE TOKA SITUACION"/>
  </r>
  <r>
    <s v="27BAE8FCAA90D27557685B31B105123E"/>
    <s v="2c812509-93e6-4dfc-b306-8945fc7dfc0b"/>
    <d v="2022-12-13T00:00:00"/>
    <x v="73"/>
    <s v="Tirane"/>
    <s v="J62207004A"/>
    <n v="104094"/>
    <n v="0"/>
    <m/>
    <n v="0"/>
    <n v="0"/>
    <m/>
    <m/>
    <m/>
    <m/>
    <m/>
    <m/>
    <m/>
    <m/>
    <n v="86745"/>
    <n v="17349"/>
    <s v="BLERJE LENDE E PARE TOKA SITUACION"/>
  </r>
  <r>
    <s v="AF82C0876978F908B895A29E21514B8B"/>
    <s v="ef2c84a7-549b-42ed-9845-8ff89f33369c"/>
    <d v="2022-12-13T00:00:00"/>
    <x v="94"/>
    <s v="Tirana"/>
    <s v="L81305035B"/>
    <n v="2720.4"/>
    <n v="0"/>
    <m/>
    <n v="0"/>
    <n v="0"/>
    <m/>
    <m/>
    <m/>
    <m/>
    <m/>
    <m/>
    <m/>
    <m/>
    <n v="2267"/>
    <n v="453.40000000000003"/>
    <s v="BLERJE LENDE E PARE TOKA SITUACION"/>
  </r>
  <r>
    <s v="335C4402B9F7584E42A99190887A537F"/>
    <s v="ea8baeca-2fcf-410f-9824-25618ccb46b0"/>
    <d v="2022-12-12T00:00:00"/>
    <x v="35"/>
    <s v="Tirane"/>
    <s v="J61820056R"/>
    <n v="14300.4"/>
    <n v="0"/>
    <m/>
    <n v="0"/>
    <n v="0"/>
    <m/>
    <m/>
    <m/>
    <m/>
    <m/>
    <m/>
    <n v="11917"/>
    <n v="2383.4"/>
    <m/>
    <n v="0"/>
    <m/>
  </r>
  <r>
    <s v="A172612B336F5820E71D86936B0F87F6"/>
    <s v="38ffe003-bbdc-4ace-922c-01f275308056"/>
    <d v="2022-12-12T00:00:00"/>
    <x v="109"/>
    <s v="Durres"/>
    <s v="J61825529G"/>
    <n v="254040"/>
    <n v="254040"/>
    <m/>
    <n v="0"/>
    <n v="0"/>
    <m/>
    <m/>
    <m/>
    <m/>
    <m/>
    <m/>
    <m/>
    <n v="0"/>
    <m/>
    <n v="0"/>
    <m/>
  </r>
  <r>
    <s v="42C41206F5636145FF53718912074B76"/>
    <s v="8ca688e2-5878-4450-91e4-829d2af214ec"/>
    <d v="2022-12-12T00:00:00"/>
    <x v="105"/>
    <s v="Tirane"/>
    <s v="L91309022O"/>
    <n v="39399.599999999999"/>
    <n v="0"/>
    <m/>
    <n v="0"/>
    <n v="0"/>
    <m/>
    <m/>
    <m/>
    <m/>
    <m/>
    <m/>
    <m/>
    <m/>
    <n v="32833"/>
    <n v="6566.6"/>
    <s v="BLERJE LENDE E PARE TOKA SITUACION"/>
  </r>
  <r>
    <s v="5C9ACDFC758BB987D06DA3824A47B13C"/>
    <s v="bc3a1387-bc27-4cbb-9249-34e0d86d8afc"/>
    <d v="2022-12-12T00:00:00"/>
    <x v="110"/>
    <s v="Tirane"/>
    <s v="J61820040I"/>
    <n v="6074"/>
    <n v="6074"/>
    <m/>
    <n v="0"/>
    <n v="0"/>
    <m/>
    <m/>
    <m/>
    <m/>
    <m/>
    <m/>
    <m/>
    <n v="0"/>
    <m/>
    <n v="0"/>
    <s v="shpenzim poste"/>
  </r>
  <r>
    <s v="BC7150440E4EAE8B714711490B2E0814"/>
    <s v="565086da-2fdc-4ad0-a9ff-092051df86c2"/>
    <d v="2022-12-10T00:00:00"/>
    <x v="34"/>
    <s v="Elbasan"/>
    <s v="L93409203E"/>
    <n v="500400"/>
    <n v="0"/>
    <m/>
    <n v="0"/>
    <n v="0"/>
    <m/>
    <m/>
    <m/>
    <m/>
    <m/>
    <m/>
    <n v="417000"/>
    <n v="83400"/>
    <m/>
    <n v="0"/>
    <m/>
  </r>
  <r>
    <s v="DC2120C27DD3DF26D40754C3179D658B"/>
    <s v="e7c6244f-5cb1-4190-b1e6-de620efc1e54"/>
    <d v="2022-12-10T00:00:00"/>
    <x v="105"/>
    <s v="Tirane"/>
    <s v="L91309022O"/>
    <n v="64200"/>
    <n v="0"/>
    <m/>
    <n v="0"/>
    <n v="0"/>
    <m/>
    <m/>
    <m/>
    <m/>
    <m/>
    <m/>
    <m/>
    <m/>
    <n v="53500"/>
    <n v="10700"/>
    <s v="BLERJE LENDE E PARE TOKA SITUACION"/>
  </r>
  <r>
    <s v="26169F39D74C9A057EA7BD9A765D4824"/>
    <s v="1da8d135-230b-4367-98f5-09eda3beb84c"/>
    <d v="2022-12-09T00:00:00"/>
    <x v="62"/>
    <s v="BERAT"/>
    <s v="K02701028D"/>
    <n v="0"/>
    <n v="0"/>
    <m/>
    <n v="0"/>
    <n v="0"/>
    <m/>
    <m/>
    <m/>
    <m/>
    <m/>
    <m/>
    <n v="0"/>
    <n v="0"/>
    <m/>
    <n v="0"/>
    <m/>
  </r>
  <r>
    <s v="70CDCB71B75483572B25A4ABF4C69AA4"/>
    <s v="081a4064-5c0a-43c7-81ad-91170835c4fd"/>
    <d v="2022-12-09T00:00:00"/>
    <x v="21"/>
    <s v="Tirane"/>
    <s v="J78311921L"/>
    <n v="777600"/>
    <n v="0"/>
    <m/>
    <n v="0"/>
    <n v="0"/>
    <m/>
    <m/>
    <m/>
    <m/>
    <m/>
    <m/>
    <n v="648000"/>
    <n v="129600"/>
    <m/>
    <n v="0"/>
    <m/>
  </r>
  <r>
    <s v="0E1073190F05D4FABB36CA72EAA7A6E9"/>
    <s v="7269b469-434b-4db7-bc6a-9f98a35e35c4"/>
    <d v="2022-12-09T00:00:00"/>
    <x v="34"/>
    <s v="Elbasan"/>
    <s v="L93409203E"/>
    <n v="123300"/>
    <n v="0"/>
    <m/>
    <n v="0"/>
    <n v="0"/>
    <m/>
    <m/>
    <m/>
    <m/>
    <m/>
    <m/>
    <n v="102750"/>
    <n v="20550"/>
    <m/>
    <n v="0"/>
    <m/>
  </r>
  <r>
    <s v="231AB949A38446C2D6C1F0AD511E6EF2"/>
    <s v="66cce2e3-efaf-479f-b9f4-8562a7b95d2a"/>
    <d v="2022-12-09T00:00:00"/>
    <x v="1"/>
    <s v="Elbasan"/>
    <s v="K12709201J"/>
    <n v="19800"/>
    <n v="0"/>
    <m/>
    <n v="0"/>
    <n v="0"/>
    <m/>
    <m/>
    <m/>
    <m/>
    <m/>
    <m/>
    <n v="16500"/>
    <n v="3300"/>
    <m/>
    <n v="0"/>
    <m/>
  </r>
  <r>
    <s v="C81BDAA2114AA22275C6AC9A91D096D1"/>
    <s v="fee5d96c-2798-4f19-affe-4201b8e9276c"/>
    <d v="2022-12-08T00:00:00"/>
    <x v="105"/>
    <s v="Tirane"/>
    <s v="L91309022O"/>
    <n v="48500.4"/>
    <n v="0"/>
    <m/>
    <n v="0"/>
    <n v="0"/>
    <m/>
    <m/>
    <m/>
    <m/>
    <m/>
    <m/>
    <m/>
    <m/>
    <n v="40417"/>
    <n v="8083.4000000000005"/>
    <s v="BLERJE LENDE E PARE TOKA SITUACION"/>
  </r>
  <r>
    <s v="B14EE82F6A1007ACA2E6EE1EB92AD8DD"/>
    <s v="d25ffa48-8858-4a94-9817-74eef75cc279"/>
    <d v="2022-12-08T00:00:00"/>
    <x v="104"/>
    <s v="LEZHE"/>
    <s v="K48130519Q"/>
    <n v="51933.599999999999"/>
    <n v="0"/>
    <m/>
    <n v="0"/>
    <n v="0"/>
    <m/>
    <m/>
    <m/>
    <m/>
    <m/>
    <m/>
    <n v="43278"/>
    <n v="8655.6"/>
    <m/>
    <n v="0"/>
    <m/>
  </r>
  <r>
    <s v="CB39EB01BCB98E7C933A0024CD8663F1"/>
    <s v="321fdb86-2fef-4bd6-9606-d11b1c8ea82f"/>
    <d v="2022-12-07T00:00:00"/>
    <x v="105"/>
    <s v="Tirane"/>
    <s v="L91309022O"/>
    <n v="93900"/>
    <n v="0"/>
    <m/>
    <n v="0"/>
    <n v="0"/>
    <m/>
    <m/>
    <m/>
    <m/>
    <m/>
    <m/>
    <m/>
    <m/>
    <n v="78250"/>
    <n v="15650"/>
    <s v="BLERJE LENDE E PARE TOKA SITUACION"/>
  </r>
  <r>
    <s v="DC9CC58693997F2443537A6E0C1A98DA"/>
    <s v="d36b8517-b792-4d56-8d28-d5fb0ee164b7"/>
    <d v="2022-12-06T00:00:00"/>
    <x v="111"/>
    <s v="Tirane"/>
    <s v="J61818010A"/>
    <n v="6936"/>
    <n v="0"/>
    <m/>
    <n v="0"/>
    <n v="0"/>
    <m/>
    <m/>
    <m/>
    <m/>
    <m/>
    <m/>
    <n v="5780"/>
    <n v="1156"/>
    <m/>
    <n v="0"/>
    <m/>
  </r>
  <r>
    <s v="DB0A27A52D91702CF588EDF769AB3219"/>
    <s v="82785610-61a8-449b-b59e-3302780e73db"/>
    <d v="2022-12-06T00:00:00"/>
    <x v="92"/>
    <s v="ALB"/>
    <s v="K52304503K"/>
    <n v="79509.600000000006"/>
    <n v="0"/>
    <m/>
    <n v="0"/>
    <n v="0"/>
    <m/>
    <m/>
    <m/>
    <m/>
    <m/>
    <m/>
    <n v="66258"/>
    <n v="13251.6"/>
    <m/>
    <n v="0"/>
    <m/>
  </r>
  <r>
    <s v="77A4C313310C4A0CDC8EA4FD51D612AC"/>
    <s v="9a109df2-9f55-4f80-abd4-5213259eeb40"/>
    <d v="2022-12-06T00:00:00"/>
    <x v="111"/>
    <s v="Tirane"/>
    <s v="J61818010A"/>
    <n v="120759.6"/>
    <n v="0"/>
    <m/>
    <n v="0"/>
    <n v="0"/>
    <m/>
    <m/>
    <m/>
    <m/>
    <m/>
    <m/>
    <n v="100633"/>
    <n v="20126.600000000002"/>
    <m/>
    <n v="0"/>
    <m/>
  </r>
  <r>
    <s v="389DB0AEC2302190FB694DBEE09A83F3"/>
    <s v="1c6ac081-9454-4dda-8755-40243260d6ef"/>
    <d v="2022-12-05T00:00:00"/>
    <x v="28"/>
    <s v="Korce"/>
    <s v="J94316011P"/>
    <n v="26900.400000000001"/>
    <n v="0"/>
    <m/>
    <n v="0"/>
    <n v="0"/>
    <m/>
    <m/>
    <m/>
    <m/>
    <m/>
    <m/>
    <m/>
    <m/>
    <n v="22417"/>
    <n v="4483.4000000000005"/>
    <s v="BLERJE LENDE E PARE TOKA SITUACION"/>
  </r>
  <r>
    <s v="E18302B90F5958F9E7F9B75FA37DB084"/>
    <s v="a3ed2f85-8204-4ab0-b9f0-0438e95f21de"/>
    <d v="2022-12-05T00:00:00"/>
    <x v="83"/>
    <s v="Tirane"/>
    <s v="L71712508L"/>
    <n v="29052"/>
    <n v="0"/>
    <m/>
    <n v="0"/>
    <n v="0"/>
    <m/>
    <m/>
    <m/>
    <m/>
    <m/>
    <m/>
    <n v="24210"/>
    <n v="4842"/>
    <m/>
    <n v="0"/>
    <m/>
  </r>
  <r>
    <s v="F94F7AAD1BE678290875EF5EF9F6085C"/>
    <s v="c13a6b88-e63f-4fea-a5cd-39140d13e6f8"/>
    <d v="2022-12-05T00:00:00"/>
    <x v="19"/>
    <s v="Tirane"/>
    <s v="J82104005P"/>
    <n v="96192"/>
    <n v="0"/>
    <m/>
    <n v="0"/>
    <n v="0"/>
    <m/>
    <m/>
    <m/>
    <m/>
    <m/>
    <m/>
    <n v="80160"/>
    <n v="16032"/>
    <m/>
    <n v="0"/>
    <m/>
  </r>
  <r>
    <s v="F8B4397EC3C9499466E966844DD3F531"/>
    <s v="8bc14e83-401f-4319-aa16-aa23d7643b5b"/>
    <d v="2022-12-05T00:00:00"/>
    <x v="1"/>
    <s v="Elbasan"/>
    <s v="K12709201J"/>
    <n v="19707.599999999999"/>
    <n v="0"/>
    <m/>
    <n v="0"/>
    <n v="0"/>
    <m/>
    <m/>
    <m/>
    <m/>
    <m/>
    <m/>
    <n v="16423"/>
    <n v="3284.6000000000004"/>
    <m/>
    <n v="0"/>
    <m/>
  </r>
  <r>
    <s v="1C2888A41C91A27F6D919C3BA530ACC7"/>
    <s v="71c07bcf-825c-475a-b1c9-409d38f6b68b"/>
    <d v="2022-12-03T00:00:00"/>
    <x v="39"/>
    <s v="Tirane"/>
    <s v="K61326011L"/>
    <n v="19899.599999999999"/>
    <n v="0"/>
    <m/>
    <n v="0"/>
    <n v="0"/>
    <m/>
    <m/>
    <m/>
    <m/>
    <m/>
    <m/>
    <m/>
    <m/>
    <n v="16583"/>
    <n v="3316.6000000000004"/>
    <s v="BLERJE LENDE E PARE TOKA SITUACION"/>
  </r>
  <r>
    <s v="39A785892638BC39A08D7057D796A3CF"/>
    <s v="f48cf7d8-afcf-4656-9099-f5ed9f8011bb"/>
    <d v="2022-12-03T00:00:00"/>
    <x v="75"/>
    <s v="Durres"/>
    <s v="L32404501T"/>
    <n v="9000"/>
    <n v="0"/>
    <m/>
    <n v="0"/>
    <n v="0"/>
    <m/>
    <m/>
    <m/>
    <m/>
    <m/>
    <m/>
    <n v="7500"/>
    <n v="1500"/>
    <m/>
    <n v="0"/>
    <s v="shpenzim kafe"/>
  </r>
  <r>
    <s v="76D22CBCAF23143F84A232C6905B32D3"/>
    <s v="5df2846f-e137-4c5f-866e-e5c0cdb45ef7"/>
    <d v="2022-12-03T00:00:00"/>
    <x v="28"/>
    <s v="Korce"/>
    <s v="J94316011P"/>
    <n v="69500.399999999994"/>
    <n v="0"/>
    <m/>
    <n v="0"/>
    <n v="0"/>
    <m/>
    <m/>
    <m/>
    <m/>
    <m/>
    <m/>
    <m/>
    <m/>
    <n v="57917"/>
    <n v="11583.400000000001"/>
    <s v="BLERJE LENDE E PARE TOKA SITUACION"/>
  </r>
  <r>
    <s v="E25EB661FAFBF1413BB1A48A2BD60D7F"/>
    <s v="421e672d-bc7a-4252-a428-3783d40280de"/>
    <d v="2022-12-03T00:00:00"/>
    <x v="11"/>
    <s v="Tirane"/>
    <s v="L12415001T"/>
    <n v="70842"/>
    <n v="70842"/>
    <m/>
    <n v="0"/>
    <n v="0"/>
    <m/>
    <m/>
    <m/>
    <m/>
    <m/>
    <m/>
    <m/>
    <n v="0"/>
    <m/>
    <n v="0"/>
    <s v="transport importi"/>
  </r>
  <r>
    <s v="3DD25DCCF034CED98054FEE3D0D90D99"/>
    <s v="e109e90c-9582-49b3-83d7-62feb71a1a29"/>
    <d v="2022-12-02T00:00:00"/>
    <x v="10"/>
    <s v="Korca"/>
    <s v="J61827080C"/>
    <n v="3000"/>
    <n v="0"/>
    <m/>
    <n v="0"/>
    <n v="0"/>
    <m/>
    <m/>
    <m/>
    <m/>
    <m/>
    <m/>
    <n v="2500"/>
    <n v="500"/>
    <m/>
    <n v="0"/>
    <s v="dogana"/>
  </r>
  <r>
    <s v="A57DD54FD1E06DA242EB90B2A762E382"/>
    <s v="889c8f0f-3035-4a7f-99a0-33f8cab3c818"/>
    <d v="2022-12-02T00:00:00"/>
    <x v="19"/>
    <s v="Tirane"/>
    <s v="J82104005P"/>
    <n v="71604"/>
    <n v="0"/>
    <m/>
    <n v="0"/>
    <n v="0"/>
    <m/>
    <m/>
    <m/>
    <m/>
    <m/>
    <m/>
    <n v="59670"/>
    <n v="11934"/>
    <m/>
    <n v="0"/>
    <m/>
  </r>
  <r>
    <s v="88D9CD666995975EA61E4744899D17F6"/>
    <s v="f9747c07-b83e-4d59-a882-bcd3145e9951"/>
    <d v="2022-12-01T00:00:00"/>
    <x v="54"/>
    <s v="Tirane"/>
    <s v="L02308019F"/>
    <n v="15000"/>
    <n v="0"/>
    <m/>
    <n v="0"/>
    <n v="0"/>
    <m/>
    <m/>
    <m/>
    <m/>
    <m/>
    <m/>
    <n v="12500"/>
    <n v="2500"/>
    <m/>
    <n v="0"/>
    <s v="shpenzim sigurie"/>
  </r>
  <r>
    <s v="924046AAD4254B71504AF516F2CF534E"/>
    <s v="0d8dfe7c-310e-49a7-9513-7cb09a7c4d5c"/>
    <d v="2022-12-01T00:00:00"/>
    <x v="73"/>
    <s v="Tirane"/>
    <s v="J62207004A"/>
    <n v="5258.4"/>
    <n v="0"/>
    <m/>
    <n v="0"/>
    <n v="0"/>
    <m/>
    <m/>
    <m/>
    <m/>
    <m/>
    <m/>
    <m/>
    <m/>
    <n v="4382"/>
    <n v="876.40000000000009"/>
    <s v="BLERJE LENDE E PARE TOKA SITUACION"/>
  </r>
  <r>
    <s v="EC05C9B16794AE4629165F51C5036CDF"/>
    <s v="e1659b92-3270-4ab1-a907-bb64e022ac91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0BA5177216341A55E7A3198D8206F576"/>
    <s v="c56e7025-bd26-4edb-933a-dee6f33ead19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6C841C90C6658830847FEBD7B2653DB3"/>
    <s v="2812322d-8434-465b-907c-b12e1707437f"/>
    <d v="2022-12-01T00:00:00"/>
    <x v="73"/>
    <s v="Tirane"/>
    <s v="J62207004A"/>
    <n v="126208.8"/>
    <n v="0"/>
    <m/>
    <n v="0"/>
    <n v="0"/>
    <m/>
    <m/>
    <m/>
    <m/>
    <m/>
    <m/>
    <m/>
    <m/>
    <n v="105174"/>
    <n v="21034.800000000003"/>
    <s v="BLERJE LENDE E PARE TOKA SITUACION"/>
  </r>
  <r>
    <s v="B0232B3AB66C69778F345B845447EA1E"/>
    <s v="dd6c2c0c-0e1c-4202-b231-976e19641a97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6F3B8D92EEB694D1DA224B3ED4E27E98"/>
    <s v="e853d958-9d09-4990-990f-cde11928cf44"/>
    <d v="2022-12-01T00:00:00"/>
    <x v="73"/>
    <s v="Tirane"/>
    <s v="J62207004A"/>
    <n v="126208.8"/>
    <n v="0"/>
    <m/>
    <n v="0"/>
    <n v="0"/>
    <m/>
    <m/>
    <m/>
    <m/>
    <m/>
    <m/>
    <m/>
    <m/>
    <n v="105174"/>
    <n v="21034.800000000003"/>
    <s v="BLERJE LENDE E PARE TOKA SITUACION"/>
  </r>
  <r>
    <s v="4911663EE4FBE73357E1E682B48BBE3A"/>
    <s v="83971043-d0c1-4bd9-9ce8-efa81fe288c9"/>
    <d v="2022-12-01T00:00:00"/>
    <x v="73"/>
    <s v="Tirane"/>
    <s v="J62207004A"/>
    <n v="110432.4"/>
    <n v="0"/>
    <m/>
    <n v="0"/>
    <n v="0"/>
    <m/>
    <m/>
    <m/>
    <m/>
    <m/>
    <m/>
    <m/>
    <m/>
    <n v="92027"/>
    <n v="18405.400000000001"/>
    <s v="BLERJE LENDE E PARE TOKA SITUACION"/>
  </r>
  <r>
    <s v="6EFBB708BA85095B4231EC3F01956F9A"/>
    <s v="4bd09913-f9c6-4cd7-b535-d75448628130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1CDC643B82CA98971D7682C48D10726A"/>
    <s v="f65a3780-5825-44ed-9609-b4f145f980a2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B9509C8FE4E529C8F47E4736B9F61748"/>
    <s v="39299bbf-274e-44eb-b196-d0e18b22a1b9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283E53A3250584159984C5651564B3F3"/>
    <s v="eaf05990-54fe-4638-ae20-2dea5b8705fa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A30EAB805927F10162793AC8A399A3BE"/>
    <s v="25244ae9-7436-4795-ac98-57ff9d19a87c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0C99F8804ACA019DB5780FFE82B04647"/>
    <s v="9e31532c-2e9c-47b7-8ed5-4a30c90a4c46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F17F1D4A7925A7677CBF9084B90A9F8D"/>
    <s v="bd3afa0a-2e71-4c5c-8e73-100763f1986e"/>
    <d v="2022-12-01T00:00:00"/>
    <x v="73"/>
    <s v="Tirane"/>
    <s v="J62207004A"/>
    <n v="126208.8"/>
    <n v="0"/>
    <m/>
    <n v="0"/>
    <n v="0"/>
    <m/>
    <m/>
    <m/>
    <m/>
    <m/>
    <m/>
    <m/>
    <m/>
    <n v="105174"/>
    <n v="21034.800000000003"/>
    <s v="BLERJE LENDE E PARE TOKA SITUACION"/>
  </r>
  <r>
    <s v="61C02765D225A904460B8721088ADC80"/>
    <s v="51bdacc8-d35a-4f90-b333-020ae6314ae1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2D7D59138740BB6107A8A532A8A18A95"/>
    <s v="70b165d6-f8d4-43be-b9b7-1ef21e198130"/>
    <d v="2022-12-01T00:00:00"/>
    <x v="73"/>
    <s v="Tirane"/>
    <s v="J62207004A"/>
    <n v="126208.8"/>
    <n v="0"/>
    <m/>
    <n v="0"/>
    <n v="0"/>
    <m/>
    <m/>
    <m/>
    <m/>
    <m/>
    <m/>
    <m/>
    <m/>
    <n v="105174"/>
    <n v="21034.800000000003"/>
    <s v="BLERJE LENDE E PARE TOKA SITUACION"/>
  </r>
  <r>
    <s v="1424B5885E1DB0CD41FD2D42C053EF37"/>
    <s v="5dfe256f-2183-4ddf-ab7c-08e61b79111e"/>
    <d v="2022-12-01T00:00:00"/>
    <x v="73"/>
    <s v="Tirane"/>
    <s v="J62207004A"/>
    <n v="126208.8"/>
    <n v="0"/>
    <m/>
    <n v="0"/>
    <n v="0"/>
    <m/>
    <m/>
    <m/>
    <m/>
    <m/>
    <m/>
    <m/>
    <m/>
    <n v="105174"/>
    <n v="21034.800000000003"/>
    <s v="BLERJE LENDE E PARE TOKA SITUACION"/>
  </r>
  <r>
    <s v="DB9213A9BD936D3C937BD34135F65905"/>
    <s v="b4a84386-f21c-4c24-b278-be4ad65624f9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  <r>
    <s v="8ACE9059D486D05C8DE41415718C989A"/>
    <s v="d9abbd27-dcfd-4466-a572-2480e30470a3"/>
    <d v="2022-12-01T00:00:00"/>
    <x v="73"/>
    <s v="Tirane"/>
    <s v="J62207004A"/>
    <n v="105174"/>
    <n v="0"/>
    <m/>
    <n v="0"/>
    <n v="0"/>
    <m/>
    <m/>
    <m/>
    <m/>
    <m/>
    <m/>
    <m/>
    <m/>
    <n v="87645"/>
    <n v="17529"/>
    <s v="BLERJE LENDE E PARE TOKA SITUACION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n v="328"/>
    <s v="85ca2c21-816a-46d8-aa6c-5d5444277e49"/>
    <s v="30.03.2022"/>
    <x v="0"/>
    <s v="Tirane"/>
    <s v="J94316011P"/>
    <n v="13599.6"/>
    <n v="0"/>
    <m/>
    <n v="0"/>
    <m/>
    <m/>
    <n v="0"/>
    <n v="11333"/>
    <n v="2266.6"/>
  </r>
  <r>
    <s v="620/2022/ne673lb421"/>
    <s v="1f0b1420-c02e-4f0d-a909-03e70de54fb0"/>
    <s v="29.06.2022"/>
    <x v="0"/>
    <s v="KO"/>
    <s v="J94316011P"/>
    <n v="23100"/>
    <n v="0"/>
    <m/>
    <n v="0"/>
    <m/>
    <m/>
    <n v="0"/>
    <n v="19250"/>
    <n v="3850"/>
  </r>
  <r>
    <s v="1968/2022/zs949wc570"/>
    <s v="2d860c23-5fda-4010-a014-4d5a9690cfb0"/>
    <s v="30.06.2022"/>
    <x v="1"/>
    <s v="Tirane"/>
    <s v="K31320002C"/>
    <n v="72000"/>
    <n v="0"/>
    <m/>
    <n v="0"/>
    <m/>
    <m/>
    <n v="0"/>
    <n v="60000"/>
    <n v="12000"/>
  </r>
  <r>
    <s v="1957/2022/zs949wc570"/>
    <s v="f3cc85ee-7c84-4475-98a6-d5ed9513510f"/>
    <s v="30.06.2022"/>
    <x v="1"/>
    <s v="Tirane"/>
    <s v="K31320002C"/>
    <n v="38100"/>
    <n v="0"/>
    <m/>
    <n v="0"/>
    <m/>
    <m/>
    <n v="0"/>
    <n v="31750"/>
    <n v="6350"/>
  </r>
  <r>
    <s v="457/2022/uq855kv990"/>
    <s v="122684ab-d73a-44b7-aa5f-e5429380158d"/>
    <s v="07.07.2022"/>
    <x v="2"/>
    <s v="Tirane"/>
    <s v="K61326011L"/>
    <n v="25800"/>
    <n v="0"/>
    <m/>
    <n v="0"/>
    <m/>
    <m/>
    <n v="0"/>
    <n v="21500"/>
    <n v="4300"/>
  </r>
  <r>
    <s v="395/2022/zt885os631"/>
    <s v="f99b14a7-db96-4fe9-9365-5a2e981a8c30"/>
    <s v="16.07.2022"/>
    <x v="3"/>
    <s v="Tirane"/>
    <s v="K51723002I"/>
    <n v="27999.599999999999"/>
    <n v="0"/>
    <m/>
    <n v="0"/>
    <m/>
    <m/>
    <n v="0"/>
    <n v="23333"/>
    <n v="4666.6000000000004"/>
  </r>
  <r>
    <s v="394/2022/zt885os631"/>
    <s v="aa53e443-f4f7-403f-b06e-f54211f5091a"/>
    <s v="16.07.2022"/>
    <x v="3"/>
    <s v="Tirane"/>
    <s v="K51723002I"/>
    <n v="27999.599999999999"/>
    <n v="0"/>
    <m/>
    <n v="0"/>
    <m/>
    <m/>
    <n v="0"/>
    <n v="23333"/>
    <n v="4666.6000000000004"/>
  </r>
  <r>
    <s v="445/2022/vn633yh801"/>
    <s v="13ae0edc-92c9-4ea2-9ebf-7dca20a4cfa3"/>
    <s v="19.07.2022"/>
    <x v="4"/>
    <s v="Kruja"/>
    <s v="K14229202O"/>
    <n v="31200"/>
    <n v="0"/>
    <m/>
    <n v="0"/>
    <m/>
    <m/>
    <n v="0"/>
    <n v="26000"/>
    <n v="5200"/>
  </r>
  <r>
    <s v="442/2022/vn633yh801"/>
    <s v="1192cd04-dad5-45c5-83a4-6d63d36543c9"/>
    <s v="19.07.2022"/>
    <x v="4"/>
    <s v="Kruja"/>
    <s v="K14229202O"/>
    <n v="31200"/>
    <n v="0"/>
    <m/>
    <n v="0"/>
    <m/>
    <m/>
    <n v="0"/>
    <n v="26000"/>
    <n v="5200"/>
  </r>
  <r>
    <s v="3816/2022"/>
    <s v="77da28ee-c606-4f8e-87f3-4f027bc38bc7"/>
    <s v="21.07.2022"/>
    <x v="5"/>
    <s v="Tirane"/>
    <s v="K27222201B"/>
    <n v="1192424.3999999999"/>
    <n v="0"/>
    <m/>
    <n v="0"/>
    <m/>
    <m/>
    <n v="0"/>
    <n v="993687"/>
    <n v="198737.40000000002"/>
  </r>
  <r>
    <n v="44774"/>
    <s v="12293134-8795-4b3f-8681-fa55b88f9f3f"/>
    <s v="03.08.2022"/>
    <x v="6"/>
    <s v="Tirane"/>
    <s v="L41309041P"/>
    <n v="51999.6"/>
    <n v="0"/>
    <m/>
    <n v="0"/>
    <m/>
    <m/>
    <n v="0"/>
    <n v="43333"/>
    <n v="8666.6"/>
  </r>
  <r>
    <s v="865/2022/iz949dk684"/>
    <s v="96f7269a-92f1-455a-825a-b9c20fa47989"/>
    <s v="11.08.2022"/>
    <x v="7"/>
    <s v="Tirane"/>
    <s v="L72025009M"/>
    <n v="-7200"/>
    <n v="0"/>
    <m/>
    <n v="0"/>
    <m/>
    <m/>
    <n v="0"/>
    <n v="-6000"/>
    <n v="-1200"/>
  </r>
  <r>
    <s v="856/2022/iz949dk684"/>
    <s v="d382fb47-94c0-470d-94ae-555356c385d9"/>
    <s v="11.08.2022"/>
    <x v="7"/>
    <s v="Tirane"/>
    <s v="L72025009M"/>
    <n v="88800"/>
    <n v="0"/>
    <m/>
    <n v="0"/>
    <m/>
    <m/>
    <n v="0"/>
    <n v="74000"/>
    <n v="14800"/>
  </r>
  <r>
    <s v="857/2022/iz949dk684"/>
    <s v="717e57d1-18a3-4799-926f-105a4d09b4a1"/>
    <s v="11.08.2022"/>
    <x v="7"/>
    <s v="Tirane"/>
    <s v="L72025009M"/>
    <n v="88800"/>
    <n v="0"/>
    <m/>
    <n v="0"/>
    <m/>
    <m/>
    <n v="0"/>
    <n v="74000"/>
    <n v="14800"/>
  </r>
  <r>
    <s v="859/2022/iz949dk684"/>
    <s v="116a961b-496f-43e6-a682-5c88c1e93b41"/>
    <s v="11.08.2022"/>
    <x v="7"/>
    <s v="Tirane"/>
    <s v="L72025009M"/>
    <n v="88800"/>
    <n v="0"/>
    <m/>
    <n v="0"/>
    <m/>
    <m/>
    <n v="0"/>
    <n v="74000"/>
    <n v="14800"/>
  </r>
  <r>
    <s v="858/2022/iz949dk684"/>
    <s v="4e6fb916-50a4-4bce-ae20-56146e76cf28"/>
    <s v="11.08.2022"/>
    <x v="7"/>
    <s v="Tirane"/>
    <s v="L72025009M"/>
    <n v="88800"/>
    <n v="0"/>
    <m/>
    <n v="0"/>
    <m/>
    <m/>
    <n v="0"/>
    <n v="74000"/>
    <n v="14800"/>
  </r>
  <r>
    <s v="866/2022/iz949dk684"/>
    <s v="c921ffa0-9c41-4117-8b2c-e4e922e3c2f7"/>
    <s v="11.08.2022"/>
    <x v="7"/>
    <s v="Tiranë"/>
    <s v="L72025009M"/>
    <n v="72000"/>
    <n v="0"/>
    <m/>
    <n v="0"/>
    <m/>
    <m/>
    <n v="0"/>
    <n v="60000"/>
    <n v="12000"/>
  </r>
  <r>
    <s v="860/2022/iz949dk684"/>
    <s v="e9cd7894-9d8f-4492-923b-d4ff975d001b"/>
    <s v="11.08.2022"/>
    <x v="7"/>
    <s v="Tirane"/>
    <s v="L72025009M"/>
    <n v="88800"/>
    <n v="0"/>
    <m/>
    <n v="0"/>
    <m/>
    <m/>
    <n v="0"/>
    <n v="74000"/>
    <n v="14800"/>
  </r>
  <r>
    <s v="863/2022/iz949dk684"/>
    <s v="44a7caee-4f77-4384-b81e-886c9fd49dcb"/>
    <s v="11.08.2022"/>
    <x v="7"/>
    <s v="Tiranë"/>
    <s v="L72025009M"/>
    <n v="7200"/>
    <n v="0"/>
    <m/>
    <n v="0"/>
    <m/>
    <m/>
    <n v="0"/>
    <n v="6000"/>
    <n v="1200"/>
  </r>
  <r>
    <s v="862/2022/iz949dk684"/>
    <s v="63f57a73-bb36-4ef4-b4d4-279b514249df"/>
    <s v="11.08.2022"/>
    <x v="7"/>
    <s v="Tirane"/>
    <s v="L72025009M"/>
    <n v="88800"/>
    <n v="0"/>
    <m/>
    <n v="0"/>
    <m/>
    <m/>
    <n v="0"/>
    <n v="74000"/>
    <n v="14800"/>
  </r>
  <r>
    <s v="861/2022/iz949dk684"/>
    <s v="8e8c2dac-908e-48fb-b97a-ee6538e31d2a"/>
    <s v="11.08.2022"/>
    <x v="7"/>
    <s v="Tirane"/>
    <s v="L72025009M"/>
    <n v="88800"/>
    <n v="0"/>
    <m/>
    <n v="0"/>
    <m/>
    <m/>
    <n v="0"/>
    <n v="74000"/>
    <n v="14800"/>
  </r>
  <r>
    <s v="864/2022/iz949dk684"/>
    <s v="c5cb0d59-e926-4136-863c-ecbc12d68096"/>
    <s v="11.08.2022"/>
    <x v="7"/>
    <s v="Tiranë"/>
    <s v="L72025009M"/>
    <n v="43200"/>
    <n v="0"/>
    <m/>
    <n v="0"/>
    <m/>
    <m/>
    <n v="0"/>
    <n v="36000"/>
    <n v="7200"/>
  </r>
  <r>
    <n v="44835"/>
    <s v="d36524ec-4d80-4363-ab0c-59e8743ce55e"/>
    <s v="11.08.2022"/>
    <x v="6"/>
    <s v="Tirane"/>
    <s v="L41309041P"/>
    <n v="27999.599999999999"/>
    <n v="0"/>
    <m/>
    <n v="0"/>
    <m/>
    <m/>
    <n v="0"/>
    <n v="23333"/>
    <n v="4666.6000000000004"/>
  </r>
  <r>
    <n v="44805"/>
    <s v="1a37d2ed-ea9f-4aea-ac25-15efc4932384"/>
    <s v="11.08.2022"/>
    <x v="6"/>
    <s v="Tirane"/>
    <s v="L41309041P"/>
    <n v="27999.599999999999"/>
    <n v="0"/>
    <m/>
    <n v="0"/>
    <m/>
    <m/>
    <n v="0"/>
    <n v="23333"/>
    <n v="4666.6000000000004"/>
  </r>
  <r>
    <s v="81/2022"/>
    <s v="93ea1bc1-33fe-4400-8cf3-8bc398ee1dc2"/>
    <s v="15.08.2022"/>
    <x v="8"/>
    <s v="Durres"/>
    <s v="L32207505O"/>
    <n v="417153.6"/>
    <n v="0"/>
    <m/>
    <n v="0"/>
    <m/>
    <m/>
    <n v="0"/>
    <n v="347628"/>
    <n v="69525.600000000006"/>
  </r>
  <r>
    <s v="4474/2022/mm957yq612"/>
    <s v="5423470f-eeb0-42ca-a426-54cb3fdb9c08"/>
    <s v="23.08.2022"/>
    <x v="5"/>
    <s v="Tirane"/>
    <s v="K27222201B"/>
    <n v="149286"/>
    <n v="0"/>
    <m/>
    <n v="0"/>
    <m/>
    <m/>
    <n v="0"/>
    <n v="124405"/>
    <n v="24881"/>
  </r>
  <r>
    <s v="4486/2022/mm957yq612"/>
    <s v="dc2279c3-d775-4691-8e3a-3f75a6347bb2"/>
    <s v="24.08.2022"/>
    <x v="5"/>
    <s v="Tirane"/>
    <s v="K27222201B"/>
    <n v="149286"/>
    <n v="0"/>
    <m/>
    <n v="0"/>
    <m/>
    <m/>
    <n v="0"/>
    <n v="124405"/>
    <n v="24881"/>
  </r>
  <r>
    <s v="4518/2022/mm957yq612"/>
    <s v="02bc65f8-0617-48fd-b7e2-5eb95eb9aa8d"/>
    <s v="25.08.2022"/>
    <x v="5"/>
    <s v="Tirane"/>
    <s v="K27222201B"/>
    <n v="149286"/>
    <n v="0"/>
    <m/>
    <n v="0"/>
    <m/>
    <m/>
    <n v="0"/>
    <n v="124405"/>
    <n v="24881"/>
  </r>
  <r>
    <s v="1034/2022/iz949dk684"/>
    <s v="c25c88cc-b392-43b1-b670-9c48c2812e43"/>
    <s v="26.08.2022"/>
    <x v="7"/>
    <s v="Tiranë"/>
    <s v="L72025009M"/>
    <n v="88800"/>
    <n v="0"/>
    <m/>
    <n v="0"/>
    <m/>
    <m/>
    <n v="0"/>
    <n v="74000"/>
    <n v="14800"/>
  </r>
  <r>
    <s v="1033/2022/iz949dk684"/>
    <s v="733784c2-c8f6-4d9c-9153-e312f58eb9df"/>
    <s v="26.08.2022"/>
    <x v="7"/>
    <s v="Tiranë"/>
    <s v="L72025009M"/>
    <n v="88800"/>
    <n v="0"/>
    <m/>
    <n v="0"/>
    <m/>
    <m/>
    <n v="0"/>
    <n v="74000"/>
    <n v="14800"/>
  </r>
  <r>
    <s v="1032/2022/iz949dk684"/>
    <s v="dd315b5d-2232-42b0-a638-c3cbc265d4c6"/>
    <s v="26.08.2022"/>
    <x v="7"/>
    <s v="Tirane"/>
    <s v="L72025009M"/>
    <n v="88800"/>
    <n v="0"/>
    <m/>
    <n v="0"/>
    <m/>
    <m/>
    <n v="0"/>
    <n v="74000"/>
    <n v="14800"/>
  </r>
  <r>
    <n v="44896"/>
    <s v="2c16b560-8b94-4a3c-85c5-57696760675a"/>
    <s v="27.08.2022"/>
    <x v="6"/>
    <s v="Tirane"/>
    <s v="L41309041P"/>
    <n v="80000.399999999994"/>
    <n v="0"/>
    <m/>
    <n v="0"/>
    <m/>
    <m/>
    <n v="0"/>
    <n v="66667"/>
    <n v="13333.400000000001"/>
  </r>
  <r>
    <s v="4588/2022/mm957yq612"/>
    <s v="cb518553-2560-4703-b3b7-c280022685f5"/>
    <s v="29.08.2022"/>
    <x v="5"/>
    <s v="Tirane"/>
    <s v="K27222201B"/>
    <n v="149286"/>
    <n v="0"/>
    <m/>
    <n v="0"/>
    <m/>
    <m/>
    <n v="0"/>
    <n v="124405"/>
    <n v="24881"/>
  </r>
  <r>
    <n v="44562"/>
    <s v="46f49c63-76cd-4488-8392-f56406202616"/>
    <s v="29.08.2022"/>
    <x v="9"/>
    <s v="Durres"/>
    <s v="M21524506A"/>
    <n v="1076352"/>
    <n v="0"/>
    <m/>
    <n v="0"/>
    <m/>
    <m/>
    <n v="0"/>
    <n v="896960"/>
    <n v="179392"/>
  </r>
  <r>
    <s v="4595/2022/mm957yq612"/>
    <s v="1d148d0a-c3f1-4019-87cc-1fff0025eef5"/>
    <s v="30.08.2022"/>
    <x v="5"/>
    <s v="Tirane"/>
    <s v="K27222201B"/>
    <n v="46420.800000000003"/>
    <n v="0"/>
    <m/>
    <n v="0"/>
    <m/>
    <m/>
    <n v="0"/>
    <n v="38684"/>
    <n v="7736.8"/>
  </r>
  <r>
    <n v="1140"/>
    <s v="8e2c8a4c-af8b-4017-90f3-a768dec50bf7"/>
    <s v="19.09.2022"/>
    <x v="7"/>
    <s v="Tirane"/>
    <s v="L72025009M"/>
    <n v="96000"/>
    <n v="0"/>
    <m/>
    <n v="0"/>
    <m/>
    <m/>
    <n v="0"/>
    <n v="80000"/>
    <n v="16000"/>
  </r>
  <r>
    <n v="1139"/>
    <s v="8d3a11f1-cb92-405b-9b97-77d97862cde2"/>
    <s v="19.09.2022"/>
    <x v="7"/>
    <s v="Tirane"/>
    <s v="L72025009M"/>
    <n v="96000"/>
    <n v="0"/>
    <m/>
    <n v="0"/>
    <m/>
    <m/>
    <n v="0"/>
    <n v="80000"/>
    <n v="16000"/>
  </r>
  <r>
    <n v="1138"/>
    <s v="c5e965ee-5644-4cd0-9c8d-5b656004fd47"/>
    <s v="19.09.2022"/>
    <x v="7"/>
    <s v="Tirane"/>
    <s v="L72025009M"/>
    <n v="96000"/>
    <n v="0"/>
    <m/>
    <n v="0"/>
    <m/>
    <m/>
    <n v="0"/>
    <n v="80000"/>
    <n v="16000"/>
  </r>
  <r>
    <n v="491"/>
    <s v="fe39a62c-1135-4473-a022-3107cbba1214"/>
    <s v="20.09.2022"/>
    <x v="3"/>
    <s v="Tirane"/>
    <s v="K51723002I"/>
    <n v="36000"/>
    <n v="0"/>
    <m/>
    <n v="0"/>
    <m/>
    <m/>
    <n v="0"/>
    <n v="30000"/>
    <n v="6000"/>
  </r>
  <r>
    <n v="493"/>
    <s v="539d4b04-fb12-4f5e-a571-1ce8fa85f9c9"/>
    <s v="20.09.2022"/>
    <x v="3"/>
    <s v="Tirane"/>
    <s v="K51723002I"/>
    <n v="36000"/>
    <n v="0"/>
    <m/>
    <n v="0"/>
    <m/>
    <m/>
    <n v="0"/>
    <n v="30000"/>
    <n v="6000"/>
  </r>
  <r>
    <n v="492"/>
    <s v="2dfb4d3b-75f3-43b3-8a11-07990bdc198b"/>
    <s v="20.09.2022"/>
    <x v="3"/>
    <s v="Tirane"/>
    <s v="K51723002I"/>
    <n v="36000"/>
    <n v="0"/>
    <m/>
    <n v="0"/>
    <m/>
    <m/>
    <n v="0"/>
    <n v="30000"/>
    <n v="6000"/>
  </r>
  <r>
    <n v="495"/>
    <s v="a6e4a5b2-cbba-4d2e-bbc5-b1b71410e55c"/>
    <s v="20.09.2022"/>
    <x v="3"/>
    <s v="Tirane"/>
    <s v="K51723002I"/>
    <n v="36000"/>
    <n v="0"/>
    <m/>
    <n v="0"/>
    <m/>
    <m/>
    <n v="0"/>
    <n v="30000"/>
    <n v="6000"/>
  </r>
  <r>
    <n v="496"/>
    <s v="9f87a3da-d95b-41c5-a39a-d1a323d70ee2"/>
    <s v="20.09.2022"/>
    <x v="3"/>
    <s v="Tirane"/>
    <s v="K51723002I"/>
    <n v="36000"/>
    <n v="0"/>
    <m/>
    <n v="0"/>
    <m/>
    <m/>
    <n v="0"/>
    <n v="30000"/>
    <n v="6000"/>
  </r>
  <r>
    <n v="498"/>
    <s v="2df13057-b844-4d92-bd2b-052e96318d82"/>
    <s v="20.09.2022"/>
    <x v="3"/>
    <s v="Tirane"/>
    <s v="K51723002I"/>
    <n v="36000"/>
    <n v="0"/>
    <m/>
    <n v="0"/>
    <m/>
    <m/>
    <n v="0"/>
    <n v="30000"/>
    <n v="6000"/>
  </r>
  <r>
    <n v="497"/>
    <s v="83c9a567-8158-4d97-87e1-55c3c980c25e"/>
    <s v="20.09.2022"/>
    <x v="3"/>
    <s v="Tirane"/>
    <s v="K51723002I"/>
    <n v="36000"/>
    <n v="0"/>
    <m/>
    <n v="0"/>
    <m/>
    <m/>
    <n v="0"/>
    <n v="30000"/>
    <n v="6000"/>
  </r>
  <r>
    <n v="490"/>
    <s v="503fe8d6-0be7-4935-965d-44ed89fd1857"/>
    <s v="20.09.2022"/>
    <x v="3"/>
    <s v="Tirane"/>
    <s v="K51723002I"/>
    <n v="36000"/>
    <n v="0"/>
    <m/>
    <n v="0"/>
    <m/>
    <m/>
    <n v="0"/>
    <n v="30000"/>
    <n v="6000"/>
  </r>
  <r>
    <n v="494"/>
    <s v="e7c400bc-b151-47e6-969c-207639631c4f"/>
    <s v="20.09.2022"/>
    <x v="3"/>
    <s v="Tirane"/>
    <s v="K51723002I"/>
    <n v="36000"/>
    <n v="0"/>
    <m/>
    <n v="0"/>
    <m/>
    <m/>
    <n v="0"/>
    <n v="30000"/>
    <n v="6000"/>
  </r>
  <r>
    <n v="489"/>
    <s v="9d125527-dfab-442e-a3ee-2c7cd63be901"/>
    <s v="20.09.2022"/>
    <x v="3"/>
    <s v="Tirane"/>
    <s v="K51723002I"/>
    <n v="36000"/>
    <n v="0"/>
    <m/>
    <n v="0"/>
    <m/>
    <m/>
    <n v="0"/>
    <n v="30000"/>
    <n v="6000"/>
  </r>
  <r>
    <n v="3"/>
    <s v="1efccb28-56c4-4a32-b4b8-7df02c499017"/>
    <s v="20.09.2022"/>
    <x v="8"/>
    <s v="Tirane"/>
    <s v="L32207505O"/>
    <n v="4082050.8"/>
    <n v="0"/>
    <m/>
    <n v="0"/>
    <m/>
    <m/>
    <n v="0"/>
    <n v="3401709"/>
    <n v="680341.8"/>
  </r>
  <r>
    <n v="5018"/>
    <s v="473314bf-02bb-4569-aaa3-fb0a83fbfd1b"/>
    <s v="21.09.2022"/>
    <x v="10"/>
    <s v="Tirane"/>
    <s v="K27222201B"/>
    <n v="149018.4"/>
    <n v="0"/>
    <m/>
    <n v="0"/>
    <m/>
    <m/>
    <n v="0"/>
    <n v="124182"/>
    <n v="24836.400000000001"/>
  </r>
  <r>
    <n v="1145"/>
    <s v="4f1e63c4-7709-469b-a087-d43718fb97d3"/>
    <s v="23.09.2022"/>
    <x v="7"/>
    <s v="Tirane"/>
    <s v="L72025009M"/>
    <n v="96000"/>
    <n v="0"/>
    <m/>
    <n v="0"/>
    <m/>
    <m/>
    <n v="0"/>
    <n v="80000"/>
    <n v="16000"/>
  </r>
  <r>
    <n v="1143"/>
    <s v="eed7fd30-b39f-4fbb-aeee-d8220ef28ba7"/>
    <s v="23.09.2022"/>
    <x v="7"/>
    <s v="Tirane"/>
    <s v="L72025009M"/>
    <n v="96000"/>
    <n v="0"/>
    <m/>
    <n v="0"/>
    <m/>
    <m/>
    <n v="0"/>
    <n v="80000"/>
    <n v="16000"/>
  </r>
  <r>
    <n v="1144"/>
    <s v="3be2c786-18a3-4516-b162-6a1ebe93468b"/>
    <s v="23.09.2022"/>
    <x v="7"/>
    <s v="Tirane"/>
    <s v="L72025009M"/>
    <n v="96000"/>
    <n v="0"/>
    <m/>
    <n v="0"/>
    <m/>
    <m/>
    <n v="0"/>
    <n v="80000"/>
    <n v="16000"/>
  </r>
  <r>
    <n v="5119"/>
    <s v="21d9fbde-7094-4e7d-b303-1e581e58b846"/>
    <s v="26.09.2022"/>
    <x v="10"/>
    <s v="Tirane"/>
    <s v="K27222201B"/>
    <n v="148954.79999999999"/>
    <n v="0"/>
    <m/>
    <n v="0"/>
    <m/>
    <m/>
    <n v="0"/>
    <n v="124129"/>
    <n v="24825.800000000003"/>
  </r>
  <r>
    <n v="5146"/>
    <s v="8ee92b95-9ce0-4e96-81e5-1a8745daf3a4"/>
    <s v="27.09.2022"/>
    <x v="10"/>
    <s v="Tirane"/>
    <s v="K27222201B"/>
    <n v="148954.79999999999"/>
    <n v="0"/>
    <m/>
    <n v="0"/>
    <m/>
    <m/>
    <n v="0"/>
    <n v="124129"/>
    <n v="24825.800000000003"/>
  </r>
  <r>
    <n v="1162"/>
    <s v="0fc6af44-8d70-45c4-af10-127095546248"/>
    <s v="27.09.2022"/>
    <x v="7"/>
    <s v="Tirane"/>
    <s v="L72025009M"/>
    <n v="57600"/>
    <n v="0"/>
    <m/>
    <n v="0"/>
    <m/>
    <m/>
    <n v="0"/>
    <n v="48000"/>
    <n v="9600"/>
  </r>
  <r>
    <n v="1161"/>
    <s v="b2355416-466c-4c20-8b48-38dba0e4a143"/>
    <s v="27.09.2022"/>
    <x v="7"/>
    <s v="Tirane"/>
    <s v="L72025009M"/>
    <n v="96000"/>
    <n v="0"/>
    <m/>
    <n v="0"/>
    <m/>
    <m/>
    <n v="0"/>
    <n v="80000"/>
    <n v="16000"/>
  </r>
  <r>
    <n v="1159"/>
    <s v="f7291008-d688-49be-98d3-2ba8b62bcb92"/>
    <s v="27.09.2022"/>
    <x v="7"/>
    <s v="Tirane"/>
    <s v="L72025009M"/>
    <n v="96000"/>
    <n v="0"/>
    <m/>
    <n v="0"/>
    <m/>
    <m/>
    <n v="0"/>
    <n v="80000"/>
    <n v="16000"/>
  </r>
  <r>
    <n v="1160"/>
    <s v="0ef57e23-df1f-4c4f-8d92-5c1e3e735aa5"/>
    <s v="27.09.2022"/>
    <x v="7"/>
    <s v="Tirane"/>
    <s v="L72025009M"/>
    <n v="96000"/>
    <n v="0"/>
    <m/>
    <n v="0"/>
    <m/>
    <m/>
    <n v="0"/>
    <n v="80000"/>
    <n v="16000"/>
  </r>
  <r>
    <n v="508"/>
    <s v="de5c014e-6e66-42d9-b237-ec2d66eaf4f8"/>
    <s v="29.09.2022"/>
    <x v="3"/>
    <s v="Tirane"/>
    <s v="K51723002I"/>
    <n v="36000"/>
    <n v="0"/>
    <m/>
    <n v="0"/>
    <m/>
    <m/>
    <n v="0"/>
    <n v="30000"/>
    <n v="6000"/>
  </r>
  <r>
    <n v="5185"/>
    <s v="758e1d41-7474-4b00-95e7-6a6640bcc47a"/>
    <s v="29.09.2022"/>
    <x v="10"/>
    <s v="Tirane"/>
    <s v="K27222201B"/>
    <n v="66201.600000000006"/>
    <n v="0"/>
    <m/>
    <n v="0"/>
    <m/>
    <m/>
    <n v="0"/>
    <n v="55168"/>
    <n v="11033.6"/>
  </r>
  <r>
    <n v="511"/>
    <s v="5d566f60-c0af-4037-84c5-0866f31d412e"/>
    <s v="29.09.2022"/>
    <x v="3"/>
    <s v="Tirane"/>
    <s v="K51723002I"/>
    <n v="24000"/>
    <n v="0"/>
    <m/>
    <n v="0"/>
    <m/>
    <m/>
    <n v="0"/>
    <n v="20000"/>
    <n v="4000"/>
  </r>
  <r>
    <n v="506"/>
    <s v="12813d4a-80d3-415c-8b73-17ce5c9a7fba"/>
    <s v="29.09.2022"/>
    <x v="3"/>
    <s v="Tirane"/>
    <s v="K51723002I"/>
    <n v="36000"/>
    <n v="0"/>
    <m/>
    <n v="0"/>
    <m/>
    <m/>
    <n v="0"/>
    <n v="30000"/>
    <n v="6000"/>
  </r>
  <r>
    <n v="509"/>
    <s v="4a742e3b-2c20-4509-a7ef-7a93844340b3"/>
    <s v="29.09.2022"/>
    <x v="3"/>
    <s v="Tirane"/>
    <s v="K51723002I"/>
    <n v="36000"/>
    <n v="0"/>
    <m/>
    <n v="0"/>
    <m/>
    <m/>
    <n v="0"/>
    <n v="30000"/>
    <n v="6000"/>
  </r>
  <r>
    <n v="505"/>
    <s v="80a1ebbe-9441-4c3a-b81d-cef2c2f82c32"/>
    <s v="29.09.2022"/>
    <x v="3"/>
    <s v="Tirane"/>
    <s v="K51723002I"/>
    <n v="36000"/>
    <n v="0"/>
    <m/>
    <n v="0"/>
    <m/>
    <m/>
    <n v="0"/>
    <n v="30000"/>
    <n v="6000"/>
  </r>
  <r>
    <n v="507"/>
    <s v="773c0eef-a3d4-4b33-8774-83616a2b94be"/>
    <s v="29.09.2022"/>
    <x v="3"/>
    <s v="Tirane"/>
    <s v="K51723002I"/>
    <n v="36000"/>
    <n v="0"/>
    <m/>
    <n v="0"/>
    <m/>
    <m/>
    <n v="0"/>
    <n v="30000"/>
    <n v="6000"/>
  </r>
  <r>
    <n v="510"/>
    <s v="bd8d9640-7497-4838-8f41-53e8a371f8f6"/>
    <s v="29.09.2022"/>
    <x v="3"/>
    <s v="Tirane"/>
    <s v="K51723002I"/>
    <n v="36000"/>
    <n v="0"/>
    <m/>
    <n v="0"/>
    <m/>
    <m/>
    <n v="0"/>
    <n v="30000"/>
    <n v="6000"/>
  </r>
  <r>
    <s v="003871CC546AE46155F5DF767C0AD2FB"/>
    <s v="aeccba30-5e4b-4b8d-b84c-37b6cade7658"/>
    <s v="03.10.2022"/>
    <x v="11"/>
    <s v="Tirane"/>
    <s v="J62207004A"/>
    <n v="52470"/>
    <n v="0"/>
    <m/>
    <n v="0"/>
    <n v="0"/>
    <m/>
    <n v="0"/>
    <n v="43725"/>
    <n v="8745"/>
  </r>
  <r>
    <s v="F4D227C178DBBF222CD93F7674BAEF9A"/>
    <s v="0d7827b7-6746-4ab8-82d0-6f0e54a2be9e"/>
    <s v="03.10.2022"/>
    <x v="11"/>
    <s v="Tirane"/>
    <s v="J62207004A"/>
    <n v="104940"/>
    <n v="0"/>
    <m/>
    <n v="0"/>
    <n v="0"/>
    <m/>
    <n v="0"/>
    <n v="87450"/>
    <n v="17490"/>
  </r>
  <r>
    <s v="81AE56ED3B8AB6DBF196C86BCA52129F"/>
    <s v="1d4205b6-76a2-49e2-a63e-420e8cae629e"/>
    <s v="11.10.2022"/>
    <x v="1"/>
    <s v="Tirane"/>
    <s v="K31320002C"/>
    <n v="46200"/>
    <n v="0"/>
    <m/>
    <n v="0"/>
    <n v="0"/>
    <m/>
    <n v="0"/>
    <n v="38500"/>
    <n v="7700"/>
  </r>
  <r>
    <s v="D7F71F4CFAAB3E6B0E2FAB2F9ACB0459"/>
    <s v="7e128d20-5475-4557-a2dd-18d30c578c51"/>
    <s v="21.10.2022"/>
    <x v="12"/>
    <s v="FIER"/>
    <s v="K82524401F"/>
    <n v="108000"/>
    <n v="0"/>
    <m/>
    <n v="0"/>
    <n v="0"/>
    <m/>
    <n v="0"/>
    <n v="90000"/>
    <n v="18000"/>
  </r>
  <r>
    <s v="677C980858FA3FD6134B68D0CCF5DD8B"/>
    <s v="fbaf9409-8dc6-4114-bc27-f92a7fa526c5"/>
    <s v="24.10.2022"/>
    <x v="13"/>
    <s v="Rrashbull"/>
    <s v="L72220506A"/>
    <n v="2345600.4"/>
    <n v="0"/>
    <m/>
    <n v="0"/>
    <n v="0"/>
    <m/>
    <n v="0"/>
    <n v="1954667"/>
    <n v="390933.4"/>
  </r>
  <r>
    <s v="7863B298937BEBF85729EB632FEF74BB"/>
    <s v="a493e19a-5bbf-47e3-877a-ac7b4a6f9240"/>
    <s v="24.10.2022"/>
    <x v="2"/>
    <s v="Tirane"/>
    <s v="K61326011L"/>
    <n v="32768.400000000001"/>
    <n v="0"/>
    <m/>
    <n v="0"/>
    <n v="0"/>
    <m/>
    <n v="0"/>
    <n v="27307"/>
    <n v="5461.4000000000005"/>
  </r>
  <r>
    <s v="45D76F5B8DB3603E8C7CBCA3C61113A2"/>
    <s v="44ee9d74-59ff-47d4-9a48-ce75a0316df1"/>
    <s v="25.10.2022"/>
    <x v="10"/>
    <s v="Tirane"/>
    <s v="K27222201B"/>
    <n v="149971.20000000001"/>
    <n v="0"/>
    <m/>
    <n v="0"/>
    <n v="0"/>
    <m/>
    <n v="0"/>
    <n v="124976"/>
    <n v="24995.200000000001"/>
  </r>
  <r>
    <s v="D41F0845AFA2AF8D94E69211BD8DEE72"/>
    <s v="118f4d9e-0585-4161-9e4a-f19d4bd9566b"/>
    <s v="26.10.2022"/>
    <x v="10"/>
    <s v="Tirane"/>
    <s v="K27222201B"/>
    <n v="149971.20000000001"/>
    <n v="0"/>
    <m/>
    <n v="0"/>
    <n v="0"/>
    <m/>
    <n v="0"/>
    <n v="124976"/>
    <n v="24995.200000000001"/>
  </r>
  <r>
    <s v="E9A5759088A0AAA8F1D0C582ADCB40F6"/>
    <s v="02ab2818-108f-4984-9189-45c682c94d3e"/>
    <s v="27.10.2022"/>
    <x v="11"/>
    <s v="Tirane"/>
    <s v="J62207004A"/>
    <n v="106443.6"/>
    <n v="0"/>
    <m/>
    <n v="0"/>
    <n v="0"/>
    <m/>
    <n v="0"/>
    <n v="88703"/>
    <n v="17740.600000000002"/>
  </r>
  <r>
    <s v="5BE8B8F35D8CED35E690BECB71D53A76"/>
    <s v="261bc340-d052-44a4-b01c-dbab2d9f920c"/>
    <s v="27.10.2022"/>
    <x v="11"/>
    <s v="Tirane"/>
    <s v="J62207004A"/>
    <n v="127407.6"/>
    <n v="0"/>
    <m/>
    <n v="0"/>
    <n v="0"/>
    <m/>
    <n v="0"/>
    <n v="106173"/>
    <n v="21234.600000000002"/>
  </r>
  <r>
    <s v="4C1E677ED14F0943486DD2F73A97FFC3"/>
    <s v="850d3591-2aa1-421e-ae3a-85496482158b"/>
    <s v="27.10.2022"/>
    <x v="11"/>
    <s v="Tirane"/>
    <s v="J62207004A"/>
    <n v="127407.6"/>
    <n v="0"/>
    <m/>
    <n v="0"/>
    <n v="0"/>
    <m/>
    <n v="0"/>
    <n v="106173"/>
    <n v="21234.600000000002"/>
  </r>
  <r>
    <s v="F2F00F9A1A3CEED3E7BF398ED918D6B3"/>
    <s v="d01e95f8-d918-428c-9b0e-e2faa9dba352"/>
    <s v="27.10.2022"/>
    <x v="11"/>
    <s v="Tirane"/>
    <s v="J62207004A"/>
    <n v="127407.6"/>
    <n v="0"/>
    <m/>
    <n v="0"/>
    <n v="0"/>
    <m/>
    <n v="0"/>
    <n v="106173"/>
    <n v="21234.600000000002"/>
  </r>
  <r>
    <s v="5FFB824CABD3036D87CD6CF7F45EA34E"/>
    <s v="701a130f-702b-4428-8bfd-d9b23e27d21d"/>
    <s v="27.10.2022"/>
    <x v="10"/>
    <s v="Tirane"/>
    <s v="K27222201B"/>
    <n v="149971.20000000001"/>
    <n v="0"/>
    <m/>
    <n v="0"/>
    <n v="0"/>
    <m/>
    <n v="0"/>
    <n v="124976"/>
    <n v="24995.200000000001"/>
  </r>
  <r>
    <s v="1798084AD5E15BB783AE7F64F150E125"/>
    <s v="762bcf7d-4ca0-4eed-816c-122d1e3a7b1f"/>
    <s v="27.10.2022"/>
    <x v="14"/>
    <s v="Tirane"/>
    <s v="J72026007W"/>
    <n v="99999.6"/>
    <n v="0"/>
    <m/>
    <n v="0"/>
    <n v="0"/>
    <m/>
    <n v="0"/>
    <n v="83333"/>
    <n v="16666.600000000002"/>
  </r>
  <r>
    <s v="FDB70210689218C52D2D1C556B3F96F1"/>
    <s v="42297364-c3e2-4b95-971e-bbdab10a20d1"/>
    <s v="27.10.2022"/>
    <x v="11"/>
    <s v="Tirane"/>
    <s v="J62207004A"/>
    <n v="95556"/>
    <n v="0"/>
    <m/>
    <n v="0"/>
    <n v="0"/>
    <m/>
    <n v="0"/>
    <n v="79630"/>
    <n v="15926"/>
  </r>
  <r>
    <s v="BFFCDCA5B14DE0E82D297E468D3DE69C"/>
    <s v="69f7aa54-d3c0-43ff-a764-8f3123d932ae"/>
    <s v="28.10.2022"/>
    <x v="10"/>
    <s v="Tirane"/>
    <s v="K27222201B"/>
    <n v="149971.20000000001"/>
    <n v="0"/>
    <m/>
    <n v="0"/>
    <n v="0"/>
    <m/>
    <n v="0"/>
    <n v="124976"/>
    <n v="24995.200000000001"/>
  </r>
  <r>
    <s v="11F06C8A2F47D192ED54A6DC033A7BBE"/>
    <s v="ad481da9-132f-4850-8820-4cd08fbb49f4"/>
    <s v="29.10.2022"/>
    <x v="10"/>
    <s v="Tirane"/>
    <s v="K27222201B"/>
    <n v="149971.20000000001"/>
    <n v="0"/>
    <m/>
    <n v="0"/>
    <n v="0"/>
    <m/>
    <n v="0"/>
    <n v="124976"/>
    <n v="24995.200000000001"/>
  </r>
  <r>
    <s v="D77200F8FC3008739954B76D6AF37834"/>
    <s v="d4ec3ce4-1c2b-4096-afd9-250dff7d009e"/>
    <s v="31.10.2022"/>
    <x v="9"/>
    <s v="Durres"/>
    <s v="M21524506A"/>
    <n v="801759.6"/>
    <n v="0"/>
    <m/>
    <n v="0"/>
    <n v="0"/>
    <m/>
    <n v="0"/>
    <n v="668133"/>
    <n v="133626.6"/>
  </r>
  <r>
    <s v="B27130D74F97A444EF3640F0C8DF144C"/>
    <s v="dc6f0d1e-6168-4f70-88c6-50c11815c954"/>
    <s v="31.10.2022"/>
    <x v="10"/>
    <s v="Tirane"/>
    <s v="K27222201B"/>
    <n v="83655.600000000006"/>
    <n v="0"/>
    <m/>
    <n v="0"/>
    <n v="0"/>
    <m/>
    <n v="0"/>
    <n v="69713"/>
    <n v="13942.6"/>
  </r>
  <r>
    <s v="2B118C2864920272953A129D03B9A322"/>
    <s v="bffd57b7-c733-4cbb-a40e-03ce78b131b3"/>
    <s v="31.10.2022"/>
    <x v="10"/>
    <s v="Tirane"/>
    <s v="K27222201B"/>
    <n v="149971.20000000001"/>
    <n v="0"/>
    <m/>
    <n v="0"/>
    <n v="0"/>
    <m/>
    <n v="0"/>
    <n v="124976"/>
    <n v="24995.200000000001"/>
  </r>
  <r>
    <s v="460695A5F325C55B121BA7B85DE350E2"/>
    <s v="9b402573-0f51-462c-a0d9-59bc1ce993af"/>
    <d v="2022-11-30T00:00:00"/>
    <x v="9"/>
    <s v="Durres"/>
    <s v="M21524506A"/>
    <n v="853680"/>
    <n v="0"/>
    <m/>
    <m/>
    <n v="0"/>
    <m/>
    <n v="0"/>
    <n v="711400"/>
    <n v="142280"/>
  </r>
  <r>
    <s v="65B3DA6854019D4C7927B50FE5F71314"/>
    <s v="447de986-7e6e-4515-9ced-716e37501d37"/>
    <d v="2022-11-28T00:00:00"/>
    <x v="15"/>
    <s v="Tirane"/>
    <s v="K27222201B"/>
    <n v="534174"/>
    <n v="0"/>
    <m/>
    <m/>
    <n v="0"/>
    <m/>
    <n v="0"/>
    <n v="445145"/>
    <n v="89029"/>
  </r>
  <r>
    <s v="61942901CDA6C8C90903C4B3A4350A04"/>
    <s v="9c3f0569-dfef-4656-8114-71c3a9ce4cf9"/>
    <d v="2022-11-29T00:00:00"/>
    <x v="11"/>
    <s v="Tirane"/>
    <s v="J62207004A"/>
    <n v="126165.6"/>
    <n v="0"/>
    <m/>
    <m/>
    <n v="0"/>
    <m/>
    <n v="0"/>
    <n v="105138"/>
    <n v="21027.600000000002"/>
  </r>
  <r>
    <s v="7362C27CED11EA13F838CFD82D5C0C39"/>
    <s v="a97b84c0-b9c7-4eab-a9cf-da4d951e3e8e"/>
    <d v="2022-11-29T00:00:00"/>
    <x v="11"/>
    <s v="Tirane"/>
    <s v="J62207004A"/>
    <n v="105138"/>
    <n v="0"/>
    <m/>
    <m/>
    <n v="0"/>
    <m/>
    <n v="0"/>
    <n v="87615"/>
    <n v="17523"/>
  </r>
  <r>
    <s v="D556900CD5D57206FFED9856D0D956CE"/>
    <s v="314d41bb-5a74-406e-9ba8-69b158aa6026"/>
    <d v="2022-11-29T00:00:00"/>
    <x v="11"/>
    <s v="Tirane"/>
    <s v="J62207004A"/>
    <n v="105138"/>
    <n v="0"/>
    <m/>
    <m/>
    <n v="0"/>
    <m/>
    <n v="0"/>
    <n v="87615"/>
    <n v="17523"/>
  </r>
  <r>
    <s v="AD809D65E731AABEB1E23438CCBDE489"/>
    <s v="7e0786d2-d45f-4d03-8ca3-030f615f9c4b"/>
    <d v="2022-11-29T00:00:00"/>
    <x v="11"/>
    <s v="Tirane"/>
    <s v="J62207004A"/>
    <n v="105138"/>
    <n v="0"/>
    <m/>
    <m/>
    <n v="0"/>
    <m/>
    <n v="0"/>
    <n v="87615"/>
    <n v="17523"/>
  </r>
  <r>
    <s v="DED609D19859E0418E7E7280FECD519C"/>
    <s v="61590efb-4c95-4008-8cb5-87147751803a"/>
    <d v="2022-11-29T00:00:00"/>
    <x v="11"/>
    <s v="Tirane"/>
    <s v="J62207004A"/>
    <n v="105138"/>
    <n v="0"/>
    <m/>
    <m/>
    <n v="0"/>
    <m/>
    <n v="0"/>
    <n v="87615"/>
    <n v="17523"/>
  </r>
  <r>
    <s v="4D86BE079CC911C147D15B82A0305A7D"/>
    <s v="66c7493f-6ee9-445b-964e-9f2bb7f1520e"/>
    <d v="2022-11-29T00:00:00"/>
    <x v="2"/>
    <s v="Tirane"/>
    <s v="K61326011L"/>
    <n v="13824"/>
    <n v="0"/>
    <m/>
    <m/>
    <n v="0"/>
    <m/>
    <n v="0"/>
    <n v="11520"/>
    <n v="2304"/>
  </r>
  <r>
    <s v="07CAA30C070A1F80848846A99A906B97"/>
    <s v="5355a216-b36d-486b-9c6e-4e79c79a215f"/>
    <d v="2022-11-27T00:00:00"/>
    <x v="12"/>
    <s v="FIER"/>
    <s v="K82524401F"/>
    <n v="61200"/>
    <n v="0"/>
    <m/>
    <m/>
    <n v="0"/>
    <n v="1904.34"/>
    <n v="380.86799999999999"/>
    <n v="49095.66"/>
    <n v="9819.1320000000014"/>
  </r>
  <r>
    <s v="D8F8EDC9E4FE2AB02D3315EE445A8C8B"/>
    <s v="beddbb56-fd51-4019-b655-0203437464dd"/>
    <d v="2022-11-26T00:00:00"/>
    <x v="16"/>
    <s v="Tirane"/>
    <s v="J82302001C"/>
    <n v="110499.6"/>
    <n v="0"/>
    <m/>
    <m/>
    <n v="0"/>
    <m/>
    <n v="0"/>
    <n v="92083"/>
    <n v="18416.600000000002"/>
  </r>
  <r>
    <s v="A4C50A250232C6A0CC8779928553237A"/>
    <s v="092fb360-0e8e-4d1a-bf25-68122b7f8f5e"/>
    <d v="2022-11-24T00:00:00"/>
    <x v="15"/>
    <s v="Tirane"/>
    <s v="K27222201B"/>
    <n v="721028.4"/>
    <n v="0"/>
    <m/>
    <m/>
    <n v="0"/>
    <m/>
    <n v="0"/>
    <n v="600857"/>
    <n v="120171.40000000001"/>
  </r>
  <r>
    <s v="E6862500310EC94362444340472DC7CF"/>
    <s v="42e31c57-238f-4554-a7f7-7c19e018bc8e"/>
    <d v="2022-11-19T00:00:00"/>
    <x v="17"/>
    <s v="Tirana"/>
    <s v="L81305035B"/>
    <n v="4350"/>
    <n v="0"/>
    <m/>
    <m/>
    <n v="0"/>
    <m/>
    <n v="0"/>
    <n v="3625"/>
    <n v="725"/>
  </r>
  <r>
    <s v="DE973B275EE466C9701B8530E908EDFC"/>
    <s v="ee9fdbf4-29e5-4c82-b0d5-18d76a42dd55"/>
    <d v="2022-11-17T00:00:00"/>
    <x v="18"/>
    <s v="Tirane"/>
    <s v="K61612002U"/>
    <n v="154500"/>
    <n v="0"/>
    <m/>
    <m/>
    <n v="0"/>
    <m/>
    <n v="0"/>
    <n v="128750"/>
    <n v="25750"/>
  </r>
  <r>
    <s v="7A7673034B405B69495BB1F64D6C6622"/>
    <s v="e4b2c4de-3ab9-4bfa-8456-39d8bee2ae5d"/>
    <d v="2022-11-17T00:00:00"/>
    <x v="11"/>
    <s v="Tirane"/>
    <s v="J62207004A"/>
    <n v="52636.800000000003"/>
    <n v="0"/>
    <m/>
    <m/>
    <n v="0"/>
    <m/>
    <n v="0"/>
    <n v="43864"/>
    <n v="8772.8000000000011"/>
  </r>
  <r>
    <s v="9B48216253C02425BEAC4DC36742E153"/>
    <s v="e197302f-9d3e-49f2-95a9-4aba32c46281"/>
    <d v="2022-11-16T00:00:00"/>
    <x v="11"/>
    <s v="Tirane"/>
    <s v="J62207004A"/>
    <n v="84218.4"/>
    <n v="0"/>
    <m/>
    <m/>
    <n v="0"/>
    <m/>
    <n v="0"/>
    <n v="70182"/>
    <n v="14036.400000000001"/>
  </r>
  <r>
    <s v="DBE36AC7E2F5D0B874E5F22014811AED"/>
    <s v="b3a5f0ae-4ed7-45af-a814-296e415d53c8"/>
    <d v="2022-11-16T00:00:00"/>
    <x v="11"/>
    <s v="Tirane"/>
    <s v="J62207004A"/>
    <n v="73690.8"/>
    <n v="0"/>
    <m/>
    <m/>
    <n v="0"/>
    <m/>
    <n v="0"/>
    <n v="61409"/>
    <n v="12281.800000000001"/>
  </r>
  <r>
    <s v="273635400DE381D4A9C1C1AB2851D18A"/>
    <s v="59be0765-2445-44d1-8ac8-d9a7eea6faff"/>
    <d v="2022-11-12T00:00:00"/>
    <x v="13"/>
    <s v="Rrashbull"/>
    <s v="L72220506A"/>
    <n v="108166.8"/>
    <n v="0"/>
    <m/>
    <m/>
    <n v="0"/>
    <m/>
    <n v="0"/>
    <n v="90139"/>
    <n v="18027.8"/>
  </r>
  <r>
    <s v="7417372138CE8E18F62449F24AEF8F0F"/>
    <s v="a021a50f-dfa0-40e5-8740-64d3ae6a8eec"/>
    <d v="2022-11-11T00:00:00"/>
    <x v="13"/>
    <s v="Rrashbull"/>
    <s v="L72220506A"/>
    <n v="0"/>
    <n v="0"/>
    <m/>
    <m/>
    <n v="0"/>
    <m/>
    <n v="0"/>
    <n v="0"/>
    <n v="0"/>
  </r>
  <r>
    <s v="DDD08D1230EA09563FC080C19952A61D"/>
    <s v="e5ef5753-3f83-4e79-a85d-36b23d0c325e"/>
    <d v="2022-11-09T00:00:00"/>
    <x v="19"/>
    <s v="Durres"/>
    <s v="L32207505O"/>
    <n v="2341600.7999999998"/>
    <n v="0"/>
    <m/>
    <m/>
    <n v="0"/>
    <m/>
    <n v="0"/>
    <n v="1951334"/>
    <n v="390266.80000000005"/>
  </r>
  <r>
    <s v="2CAE369886B3EFBE8BB764244E05FA63"/>
    <s v="8bf44a37-b02d-478c-b9aa-8475790a3b1e"/>
    <d v="2022-12-30T00:00:00"/>
    <x v="11"/>
    <s v="Tirane"/>
    <s v="J62207004A"/>
    <n v="34533.599999999999"/>
    <n v="0"/>
    <m/>
    <n v="0"/>
    <n v="0"/>
    <m/>
    <m/>
    <n v="28778"/>
    <n v="5755.6"/>
  </r>
  <r>
    <s v="CF8B0970B887053E469508426A8911A4"/>
    <s v="c5d54576-43e4-47a4-993b-ba057be52771"/>
    <d v="2022-12-30T00:00:00"/>
    <x v="11"/>
    <s v="Tirane"/>
    <s v="J62207004A"/>
    <n v="118400.4"/>
    <n v="0"/>
    <m/>
    <n v="0"/>
    <n v="0"/>
    <m/>
    <m/>
    <n v="98667"/>
    <n v="19733.400000000001"/>
  </r>
  <r>
    <s v="7350EBFB1AAE9B99208B7711FCCA7266"/>
    <s v="219c7a75-1dad-495f-a862-056d28bfe3fc"/>
    <d v="2022-12-28T00:00:00"/>
    <x v="15"/>
    <s v="Tirane"/>
    <s v="K27222201B"/>
    <n v="43033.2"/>
    <n v="0"/>
    <m/>
    <n v="0"/>
    <n v="0"/>
    <m/>
    <m/>
    <n v="35861"/>
    <n v="7172.2000000000007"/>
  </r>
  <r>
    <s v="3F376027AC0E1A85277F80D2488798ED"/>
    <s v="af170708-cf55-4b02-9f17-bfeb82cf93ee"/>
    <d v="2022-12-26T00:00:00"/>
    <x v="20"/>
    <s v="LEZHE"/>
    <s v="K48130519Q"/>
    <n v="21247.200000000001"/>
    <n v="0"/>
    <m/>
    <n v="0"/>
    <n v="0"/>
    <m/>
    <m/>
    <n v="17706"/>
    <n v="3541.2000000000003"/>
  </r>
  <r>
    <s v="51E60816A01B0A909725B18D9A07AAE0"/>
    <s v="fcdb6082-f57b-4e4a-bf2b-6a3f706deb78"/>
    <d v="2022-12-26T00:00:00"/>
    <x v="8"/>
    <s v="Durres"/>
    <s v="L32207505O"/>
    <n v="0"/>
    <n v="0"/>
    <m/>
    <n v="0"/>
    <n v="0"/>
    <n v="0"/>
    <n v="0"/>
    <m/>
    <n v="0"/>
  </r>
  <r>
    <s v="37B946DDA1EF1E1029796974C09C134F"/>
    <s v="a4c44c82-05be-4694-8f7e-a65645b0cbd4"/>
    <d v="2022-12-26T00:00:00"/>
    <x v="21"/>
    <s v="Tirane"/>
    <s v="L91309022O"/>
    <n v="10800"/>
    <n v="0"/>
    <m/>
    <n v="0"/>
    <n v="0"/>
    <m/>
    <m/>
    <n v="9000"/>
    <n v="1800"/>
  </r>
  <r>
    <s v="FBAC418720A7CC97602EB533900F01ED"/>
    <s v="37b198e0-a110-4b89-b7c0-f67a87587ba1"/>
    <d v="2022-12-26T00:00:00"/>
    <x v="21"/>
    <s v="Tirane"/>
    <s v="L91309022O"/>
    <n v="44799.6"/>
    <n v="0"/>
    <m/>
    <n v="0"/>
    <n v="0"/>
    <m/>
    <m/>
    <n v="37333"/>
    <n v="7466.6"/>
  </r>
  <r>
    <s v="86E13ACF45FF5E1C7528761EC0D60DD7"/>
    <s v="f6f8edd8-1a33-4551-9615-2012737947d9"/>
    <d v="2022-12-26T00:00:00"/>
    <x v="11"/>
    <s v="Tirane"/>
    <s v="J62207004A"/>
    <n v="109040.4"/>
    <n v="0"/>
    <m/>
    <n v="0"/>
    <n v="0"/>
    <m/>
    <m/>
    <n v="90867"/>
    <n v="18173.400000000001"/>
  </r>
  <r>
    <s v="E639A25991F34B2687B925E068875EBE"/>
    <s v="42f01ad9-4a4e-42e2-883b-420b91f4bc0f"/>
    <d v="2022-12-26T00:00:00"/>
    <x v="11"/>
    <s v="Tirane"/>
    <s v="J62207004A"/>
    <n v="109040.4"/>
    <n v="0"/>
    <m/>
    <n v="0"/>
    <n v="0"/>
    <m/>
    <m/>
    <n v="90867"/>
    <n v="18173.400000000001"/>
  </r>
  <r>
    <s v="A6862F2CC2CA192CF3743153CF75C7BE"/>
    <s v="72085862-eed0-4ef7-8b5c-83c5bf1af690"/>
    <d v="2022-12-24T00:00:00"/>
    <x v="21"/>
    <s v="Tirane"/>
    <s v="L91309022O"/>
    <n v="10800"/>
    <n v="0"/>
    <m/>
    <n v="0"/>
    <n v="0"/>
    <m/>
    <m/>
    <n v="9000"/>
    <n v="1800"/>
  </r>
  <r>
    <s v="B41CF60C697425D19B56920583B400C1"/>
    <s v="4f42b499-737a-445f-b40a-d03db8b04ff5"/>
    <d v="2022-12-24T00:00:00"/>
    <x v="21"/>
    <s v="Tirane"/>
    <s v="L91309022O"/>
    <n v="66600"/>
    <n v="0"/>
    <m/>
    <n v="0"/>
    <n v="0"/>
    <m/>
    <m/>
    <n v="55500"/>
    <n v="11100"/>
  </r>
  <r>
    <s v="D58872DC257340FD84EB5BF069D1FB98"/>
    <s v="11d577da-df3d-4a1b-96cf-2ca5f34d3db4"/>
    <d v="2022-12-24T00:00:00"/>
    <x v="21"/>
    <s v="Tirane"/>
    <s v="L91309022O"/>
    <n v="28899.599999999999"/>
    <n v="0"/>
    <m/>
    <n v="0"/>
    <n v="0"/>
    <m/>
    <m/>
    <n v="24083"/>
    <n v="4816.6000000000004"/>
  </r>
  <r>
    <s v="6D5E48580AF9CBD6809B6CE5201B36FD"/>
    <s v="e762020c-f9d3-48a1-b697-b6683708fbb4"/>
    <d v="2022-12-24T00:00:00"/>
    <x v="17"/>
    <s v="Tirana"/>
    <s v="L81305035B"/>
    <n v="8400"/>
    <n v="0"/>
    <m/>
    <n v="0"/>
    <n v="0"/>
    <m/>
    <m/>
    <n v="7000"/>
    <n v="1400"/>
  </r>
  <r>
    <s v="546F1E02A6AB2D86E94870FD7F4B4C82"/>
    <s v="f08c9dad-9b0f-4dbc-93cc-7db37a7c1a2c"/>
    <d v="2022-12-23T00:00:00"/>
    <x v="0"/>
    <s v="Korce"/>
    <s v="J94316011P"/>
    <n v="51200.4"/>
    <n v="0"/>
    <m/>
    <n v="0"/>
    <n v="0"/>
    <m/>
    <m/>
    <n v="42667"/>
    <n v="8533.4"/>
  </r>
  <r>
    <s v="2FF9D0A6192ADCDA34F234972E2C52A2"/>
    <s v="ba024386-f4ef-441e-a727-1a02fb8d9300"/>
    <d v="2022-12-23T00:00:00"/>
    <x v="15"/>
    <s v="Tirane"/>
    <s v="K27222201B"/>
    <n v="143204.4"/>
    <n v="0"/>
    <m/>
    <n v="0"/>
    <n v="0"/>
    <m/>
    <m/>
    <n v="119337"/>
    <n v="23867.4"/>
  </r>
  <r>
    <s v="ED4F751C93FCF9A075D67447A5671197"/>
    <s v="1c996fd6-0db5-4ba0-a8ae-74a33f07c75d"/>
    <d v="2022-12-22T00:00:00"/>
    <x v="21"/>
    <s v="Tirane"/>
    <s v="L91309022O"/>
    <n v="24000"/>
    <n v="0"/>
    <m/>
    <n v="0"/>
    <n v="0"/>
    <m/>
    <m/>
    <n v="20000"/>
    <n v="4000"/>
  </r>
  <r>
    <s v="7463A4558FC32C0791733DB54CFC7366"/>
    <s v="b41b2a77-b6a1-4c59-a517-33ebb809b5cb"/>
    <d v="2022-12-20T00:00:00"/>
    <x v="13"/>
    <s v="Rrashbull"/>
    <s v="L72220506A"/>
    <n v="2307788.4"/>
    <n v="0"/>
    <m/>
    <n v="0"/>
    <n v="0"/>
    <m/>
    <m/>
    <n v="1923157"/>
    <n v="384631.4"/>
  </r>
  <r>
    <s v="06268F20F836C219EB9C2EF5FDC36945"/>
    <s v="be77c6f5-20a4-48f4-9221-2a2d426d4288"/>
    <d v="2022-12-20T00:00:00"/>
    <x v="21"/>
    <s v="Tirane"/>
    <s v="L91309022O"/>
    <n v="68000.399999999994"/>
    <n v="0"/>
    <m/>
    <n v="0"/>
    <n v="0"/>
    <m/>
    <m/>
    <n v="56667"/>
    <n v="11333.400000000001"/>
  </r>
  <r>
    <s v="A80E5E74BD59DB540ECEE12E3C09FF8C"/>
    <s v="15631f24-3030-4010-9e95-bfb1c3b8f387"/>
    <d v="2022-12-19T00:00:00"/>
    <x v="20"/>
    <s v="LEZHE"/>
    <s v="K48130519Q"/>
    <n v="-122108.4"/>
    <n v="0"/>
    <m/>
    <n v="0"/>
    <n v="0"/>
    <m/>
    <m/>
    <n v="-101757"/>
    <n v="-20351.400000000001"/>
  </r>
  <r>
    <s v="CC255206E054360E32F42143A2AB33D9"/>
    <s v="0f910786-7b62-4d2f-8cfa-8e0f9d877b3a"/>
    <d v="2022-12-19T00:00:00"/>
    <x v="20"/>
    <s v="LEZHE"/>
    <s v="K48130519Q"/>
    <n v="121345.2"/>
    <n v="0"/>
    <m/>
    <n v="0"/>
    <n v="0"/>
    <m/>
    <m/>
    <n v="101121"/>
    <n v="20224.2"/>
  </r>
  <r>
    <s v="D2F48F913673F4D402BFE40ECA3E2747"/>
    <s v="b19ab1b8-4f2d-4cb6-b567-e90606fa54e2"/>
    <d v="2022-12-19T00:00:00"/>
    <x v="21"/>
    <s v="Tirane"/>
    <s v="L91309022O"/>
    <n v="71000.399999999994"/>
    <n v="0"/>
    <m/>
    <n v="0"/>
    <n v="0"/>
    <m/>
    <m/>
    <n v="59167"/>
    <n v="11833.400000000001"/>
  </r>
  <r>
    <s v="73D52C959CD1542E066BCA67801D286C"/>
    <s v="4828f098-e288-4ff1-a19a-4b51e530889a"/>
    <d v="2022-12-17T00:00:00"/>
    <x v="20"/>
    <s v="LEZHE"/>
    <s v="K48130519Q"/>
    <n v="35881.199999999997"/>
    <n v="0"/>
    <m/>
    <n v="0"/>
    <n v="0"/>
    <m/>
    <m/>
    <n v="29901"/>
    <n v="5980.2000000000007"/>
  </r>
  <r>
    <s v="E0709AF8A5540E63C7A10B3CDFE34902"/>
    <s v="18b6f996-835f-4763-89b3-0a51cde535ad"/>
    <d v="2022-12-17T00:00:00"/>
    <x v="20"/>
    <s v="LEZHE"/>
    <s v="K48130519Q"/>
    <n v="122108.4"/>
    <n v="0"/>
    <m/>
    <n v="0"/>
    <n v="0"/>
    <m/>
    <m/>
    <n v="101757"/>
    <n v="20351.400000000001"/>
  </r>
  <r>
    <s v="539B5CFDDC3D591DB785260C5B3A54AB"/>
    <s v="b8c38781-c1a7-43bb-be4a-8942035b1d3b"/>
    <d v="2022-12-16T00:00:00"/>
    <x v="21"/>
    <s v="Tirane"/>
    <s v="L91309022O"/>
    <n v="31100.400000000001"/>
    <n v="0"/>
    <m/>
    <n v="0"/>
    <n v="0"/>
    <m/>
    <m/>
    <n v="25917"/>
    <n v="5183.4000000000005"/>
  </r>
  <r>
    <s v="E825FE4E5B9B4DAADC450F6F08CA5D3F"/>
    <s v="4afc81ee-33cb-4fd6-a103-58cf67ee3b6f"/>
    <d v="2022-12-16T00:00:00"/>
    <x v="17"/>
    <s v="Tirana"/>
    <s v="L81305035B"/>
    <n v="4800"/>
    <n v="0"/>
    <m/>
    <n v="0"/>
    <n v="0"/>
    <m/>
    <m/>
    <n v="4000"/>
    <n v="800"/>
  </r>
  <r>
    <s v="B7AD68D7ED1D9D7385B4DF8919FC72CA"/>
    <s v="209b1bbb-95a7-4ea8-8864-ab4687fb5e09"/>
    <d v="2022-12-16T00:00:00"/>
    <x v="21"/>
    <s v="Tirane"/>
    <s v="L91309022O"/>
    <n v="41799.599999999999"/>
    <n v="0"/>
    <m/>
    <n v="0"/>
    <n v="0"/>
    <m/>
    <m/>
    <n v="34833"/>
    <n v="6966.6"/>
  </r>
  <r>
    <s v="ED404121F1F1C4712937017B6DFFC86C"/>
    <s v="00c0700a-aa6c-46d1-9ad3-a734b25bf151"/>
    <d v="2022-12-15T00:00:00"/>
    <x v="22"/>
    <s v="Tirane"/>
    <s v="K61326011L"/>
    <n v="103599.6"/>
    <n v="0"/>
    <m/>
    <n v="0"/>
    <n v="0"/>
    <m/>
    <m/>
    <n v="86333"/>
    <n v="17266.600000000002"/>
  </r>
  <r>
    <s v="3856C29F242F8A1D301F33F55F0DD541"/>
    <s v="5ee86f08-4613-4872-aa50-535c5e1b1cd5"/>
    <d v="2022-12-14T00:00:00"/>
    <x v="21"/>
    <s v="Tirane"/>
    <s v="L91309022O"/>
    <n v="18200.400000000001"/>
    <n v="0"/>
    <m/>
    <n v="0"/>
    <n v="0"/>
    <m/>
    <m/>
    <n v="15167"/>
    <n v="3033.4"/>
  </r>
  <r>
    <s v="D9679AD90A32E052306D5DCF51A2BFC4"/>
    <s v="f61e13e6-1830-4554-be21-645ad2c2a0a2"/>
    <d v="2022-12-13T00:00:00"/>
    <x v="23"/>
    <s v="Tirane"/>
    <s v="K61326011L"/>
    <n v="114099.6"/>
    <n v="0"/>
    <m/>
    <n v="0"/>
    <n v="0"/>
    <m/>
    <m/>
    <n v="95083"/>
    <n v="19016.600000000002"/>
  </r>
  <r>
    <s v="19CB491FE01A791F5DD8CABA826BF6BD"/>
    <s v="5f4defcf-b099-4e19-a1b0-aff8c8f63d0e"/>
    <d v="2022-12-13T00:00:00"/>
    <x v="0"/>
    <s v="Korce"/>
    <s v="J94316011P"/>
    <n v="20900.400000000001"/>
    <n v="0"/>
    <m/>
    <n v="0"/>
    <n v="0"/>
    <m/>
    <m/>
    <n v="17417"/>
    <n v="3483.4"/>
  </r>
  <r>
    <s v="6FB8A0D1FFF35D5F3F4DCED6D76A3FCB"/>
    <s v="e1009a10-d649-4b72-8624-935913a89894"/>
    <d v="2022-12-13T00:00:00"/>
    <x v="23"/>
    <s v="Tirane"/>
    <s v="K61326011L"/>
    <n v="30300"/>
    <n v="0"/>
    <m/>
    <n v="0"/>
    <n v="0"/>
    <m/>
    <m/>
    <n v="25250"/>
    <n v="5050"/>
  </r>
  <r>
    <s v="27BAE8FCAA90D27557685B31B105123E"/>
    <s v="2c812509-93e6-4dfc-b306-8945fc7dfc0b"/>
    <d v="2022-12-13T00:00:00"/>
    <x v="11"/>
    <s v="Tirane"/>
    <s v="J62207004A"/>
    <n v="104094"/>
    <n v="0"/>
    <m/>
    <n v="0"/>
    <n v="0"/>
    <m/>
    <m/>
    <n v="86745"/>
    <n v="17349"/>
  </r>
  <r>
    <s v="AF82C0876978F908B895A29E21514B8B"/>
    <s v="ef2c84a7-549b-42ed-9845-8ff89f33369c"/>
    <d v="2022-12-13T00:00:00"/>
    <x v="17"/>
    <s v="Tirana"/>
    <s v="L81305035B"/>
    <n v="2720.4"/>
    <n v="0"/>
    <m/>
    <n v="0"/>
    <n v="0"/>
    <m/>
    <m/>
    <n v="2267"/>
    <n v="453.40000000000003"/>
  </r>
  <r>
    <s v="42C41206F5636145FF53718912074B76"/>
    <s v="8ca688e2-5878-4450-91e4-829d2af214ec"/>
    <d v="2022-12-12T00:00:00"/>
    <x v="21"/>
    <s v="Tirane"/>
    <s v="L91309022O"/>
    <n v="39399.599999999999"/>
    <n v="0"/>
    <m/>
    <n v="0"/>
    <n v="0"/>
    <m/>
    <m/>
    <n v="32833"/>
    <n v="6566.6"/>
  </r>
  <r>
    <s v="DC2120C27DD3DF26D40754C3179D658B"/>
    <s v="e7c6244f-5cb1-4190-b1e6-de620efc1e54"/>
    <d v="2022-12-10T00:00:00"/>
    <x v="21"/>
    <s v="Tirane"/>
    <s v="L91309022O"/>
    <n v="64200"/>
    <n v="0"/>
    <m/>
    <n v="0"/>
    <n v="0"/>
    <m/>
    <m/>
    <n v="53500"/>
    <n v="10700"/>
  </r>
  <r>
    <s v="C81BDAA2114AA22275C6AC9A91D096D1"/>
    <s v="fee5d96c-2798-4f19-affe-4201b8e9276c"/>
    <d v="2022-12-08T00:00:00"/>
    <x v="21"/>
    <s v="Tirane"/>
    <s v="L91309022O"/>
    <n v="48500.4"/>
    <n v="0"/>
    <m/>
    <n v="0"/>
    <n v="0"/>
    <m/>
    <m/>
    <n v="40417"/>
    <n v="8083.4000000000005"/>
  </r>
  <r>
    <s v="CB39EB01BCB98E7C933A0024CD8663F1"/>
    <s v="321fdb86-2fef-4bd6-9606-d11b1c8ea82f"/>
    <d v="2022-12-07T00:00:00"/>
    <x v="21"/>
    <s v="Tirane"/>
    <s v="L91309022O"/>
    <n v="93900"/>
    <n v="0"/>
    <m/>
    <n v="0"/>
    <n v="0"/>
    <m/>
    <m/>
    <n v="78250"/>
    <n v="15650"/>
  </r>
  <r>
    <s v="389DB0AEC2302190FB694DBEE09A83F3"/>
    <s v="1c6ac081-9454-4dda-8755-40243260d6ef"/>
    <d v="2022-12-05T00:00:00"/>
    <x v="0"/>
    <s v="Korce"/>
    <s v="J94316011P"/>
    <n v="26900.400000000001"/>
    <n v="0"/>
    <m/>
    <n v="0"/>
    <n v="0"/>
    <m/>
    <m/>
    <n v="22417"/>
    <n v="4483.4000000000005"/>
  </r>
  <r>
    <s v="1C2888A41C91A27F6D919C3BA530ACC7"/>
    <s v="71c07bcf-825c-475a-b1c9-409d38f6b68b"/>
    <d v="2022-12-03T00:00:00"/>
    <x v="2"/>
    <s v="Tirane"/>
    <s v="K61326011L"/>
    <n v="19899.599999999999"/>
    <n v="0"/>
    <m/>
    <n v="0"/>
    <n v="0"/>
    <m/>
    <m/>
    <n v="16583"/>
    <n v="3316.6000000000004"/>
  </r>
  <r>
    <s v="76D22CBCAF23143F84A232C6905B32D3"/>
    <s v="5df2846f-e137-4c5f-866e-e5c0cdb45ef7"/>
    <d v="2022-12-03T00:00:00"/>
    <x v="0"/>
    <s v="Korce"/>
    <s v="J94316011P"/>
    <n v="69500.399999999994"/>
    <n v="0"/>
    <m/>
    <n v="0"/>
    <n v="0"/>
    <m/>
    <m/>
    <n v="57917"/>
    <n v="11583.400000000001"/>
  </r>
  <r>
    <s v="924046AAD4254B71504AF516F2CF534E"/>
    <s v="0d8dfe7c-310e-49a7-9513-7cb09a7c4d5c"/>
    <d v="2022-12-01T00:00:00"/>
    <x v="11"/>
    <s v="Tirane"/>
    <s v="J62207004A"/>
    <n v="5258.4"/>
    <n v="0"/>
    <m/>
    <n v="0"/>
    <n v="0"/>
    <m/>
    <m/>
    <n v="4382"/>
    <n v="876.40000000000009"/>
  </r>
  <r>
    <s v="EC05C9B16794AE4629165F51C5036CDF"/>
    <s v="e1659b92-3270-4ab1-a907-bb64e022ac91"/>
    <d v="2022-12-01T00:00:00"/>
    <x v="11"/>
    <s v="Tirane"/>
    <s v="J62207004A"/>
    <n v="105174"/>
    <n v="0"/>
    <m/>
    <n v="0"/>
    <n v="0"/>
    <m/>
    <m/>
    <n v="87645"/>
    <n v="17529"/>
  </r>
  <r>
    <s v="0BA5177216341A55E7A3198D8206F576"/>
    <s v="c56e7025-bd26-4edb-933a-dee6f33ead19"/>
    <d v="2022-12-01T00:00:00"/>
    <x v="11"/>
    <s v="Tirane"/>
    <s v="J62207004A"/>
    <n v="105174"/>
    <n v="0"/>
    <m/>
    <n v="0"/>
    <n v="0"/>
    <m/>
    <m/>
    <n v="87645"/>
    <n v="17529"/>
  </r>
  <r>
    <s v="6C841C90C6658830847FEBD7B2653DB3"/>
    <s v="2812322d-8434-465b-907c-b12e1707437f"/>
    <d v="2022-12-01T00:00:00"/>
    <x v="11"/>
    <s v="Tirane"/>
    <s v="J62207004A"/>
    <n v="126208.8"/>
    <n v="0"/>
    <m/>
    <n v="0"/>
    <n v="0"/>
    <m/>
    <m/>
    <n v="105174"/>
    <n v="21034.800000000003"/>
  </r>
  <r>
    <s v="B0232B3AB66C69778F345B845447EA1E"/>
    <s v="dd6c2c0c-0e1c-4202-b231-976e19641a97"/>
    <d v="2022-12-01T00:00:00"/>
    <x v="11"/>
    <s v="Tirane"/>
    <s v="J62207004A"/>
    <n v="105174"/>
    <n v="0"/>
    <m/>
    <n v="0"/>
    <n v="0"/>
    <m/>
    <m/>
    <n v="87645"/>
    <n v="17529"/>
  </r>
  <r>
    <s v="6F3B8D92EEB694D1DA224B3ED4E27E98"/>
    <s v="e853d958-9d09-4990-990f-cde11928cf44"/>
    <d v="2022-12-01T00:00:00"/>
    <x v="11"/>
    <s v="Tirane"/>
    <s v="J62207004A"/>
    <n v="126208.8"/>
    <n v="0"/>
    <m/>
    <n v="0"/>
    <n v="0"/>
    <m/>
    <m/>
    <n v="105174"/>
    <n v="21034.800000000003"/>
  </r>
  <r>
    <s v="4911663EE4FBE73357E1E682B48BBE3A"/>
    <s v="83971043-d0c1-4bd9-9ce8-efa81fe288c9"/>
    <d v="2022-12-01T00:00:00"/>
    <x v="11"/>
    <s v="Tirane"/>
    <s v="J62207004A"/>
    <n v="110432.4"/>
    <n v="0"/>
    <m/>
    <n v="0"/>
    <n v="0"/>
    <m/>
    <m/>
    <n v="92027"/>
    <n v="18405.400000000001"/>
  </r>
  <r>
    <s v="6EFBB708BA85095B4231EC3F01956F9A"/>
    <s v="4bd09913-f9c6-4cd7-b535-d75448628130"/>
    <d v="2022-12-01T00:00:00"/>
    <x v="11"/>
    <s v="Tirane"/>
    <s v="J62207004A"/>
    <n v="105174"/>
    <n v="0"/>
    <m/>
    <n v="0"/>
    <n v="0"/>
    <m/>
    <m/>
    <n v="87645"/>
    <n v="17529"/>
  </r>
  <r>
    <s v="1CDC643B82CA98971D7682C48D10726A"/>
    <s v="f65a3780-5825-44ed-9609-b4f145f980a2"/>
    <d v="2022-12-01T00:00:00"/>
    <x v="11"/>
    <s v="Tirane"/>
    <s v="J62207004A"/>
    <n v="105174"/>
    <n v="0"/>
    <m/>
    <n v="0"/>
    <n v="0"/>
    <m/>
    <m/>
    <n v="87645"/>
    <n v="17529"/>
  </r>
  <r>
    <s v="B9509C8FE4E529C8F47E4736B9F61748"/>
    <s v="39299bbf-274e-44eb-b196-d0e18b22a1b9"/>
    <d v="2022-12-01T00:00:00"/>
    <x v="11"/>
    <s v="Tirane"/>
    <s v="J62207004A"/>
    <n v="105174"/>
    <n v="0"/>
    <m/>
    <n v="0"/>
    <n v="0"/>
    <m/>
    <m/>
    <n v="87645"/>
    <n v="17529"/>
  </r>
  <r>
    <s v="283E53A3250584159984C5651564B3F3"/>
    <s v="eaf05990-54fe-4638-ae20-2dea5b8705fa"/>
    <d v="2022-12-01T00:00:00"/>
    <x v="11"/>
    <s v="Tirane"/>
    <s v="J62207004A"/>
    <n v="105174"/>
    <n v="0"/>
    <m/>
    <n v="0"/>
    <n v="0"/>
    <m/>
    <m/>
    <n v="87645"/>
    <n v="17529"/>
  </r>
  <r>
    <s v="A30EAB805927F10162793AC8A399A3BE"/>
    <s v="25244ae9-7436-4795-ac98-57ff9d19a87c"/>
    <d v="2022-12-01T00:00:00"/>
    <x v="11"/>
    <s v="Tirane"/>
    <s v="J62207004A"/>
    <n v="105174"/>
    <n v="0"/>
    <m/>
    <n v="0"/>
    <n v="0"/>
    <m/>
    <m/>
    <n v="87645"/>
    <n v="17529"/>
  </r>
  <r>
    <s v="0C99F8804ACA019DB5780FFE82B04647"/>
    <s v="9e31532c-2e9c-47b7-8ed5-4a30c90a4c46"/>
    <d v="2022-12-01T00:00:00"/>
    <x v="11"/>
    <s v="Tirane"/>
    <s v="J62207004A"/>
    <n v="105174"/>
    <n v="0"/>
    <m/>
    <n v="0"/>
    <n v="0"/>
    <m/>
    <m/>
    <n v="87645"/>
    <n v="17529"/>
  </r>
  <r>
    <s v="F17F1D4A7925A7677CBF9084B90A9F8D"/>
    <s v="bd3afa0a-2e71-4c5c-8e73-100763f1986e"/>
    <d v="2022-12-01T00:00:00"/>
    <x v="11"/>
    <s v="Tirane"/>
    <s v="J62207004A"/>
    <n v="126208.8"/>
    <n v="0"/>
    <m/>
    <n v="0"/>
    <n v="0"/>
    <m/>
    <m/>
    <n v="105174"/>
    <n v="21034.800000000003"/>
  </r>
  <r>
    <s v="61C02765D225A904460B8721088ADC80"/>
    <s v="51bdacc8-d35a-4f90-b333-020ae6314ae1"/>
    <d v="2022-12-01T00:00:00"/>
    <x v="11"/>
    <s v="Tirane"/>
    <s v="J62207004A"/>
    <n v="105174"/>
    <n v="0"/>
    <m/>
    <n v="0"/>
    <n v="0"/>
    <m/>
    <m/>
    <n v="87645"/>
    <n v="17529"/>
  </r>
  <r>
    <s v="2D7D59138740BB6107A8A532A8A18A95"/>
    <s v="70b165d6-f8d4-43be-b9b7-1ef21e198130"/>
    <d v="2022-12-01T00:00:00"/>
    <x v="11"/>
    <s v="Tirane"/>
    <s v="J62207004A"/>
    <n v="126208.8"/>
    <n v="0"/>
    <m/>
    <n v="0"/>
    <n v="0"/>
    <m/>
    <m/>
    <n v="105174"/>
    <n v="21034.800000000003"/>
  </r>
  <r>
    <s v="1424B5885E1DB0CD41FD2D42C053EF37"/>
    <s v="5dfe256f-2183-4ddf-ab7c-08e61b79111e"/>
    <d v="2022-12-01T00:00:00"/>
    <x v="11"/>
    <s v="Tirane"/>
    <s v="J62207004A"/>
    <n v="126208.8"/>
    <n v="0"/>
    <m/>
    <n v="0"/>
    <n v="0"/>
    <m/>
    <m/>
    <n v="105174"/>
    <n v="21034.800000000003"/>
  </r>
  <r>
    <s v="DB9213A9BD936D3C937BD34135F65905"/>
    <s v="b4a84386-f21c-4c24-b278-be4ad65624f9"/>
    <d v="2022-12-01T00:00:00"/>
    <x v="11"/>
    <s v="Tirane"/>
    <s v="J62207004A"/>
    <n v="105174"/>
    <n v="0"/>
    <m/>
    <n v="0"/>
    <n v="0"/>
    <m/>
    <m/>
    <n v="87645"/>
    <n v="17529"/>
  </r>
  <r>
    <s v="8ACE9059D486D05C8DE41415718C989A"/>
    <s v="d9abbd27-dcfd-4466-a572-2480e30470a3"/>
    <d v="2022-12-01T00:00:00"/>
    <x v="11"/>
    <s v="Tirane"/>
    <s v="J62207004A"/>
    <n v="105174"/>
    <n v="0"/>
    <m/>
    <n v="0"/>
    <n v="0"/>
    <m/>
    <m/>
    <n v="87645"/>
    <n v="17529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x v="0"/>
    <s v="Elbasan"/>
    <s v="K12709201J"/>
    <n v="268800"/>
    <n v="0"/>
    <m/>
    <n v="0"/>
    <m/>
    <n v="224000"/>
    <n v="44800"/>
  </r>
  <r>
    <x v="0"/>
    <s v="Elbasan"/>
    <s v="K12709201J"/>
    <n v="312240"/>
    <n v="0"/>
    <m/>
    <n v="0"/>
    <m/>
    <n v="260200"/>
    <n v="52040"/>
  </r>
  <r>
    <x v="1"/>
    <s v="Durres"/>
    <s v="J61818524A"/>
    <n v="232791.6"/>
    <n v="0"/>
    <m/>
    <n v="0"/>
    <m/>
    <n v="193993"/>
    <n v="38798.6"/>
  </r>
  <r>
    <x v="2"/>
    <s v="Tirane"/>
    <s v="L71712508L"/>
    <n v="66908.399999999994"/>
    <n v="0"/>
    <m/>
    <n v="0"/>
    <m/>
    <n v="55757"/>
    <n v="11151.400000000001"/>
  </r>
  <r>
    <x v="0"/>
    <s v="Elbasan"/>
    <s v="K12709201J"/>
    <n v="333327.59999999998"/>
    <n v="0"/>
    <m/>
    <n v="0"/>
    <m/>
    <n v="277773"/>
    <n v="55554.600000000006"/>
  </r>
  <r>
    <x v="0"/>
    <s v="Elbasan"/>
    <s v="K12709201J"/>
    <n v="74997.600000000006"/>
    <n v="0"/>
    <m/>
    <n v="0"/>
    <m/>
    <n v="62498"/>
    <n v="12499.6"/>
  </r>
  <r>
    <x v="3"/>
    <s v="GREQI"/>
    <s v="EL94061318"/>
    <n v="3919977.6"/>
    <n v="0"/>
    <m/>
    <n v="3266648"/>
    <n v="653329.60000000009"/>
    <n v="0"/>
    <n v="0"/>
  </r>
  <r>
    <x v="4"/>
    <s v="GREQI"/>
    <s v="EL094298475"/>
    <n v="422569.2"/>
    <n v="0"/>
    <m/>
    <n v="352141"/>
    <n v="70428.2"/>
    <n v="0"/>
    <n v="0"/>
  </r>
  <r>
    <x v="4"/>
    <s v="GREQI"/>
    <s v="EL094298475"/>
    <n v="810627.6"/>
    <n v="0"/>
    <m/>
    <n v="675523"/>
    <n v="135104.6"/>
    <n v="0"/>
    <n v="0"/>
  </r>
  <r>
    <x v="5"/>
    <s v="Tirane"/>
    <s v="K31521002N"/>
    <n v="3228"/>
    <n v="0"/>
    <m/>
    <n v="0"/>
    <m/>
    <n v="2690"/>
    <n v="538"/>
  </r>
  <r>
    <x v="0"/>
    <s v="Elbasan"/>
    <s v="K12709201J"/>
    <n v="412500"/>
    <n v="0"/>
    <m/>
    <n v="0"/>
    <m/>
    <n v="343750"/>
    <n v="68750"/>
  </r>
  <r>
    <x v="6"/>
    <s v="Tirane"/>
    <s v="K76329203M"/>
    <n v="9500.4"/>
    <n v="0"/>
    <m/>
    <n v="0"/>
    <m/>
    <n v="7917"/>
    <n v="1583.4"/>
  </r>
  <r>
    <x v="0"/>
    <s v="Elbasan"/>
    <s v="K12709201J"/>
    <n v="301020"/>
    <n v="0"/>
    <m/>
    <n v="0"/>
    <m/>
    <n v="250850"/>
    <n v="50170"/>
  </r>
  <r>
    <x v="0"/>
    <s v="Elbasan"/>
    <s v="K12709201J"/>
    <n v="183550.8"/>
    <n v="0"/>
    <m/>
    <n v="0"/>
    <m/>
    <n v="152959"/>
    <n v="30591.800000000003"/>
  </r>
  <r>
    <x v="7"/>
    <s v="Tirane"/>
    <s v="J82104005P"/>
    <n v="15900"/>
    <n v="0"/>
    <m/>
    <n v="0"/>
    <m/>
    <n v="13250"/>
    <n v="2650"/>
  </r>
  <r>
    <x v="0"/>
    <s v="Elbasan"/>
    <s v="K12709201J"/>
    <n v="217232.4"/>
    <n v="0"/>
    <m/>
    <n v="0"/>
    <m/>
    <n v="181027"/>
    <n v="36205.4"/>
  </r>
  <r>
    <x v="0"/>
    <s v="Elbasan"/>
    <s v="K12709201J"/>
    <n v="160680"/>
    <n v="0"/>
    <m/>
    <n v="0"/>
    <m/>
    <n v="133900"/>
    <n v="26780"/>
  </r>
  <r>
    <x v="0"/>
    <s v="Elbasan"/>
    <s v="K12709201J"/>
    <n v="26400"/>
    <n v="0"/>
    <m/>
    <n v="0"/>
    <m/>
    <n v="22000"/>
    <n v="4400"/>
  </r>
  <r>
    <x v="0"/>
    <s v="Elbasan"/>
    <s v="K12709201J"/>
    <n v="296100"/>
    <n v="0"/>
    <m/>
    <n v="0"/>
    <m/>
    <n v="246750"/>
    <n v="49350"/>
  </r>
  <r>
    <x v="0"/>
    <s v="Elbasan"/>
    <s v="K12709201J"/>
    <n v="110880"/>
    <n v="0"/>
    <m/>
    <n v="0"/>
    <m/>
    <n v="92400"/>
    <n v="18480"/>
  </r>
  <r>
    <x v="8"/>
    <s v="Tirane"/>
    <s v="K91321018A"/>
    <n v="6572.4"/>
    <n v="0"/>
    <m/>
    <n v="0"/>
    <m/>
    <n v="5477"/>
    <n v="1095.4000000000001"/>
  </r>
  <r>
    <x v="0"/>
    <s v="Elbasan"/>
    <s v="K12709201J"/>
    <n v="294670.8"/>
    <n v="0"/>
    <m/>
    <n v="0"/>
    <m/>
    <n v="245559"/>
    <n v="49111.8"/>
  </r>
  <r>
    <x v="0"/>
    <s v="Elbasan"/>
    <s v="K12709201J"/>
    <n v="34256.400000000001"/>
    <n v="0"/>
    <m/>
    <n v="0"/>
    <m/>
    <n v="28547"/>
    <n v="5709.4000000000005"/>
  </r>
  <r>
    <x v="0"/>
    <s v="Elbasan"/>
    <s v="K12709201J"/>
    <n v="10618.8"/>
    <n v="0"/>
    <m/>
    <n v="0"/>
    <m/>
    <n v="8849"/>
    <n v="1769.8000000000002"/>
  </r>
  <r>
    <x v="0"/>
    <s v="Elbasan"/>
    <s v="K12709201J"/>
    <n v="23001.599999999999"/>
    <n v="0"/>
    <m/>
    <n v="0"/>
    <m/>
    <n v="19168"/>
    <n v="3833.6000000000004"/>
  </r>
  <r>
    <x v="0"/>
    <s v="Elbasan"/>
    <s v="K12709201J"/>
    <n v="8466"/>
    <n v="0"/>
    <m/>
    <n v="0"/>
    <m/>
    <n v="7055"/>
    <n v="1411"/>
  </r>
  <r>
    <x v="7"/>
    <s v="Tirane"/>
    <s v="J82104005P"/>
    <n v="2400"/>
    <n v="0"/>
    <m/>
    <n v="0"/>
    <m/>
    <n v="2000"/>
    <n v="400"/>
  </r>
  <r>
    <x v="7"/>
    <s v="Tirane"/>
    <s v="J82104005P"/>
    <n v="34800"/>
    <n v="0"/>
    <m/>
    <n v="0"/>
    <m/>
    <n v="29000"/>
    <n v="5800"/>
  </r>
  <r>
    <x v="0"/>
    <s v="Elbasan"/>
    <s v="K12709201J"/>
    <n v="63374.400000000001"/>
    <n v="0"/>
    <m/>
    <n v="0"/>
    <m/>
    <n v="52812"/>
    <n v="10562.400000000001"/>
  </r>
  <r>
    <x v="0"/>
    <s v="Elbasan"/>
    <s v="K12709201J"/>
    <n v="2400"/>
    <n v="0"/>
    <m/>
    <n v="0"/>
    <m/>
    <n v="2000"/>
    <n v="400"/>
  </r>
  <r>
    <x v="0"/>
    <s v="Elbasan"/>
    <s v="K12709201J"/>
    <n v="76363.199999999997"/>
    <n v="0"/>
    <m/>
    <n v="0"/>
    <m/>
    <n v="63636"/>
    <n v="12727.2"/>
  </r>
  <r>
    <x v="6"/>
    <s v="Tirane"/>
    <s v="K76329203M"/>
    <n v="5700"/>
    <n v="0"/>
    <m/>
    <n v="0"/>
    <m/>
    <n v="4750"/>
    <n v="950"/>
  </r>
  <r>
    <x v="8"/>
    <s v="Tirane"/>
    <s v="K91321018A"/>
    <n v="6643.2"/>
    <n v="0"/>
    <m/>
    <n v="0"/>
    <m/>
    <n v="5536"/>
    <n v="1107.2"/>
  </r>
  <r>
    <x v="0"/>
    <s v="Elbasan"/>
    <s v="K12709201J"/>
    <n v="325005.59999999998"/>
    <n v="0"/>
    <m/>
    <n v="0"/>
    <m/>
    <n v="270838"/>
    <n v="54167.600000000006"/>
  </r>
  <r>
    <x v="0"/>
    <s v="Elbasan"/>
    <s v="K12709201J"/>
    <n v="178856.4"/>
    <n v="0"/>
    <m/>
    <n v="0"/>
    <m/>
    <n v="149047"/>
    <n v="29809.4"/>
  </r>
  <r>
    <x v="9"/>
    <s v="Tirane"/>
    <s v="K52304503K"/>
    <n v="122791.2"/>
    <n v="0"/>
    <m/>
    <n v="0"/>
    <m/>
    <n v="102326"/>
    <n v="20465.2"/>
  </r>
  <r>
    <x v="10"/>
    <s v="Tirane"/>
    <s v="J78311921L"/>
    <n v="1000512"/>
    <n v="0"/>
    <m/>
    <n v="0"/>
    <m/>
    <n v="833760"/>
    <n v="166752"/>
  </r>
  <r>
    <x v="10"/>
    <s v="Tirane"/>
    <s v="J78311921L"/>
    <n v="1001160"/>
    <n v="0"/>
    <m/>
    <n v="0"/>
    <m/>
    <n v="834300"/>
    <n v="166860"/>
  </r>
  <r>
    <x v="2"/>
    <s v="Tirane"/>
    <s v="L71712508L"/>
    <n v="7404"/>
    <n v="0"/>
    <m/>
    <n v="0"/>
    <m/>
    <n v="6170"/>
    <n v="1234"/>
  </r>
  <r>
    <x v="10"/>
    <s v="Tirane"/>
    <s v="J78311921L"/>
    <n v="500256"/>
    <n v="0"/>
    <m/>
    <n v="0"/>
    <m/>
    <n v="416880"/>
    <n v="83376"/>
  </r>
  <r>
    <x v="0"/>
    <s v="Elbasan"/>
    <s v="K12709201J"/>
    <n v="295119.59999999998"/>
    <n v="0"/>
    <m/>
    <n v="0"/>
    <m/>
    <n v="245933"/>
    <n v="49186.600000000006"/>
  </r>
  <r>
    <x v="4"/>
    <s v="GREQI"/>
    <s v="EL094298475"/>
    <n v="885841.2"/>
    <n v="0"/>
    <m/>
    <n v="738201"/>
    <n v="147640.20000000001"/>
    <n v="0"/>
    <n v="0"/>
  </r>
  <r>
    <x v="11"/>
    <s v="GREQI"/>
    <s v="GR2322022812"/>
    <n v="200631.6"/>
    <n v="0"/>
    <m/>
    <n v="167193"/>
    <n v="33438.6"/>
    <n v="0"/>
    <n v="0"/>
  </r>
  <r>
    <x v="4"/>
    <s v="GREQI"/>
    <s v="EL094298475"/>
    <n v="1275237.6000000001"/>
    <n v="0"/>
    <m/>
    <n v="1062698"/>
    <n v="212539.6"/>
    <n v="0"/>
    <n v="0"/>
  </r>
  <r>
    <x v="0"/>
    <s v="Elbasan"/>
    <s v="K12709201J"/>
    <n v="294000"/>
    <n v="0"/>
    <m/>
    <n v="0"/>
    <m/>
    <n v="245000"/>
    <n v="49000"/>
  </r>
  <r>
    <x v="0"/>
    <s v="Elbasan"/>
    <s v="K12709201J"/>
    <n v="297499.2"/>
    <n v="0"/>
    <m/>
    <n v="0"/>
    <m/>
    <n v="247916"/>
    <n v="49583.200000000004"/>
  </r>
  <r>
    <x v="0"/>
    <s v="Elbasan"/>
    <s v="K12709201J"/>
    <n v="55212"/>
    <n v="0"/>
    <m/>
    <n v="0"/>
    <m/>
    <n v="46010"/>
    <n v="9202"/>
  </r>
  <r>
    <x v="0"/>
    <s v="Elbasan"/>
    <s v="K12709201J"/>
    <n v="135500.4"/>
    <n v="0"/>
    <m/>
    <n v="0"/>
    <m/>
    <n v="112917"/>
    <n v="22583.4"/>
  </r>
  <r>
    <x v="9"/>
    <s v="Tirane"/>
    <s v="K52304503K"/>
    <n v="78438"/>
    <n v="0"/>
    <m/>
    <n v="0"/>
    <m/>
    <n v="65365"/>
    <n v="13073"/>
  </r>
  <r>
    <x v="0"/>
    <s v="Elbasan"/>
    <s v="K12709201J"/>
    <n v="20088"/>
    <n v="0"/>
    <m/>
    <n v="0"/>
    <m/>
    <n v="16740"/>
    <n v="3348"/>
  </r>
  <r>
    <x v="3"/>
    <s v="GREQI"/>
    <s v="EL094061318"/>
    <n v="4466916"/>
    <n v="0"/>
    <m/>
    <n v="3722430"/>
    <n v="744486"/>
    <n v="0"/>
    <n v="0"/>
  </r>
  <r>
    <x v="4"/>
    <s v="GREQI"/>
    <s v="EL094298475"/>
    <n v="1241726.3999999999"/>
    <n v="0"/>
    <m/>
    <n v="1034772"/>
    <n v="206954.40000000002"/>
    <n v="0"/>
    <n v="0"/>
  </r>
  <r>
    <x v="12"/>
    <s v="GREQI"/>
    <s v="EL801065330"/>
    <n v="930042"/>
    <n v="0"/>
    <m/>
    <n v="775035"/>
    <n v="155007"/>
    <n v="0"/>
    <n v="0"/>
  </r>
  <r>
    <x v="0"/>
    <s v="Elbasan"/>
    <s v="K12709201J"/>
    <n v="95100"/>
    <n v="0"/>
    <m/>
    <n v="0"/>
    <m/>
    <n v="79250"/>
    <n v="15850"/>
  </r>
  <r>
    <x v="0"/>
    <s v="Elbasan"/>
    <s v="K12709201J"/>
    <n v="89600.4"/>
    <n v="0"/>
    <m/>
    <n v="0"/>
    <m/>
    <n v="74667"/>
    <n v="14933.400000000001"/>
  </r>
  <r>
    <x v="0"/>
    <s v="Elbasan"/>
    <s v="K12709201J"/>
    <n v="5292"/>
    <n v="0"/>
    <m/>
    <n v="0"/>
    <m/>
    <n v="4410"/>
    <n v="882"/>
  </r>
  <r>
    <x v="9"/>
    <s v="Tirane"/>
    <s v="K52304503K"/>
    <n v="7188"/>
    <n v="0"/>
    <m/>
    <n v="0"/>
    <m/>
    <n v="5990"/>
    <n v="1198"/>
  </r>
  <r>
    <x v="0"/>
    <s v="Elbasan"/>
    <s v="K12709201J"/>
    <n v="303039.59999999998"/>
    <n v="0"/>
    <m/>
    <n v="0"/>
    <m/>
    <n v="252533"/>
    <n v="50506.600000000006"/>
  </r>
  <r>
    <x v="0"/>
    <s v="Elbasan"/>
    <s v="K12709201J"/>
    <n v="283776"/>
    <n v="0"/>
    <m/>
    <n v="0"/>
    <m/>
    <n v="236480"/>
    <n v="47296"/>
  </r>
  <r>
    <x v="0"/>
    <s v="Elbasan"/>
    <s v="K12709201J"/>
    <n v="75373.2"/>
    <n v="0"/>
    <m/>
    <n v="0"/>
    <m/>
    <n v="62811"/>
    <n v="12562.2"/>
  </r>
  <r>
    <x v="0"/>
    <s v="Elbasan"/>
    <s v="K12709201J"/>
    <n v="203000.4"/>
    <n v="0"/>
    <m/>
    <n v="0"/>
    <m/>
    <n v="169167"/>
    <n v="33833.4"/>
  </r>
  <r>
    <x v="0"/>
    <s v="Elbasan"/>
    <s v="K12709201J"/>
    <n v="502400.4"/>
    <n v="0"/>
    <m/>
    <n v="0"/>
    <m/>
    <n v="418667"/>
    <n v="83733.400000000009"/>
  </r>
  <r>
    <x v="0"/>
    <s v="Elbasan"/>
    <s v="K12709201J"/>
    <n v="666249.6"/>
    <n v="0"/>
    <m/>
    <n v="0"/>
    <m/>
    <n v="555208"/>
    <n v="111041.60000000001"/>
  </r>
  <r>
    <x v="7"/>
    <s v="Tirane"/>
    <s v="J82104005P"/>
    <n v="14760"/>
    <n v="0"/>
    <m/>
    <n v="0"/>
    <m/>
    <n v="12300"/>
    <n v="2460"/>
  </r>
  <r>
    <x v="0"/>
    <s v="Elbasan"/>
    <s v="K12709201J"/>
    <n v="82089.600000000006"/>
    <n v="0"/>
    <m/>
    <n v="0"/>
    <m/>
    <n v="68408"/>
    <n v="13681.6"/>
  </r>
  <r>
    <x v="0"/>
    <s v="Elbasan"/>
    <s v="K12709201J"/>
    <n v="65608.800000000003"/>
    <n v="0"/>
    <m/>
    <n v="0"/>
    <m/>
    <n v="54674"/>
    <n v="10934.800000000001"/>
  </r>
  <r>
    <x v="4"/>
    <s v="GREQI"/>
    <s v="EL094298475"/>
    <n v="808665.59999999998"/>
    <n v="0"/>
    <m/>
    <n v="673888"/>
    <n v="134777.60000000001"/>
    <n v="0"/>
    <n v="0"/>
  </r>
  <r>
    <x v="6"/>
    <s v="Tirane"/>
    <s v="K76329203M"/>
    <n v="9900"/>
    <n v="0"/>
    <m/>
    <n v="0"/>
    <m/>
    <n v="8250"/>
    <n v="1650"/>
  </r>
  <r>
    <x v="0"/>
    <s v="Elbasan"/>
    <s v="K12709201J"/>
    <n v="85440"/>
    <n v="0"/>
    <m/>
    <n v="0"/>
    <m/>
    <n v="71200"/>
    <n v="14240"/>
  </r>
  <r>
    <x v="0"/>
    <s v="Elbasan"/>
    <s v="K12709201J"/>
    <n v="432192"/>
    <n v="0"/>
    <m/>
    <n v="0"/>
    <m/>
    <n v="360160"/>
    <n v="72032"/>
  </r>
  <r>
    <x v="13"/>
    <s v="Tirane"/>
    <s v="L51616018D"/>
    <n v="104037.6"/>
    <n v="0"/>
    <m/>
    <n v="0"/>
    <m/>
    <n v="86698"/>
    <n v="17339.600000000002"/>
  </r>
  <r>
    <x v="7"/>
    <s v="Tirane"/>
    <s v="J82104005P"/>
    <n v="26640"/>
    <n v="0"/>
    <m/>
    <n v="0"/>
    <m/>
    <n v="22200"/>
    <n v="4440"/>
  </r>
  <r>
    <x v="0"/>
    <s v="Elbasan"/>
    <s v="K12709201J"/>
    <n v="231888"/>
    <n v="0"/>
    <m/>
    <n v="0"/>
    <m/>
    <n v="193240"/>
    <n v="38648"/>
  </r>
  <r>
    <x v="0"/>
    <s v="Elbasan"/>
    <s v="K12709201J"/>
    <n v="50085.599999999999"/>
    <n v="0"/>
    <m/>
    <n v="0"/>
    <m/>
    <n v="41738"/>
    <n v="8347.6"/>
  </r>
  <r>
    <x v="0"/>
    <s v="Elbasan"/>
    <s v="K12709201J"/>
    <n v="235795.20000000001"/>
    <n v="0"/>
    <m/>
    <n v="0"/>
    <m/>
    <n v="196496"/>
    <n v="39299.200000000004"/>
  </r>
  <r>
    <x v="0"/>
    <s v="Elbasan"/>
    <s v="K12709201J"/>
    <n v="153471.6"/>
    <n v="0"/>
    <m/>
    <n v="0"/>
    <m/>
    <n v="127893"/>
    <n v="25578.600000000002"/>
  </r>
  <r>
    <x v="0"/>
    <s v="Elbasan"/>
    <s v="K12709201J"/>
    <n v="487488"/>
    <n v="0"/>
    <m/>
    <n v="0"/>
    <m/>
    <n v="406240"/>
    <n v="81248"/>
  </r>
  <r>
    <x v="14"/>
    <s v="Tirane"/>
    <s v="K12607402Q"/>
    <n v="131611.20000000001"/>
    <n v="0"/>
    <m/>
    <n v="0"/>
    <m/>
    <n v="109676"/>
    <n v="21935.200000000001"/>
  </r>
  <r>
    <x v="0"/>
    <s v="Elbasan"/>
    <s v="K12709201J"/>
    <n v="14070"/>
    <n v="0"/>
    <m/>
    <n v="0"/>
    <m/>
    <n v="11725"/>
    <n v="2345"/>
  </r>
  <r>
    <x v="0"/>
    <s v="Elbasan"/>
    <s v="K12709201J"/>
    <n v="25959.599999999999"/>
    <n v="0"/>
    <m/>
    <n v="0"/>
    <m/>
    <n v="21633"/>
    <n v="4326.6000000000004"/>
  </r>
  <r>
    <x v="7"/>
    <s v="Tirane"/>
    <s v="J82104005P"/>
    <n v="17280"/>
    <n v="0"/>
    <m/>
    <n v="0"/>
    <m/>
    <n v="14400"/>
    <n v="2880"/>
  </r>
  <r>
    <x v="0"/>
    <s v="Elbasan"/>
    <s v="K12709201J"/>
    <n v="153799.20000000001"/>
    <n v="0"/>
    <m/>
    <n v="0"/>
    <m/>
    <n v="128166"/>
    <n v="25633.200000000001"/>
  </r>
  <r>
    <x v="7"/>
    <s v="Tirane"/>
    <s v="J82104005P"/>
    <n v="8856"/>
    <n v="0"/>
    <m/>
    <n v="0"/>
    <m/>
    <n v="7380"/>
    <n v="1476"/>
  </r>
  <r>
    <x v="0"/>
    <s v="Elbasan"/>
    <s v="K12709201J"/>
    <n v="184896"/>
    <n v="0"/>
    <m/>
    <n v="0"/>
    <m/>
    <n v="154080"/>
    <n v="30816"/>
  </r>
  <r>
    <x v="0"/>
    <s v="Elbasan"/>
    <s v="K12709201J"/>
    <n v="785536.8"/>
    <n v="0"/>
    <m/>
    <n v="0"/>
    <m/>
    <n v="654614"/>
    <n v="130922.8"/>
  </r>
  <r>
    <x v="0"/>
    <s v="Elbasan"/>
    <s v="K12709201J"/>
    <n v="347053.2"/>
    <n v="0"/>
    <m/>
    <n v="0"/>
    <m/>
    <n v="289211"/>
    <n v="57842.200000000004"/>
  </r>
  <r>
    <x v="6"/>
    <s v="Tirane"/>
    <s v="K76329203M"/>
    <n v="10800"/>
    <n v="0"/>
    <m/>
    <n v="0"/>
    <m/>
    <n v="9000"/>
    <n v="1800"/>
  </r>
  <r>
    <x v="0"/>
    <s v="Elbasan"/>
    <s v="K12709201J"/>
    <n v="336242.4"/>
    <n v="0"/>
    <m/>
    <n v="0"/>
    <m/>
    <n v="280202"/>
    <n v="56040.4"/>
  </r>
  <r>
    <x v="8"/>
    <s v="Tirane"/>
    <s v="K91321018A"/>
    <n v="6652.8"/>
    <n v="0"/>
    <m/>
    <n v="0"/>
    <m/>
    <n v="5544"/>
    <n v="1108.8"/>
  </r>
  <r>
    <x v="9"/>
    <s v="Tirane"/>
    <s v="K52304503K"/>
    <n v="135250.79999999999"/>
    <n v="0"/>
    <m/>
    <n v="0"/>
    <m/>
    <n v="112709"/>
    <n v="22541.800000000003"/>
  </r>
  <r>
    <x v="0"/>
    <s v="Elbasan"/>
    <s v="K12709201J"/>
    <n v="241254"/>
    <n v="0"/>
    <m/>
    <n v="0"/>
    <m/>
    <n v="201045"/>
    <n v="40209"/>
  </r>
  <r>
    <x v="1"/>
    <s v="Durres"/>
    <s v="J61818524A"/>
    <n v="235771.2"/>
    <n v="0"/>
    <m/>
    <n v="0"/>
    <m/>
    <n v="196476"/>
    <n v="39295.200000000004"/>
  </r>
  <r>
    <x v="0"/>
    <s v="Elbasan"/>
    <s v="K12709201J"/>
    <n v="266244"/>
    <n v="0"/>
    <m/>
    <n v="0"/>
    <m/>
    <n v="221870"/>
    <n v="44374"/>
  </r>
  <r>
    <x v="15"/>
    <s v="GREQI"/>
    <s v="EL094061318"/>
    <n v="9248016"/>
    <n v="0"/>
    <m/>
    <n v="7706680"/>
    <n v="1541336"/>
    <n v="0"/>
    <n v="0"/>
  </r>
  <r>
    <x v="16"/>
    <s v="GREQI"/>
    <s v="EL094298475"/>
    <n v="1650088.8"/>
    <n v="0"/>
    <m/>
    <n v="1375074"/>
    <n v="275014.8"/>
    <n v="0"/>
    <n v="0"/>
  </r>
  <r>
    <x v="0"/>
    <s v="Elbasan"/>
    <s v="K12709201J"/>
    <n v="22098"/>
    <n v="0"/>
    <m/>
    <n v="0"/>
    <m/>
    <n v="18415"/>
    <n v="3683"/>
  </r>
  <r>
    <x v="0"/>
    <s v="Elbasan"/>
    <s v="K12709201J"/>
    <n v="18746.400000000001"/>
    <n v="0"/>
    <m/>
    <n v="0"/>
    <m/>
    <n v="15622"/>
    <n v="3124.4"/>
  </r>
  <r>
    <x v="7"/>
    <s v="Tirane"/>
    <s v="J82104005P"/>
    <n v="1440"/>
    <n v="0"/>
    <m/>
    <n v="0"/>
    <m/>
    <n v="1200"/>
    <n v="240"/>
  </r>
  <r>
    <x v="0"/>
    <s v="Elbasan"/>
    <s v="K12709201J"/>
    <n v="425296.8"/>
    <n v="0"/>
    <m/>
    <n v="0"/>
    <m/>
    <n v="354414"/>
    <n v="70882.8"/>
  </r>
  <r>
    <x v="0"/>
    <s v="Elbasan"/>
    <s v="K12709201J"/>
    <n v="330404.40000000002"/>
    <n v="0"/>
    <m/>
    <n v="0"/>
    <m/>
    <n v="275337"/>
    <n v="55067.4"/>
  </r>
  <r>
    <x v="0"/>
    <s v="Elbasan"/>
    <s v="K12709201J"/>
    <n v="426498"/>
    <n v="0"/>
    <m/>
    <n v="0"/>
    <m/>
    <n v="355415"/>
    <n v="71083"/>
  </r>
  <r>
    <x v="8"/>
    <s v="Tirane"/>
    <s v="K91321018A"/>
    <n v="13158"/>
    <n v="0"/>
    <m/>
    <n v="0"/>
    <m/>
    <n v="10965"/>
    <n v="2193"/>
  </r>
  <r>
    <x v="7"/>
    <s v="TIRN"/>
    <s v="J82104005P"/>
    <n v="96768"/>
    <n v="0"/>
    <m/>
    <n v="0"/>
    <m/>
    <n v="80640"/>
    <n v="16128"/>
  </r>
  <r>
    <x v="0"/>
    <s v="Elbasan"/>
    <s v="K12709201J"/>
    <n v="80850"/>
    <n v="0"/>
    <m/>
    <n v="0"/>
    <m/>
    <n v="67375"/>
    <n v="13475"/>
  </r>
  <r>
    <x v="0"/>
    <s v="Elbasan"/>
    <s v="K12709201J"/>
    <n v="229026"/>
    <n v="0"/>
    <m/>
    <n v="0"/>
    <m/>
    <n v="190855"/>
    <n v="38171"/>
  </r>
  <r>
    <x v="7"/>
    <s v="Tirane"/>
    <s v="J82104005P"/>
    <n v="33552"/>
    <n v="0"/>
    <m/>
    <n v="0"/>
    <m/>
    <n v="27960"/>
    <n v="5592"/>
  </r>
  <r>
    <x v="17"/>
    <s v="Elbasan"/>
    <s v="L93409203E"/>
    <n v="264600"/>
    <n v="0"/>
    <m/>
    <n v="0"/>
    <m/>
    <n v="220500"/>
    <n v="44100"/>
  </r>
  <r>
    <x v="7"/>
    <s v="Tirane"/>
    <s v="J82104005P"/>
    <n v="81936"/>
    <n v="0"/>
    <m/>
    <n v="0"/>
    <m/>
    <n v="68280"/>
    <n v="13656"/>
  </r>
  <r>
    <x v="0"/>
    <s v="Elbasan"/>
    <s v="K12709201J"/>
    <n v="86670"/>
    <n v="0"/>
    <m/>
    <n v="0"/>
    <m/>
    <n v="72225"/>
    <n v="14445"/>
  </r>
  <r>
    <x v="17"/>
    <s v="Elbasan"/>
    <s v="L93409203E"/>
    <n v="148500"/>
    <n v="0"/>
    <m/>
    <n v="0"/>
    <m/>
    <n v="123750"/>
    <n v="24750"/>
  </r>
  <r>
    <x v="8"/>
    <s v="Tirane"/>
    <s v="K91321018A"/>
    <n v="13156.8"/>
    <n v="0"/>
    <m/>
    <n v="0"/>
    <m/>
    <n v="10964"/>
    <n v="2192.8000000000002"/>
  </r>
  <r>
    <x v="7"/>
    <s v="Tirane"/>
    <s v="J82104005P"/>
    <n v="33048"/>
    <n v="0"/>
    <m/>
    <n v="0"/>
    <m/>
    <n v="27540"/>
    <n v="5508"/>
  </r>
  <r>
    <x v="0"/>
    <s v="Elbasan"/>
    <s v="K12709201J"/>
    <n v="298100.40000000002"/>
    <n v="0"/>
    <m/>
    <n v="0"/>
    <m/>
    <n v="248417"/>
    <n v="49683.4"/>
  </r>
  <r>
    <x v="17"/>
    <s v="Elbasan"/>
    <s v="L93409203E"/>
    <n v="143100"/>
    <n v="0"/>
    <m/>
    <n v="0"/>
    <m/>
    <n v="119250"/>
    <n v="23850"/>
  </r>
  <r>
    <x v="18"/>
    <s v="Tirane"/>
    <s v="J61820056R"/>
    <n v="28599.599999999999"/>
    <n v="0"/>
    <m/>
    <n v="0"/>
    <m/>
    <n v="23833"/>
    <n v="4766.6000000000004"/>
  </r>
  <r>
    <x v="8"/>
    <s v="Tirane"/>
    <s v="K91321018A"/>
    <n v="6639.6"/>
    <n v="0"/>
    <m/>
    <n v="0"/>
    <m/>
    <n v="5533"/>
    <n v="1106.6000000000001"/>
  </r>
  <r>
    <x v="7"/>
    <s v="Tirane"/>
    <s v="J82104005P"/>
    <n v="34848"/>
    <n v="0"/>
    <m/>
    <n v="0"/>
    <m/>
    <n v="29040"/>
    <n v="5808"/>
  </r>
  <r>
    <x v="17"/>
    <s v="Elbasan"/>
    <s v="L93409203E"/>
    <n v="148500"/>
    <n v="0"/>
    <m/>
    <n v="0"/>
    <m/>
    <n v="123750"/>
    <n v="24750"/>
  </r>
  <r>
    <x v="0"/>
    <s v="Elbasan"/>
    <s v="K12709201J"/>
    <n v="38850"/>
    <n v="0"/>
    <m/>
    <n v="0"/>
    <m/>
    <n v="32375"/>
    <n v="6475"/>
  </r>
  <r>
    <x v="7"/>
    <s v="Tirane"/>
    <s v="J82104005P"/>
    <n v="32832"/>
    <n v="0"/>
    <m/>
    <n v="0"/>
    <m/>
    <n v="27360"/>
    <n v="5472"/>
  </r>
  <r>
    <x v="17"/>
    <s v="Elbasan"/>
    <s v="L93409203E"/>
    <n v="137700"/>
    <n v="0"/>
    <m/>
    <n v="0"/>
    <m/>
    <n v="114750"/>
    <n v="22950"/>
  </r>
  <r>
    <x v="7"/>
    <s v="Tirane"/>
    <s v="J82104005P"/>
    <n v="26136"/>
    <n v="0"/>
    <m/>
    <n v="0"/>
    <m/>
    <n v="21780"/>
    <n v="4356"/>
  </r>
  <r>
    <x v="8"/>
    <s v="Tiranë"/>
    <s v="K91321018A"/>
    <n v="6639.6"/>
    <n v="0"/>
    <m/>
    <n v="0"/>
    <m/>
    <n v="5533"/>
    <n v="1106.6000000000001"/>
  </r>
  <r>
    <x v="0"/>
    <s v="Tirane"/>
    <s v="K12709201J"/>
    <n v="63000"/>
    <n v="0"/>
    <m/>
    <n v="0"/>
    <m/>
    <n v="52500"/>
    <n v="10500"/>
  </r>
  <r>
    <x v="7"/>
    <s v="Tirane"/>
    <s v="J82104005P"/>
    <n v="12685.2"/>
    <n v="0"/>
    <m/>
    <n v="0"/>
    <m/>
    <n v="10571"/>
    <n v="2114.2000000000003"/>
  </r>
  <r>
    <x v="19"/>
    <s v="Tirane"/>
    <s v="K22113003Q"/>
    <n v="30240"/>
    <n v="0"/>
    <m/>
    <n v="0"/>
    <m/>
    <n v="25200"/>
    <n v="5040"/>
  </r>
  <r>
    <x v="18"/>
    <s v="Tirane"/>
    <s v="J61820056R"/>
    <n v="21183.599999999999"/>
    <n v="0"/>
    <m/>
    <n v="0"/>
    <m/>
    <n v="17653"/>
    <n v="3530.6000000000004"/>
  </r>
  <r>
    <x v="9"/>
    <s v="Shqiperia"/>
    <s v="K52304503K"/>
    <n v="142758"/>
    <n v="0"/>
    <m/>
    <n v="0"/>
    <m/>
    <n v="118965"/>
    <n v="23793"/>
  </r>
  <r>
    <x v="0"/>
    <s v="Elbasan"/>
    <s v="K12709201J"/>
    <n v="101199.6"/>
    <n v="0"/>
    <m/>
    <n v="0"/>
    <m/>
    <n v="84333"/>
    <n v="16866.600000000002"/>
  </r>
  <r>
    <x v="20"/>
    <s v="Tirane"/>
    <s v="K31320002C"/>
    <n v="72000"/>
    <n v="0"/>
    <m/>
    <n v="0"/>
    <m/>
    <n v="60000"/>
    <n v="12000"/>
  </r>
  <r>
    <x v="20"/>
    <s v="Tirane"/>
    <s v="K31320002C"/>
    <n v="8000.4"/>
    <n v="0"/>
    <m/>
    <n v="0"/>
    <m/>
    <n v="6667"/>
    <n v="1333.4"/>
  </r>
  <r>
    <x v="21"/>
    <s v="Tirane"/>
    <s v="L81708001V"/>
    <n v="147312"/>
    <n v="0"/>
    <m/>
    <n v="0"/>
    <m/>
    <n v="122760"/>
    <n v="24552"/>
  </r>
  <r>
    <x v="0"/>
    <s v="Elbasan"/>
    <s v="K12709201J"/>
    <n v="53870.400000000001"/>
    <n v="0"/>
    <m/>
    <n v="0"/>
    <m/>
    <n v="44892"/>
    <n v="8978.4"/>
  </r>
  <r>
    <x v="0"/>
    <s v="Elbasan"/>
    <s v="K12709201J"/>
    <n v="60669.599999999999"/>
    <n v="0"/>
    <m/>
    <n v="0"/>
    <m/>
    <n v="50558"/>
    <n v="10111.6"/>
  </r>
  <r>
    <x v="7"/>
    <s v="Tirane"/>
    <s v="J82104005P"/>
    <n v="3456"/>
    <n v="0"/>
    <m/>
    <n v="0"/>
    <m/>
    <n v="2880"/>
    <n v="576"/>
  </r>
  <r>
    <x v="18"/>
    <s v="Tirane"/>
    <s v="J61820056R"/>
    <n v="-16581.599999999999"/>
    <n v="0"/>
    <m/>
    <n v="0"/>
    <m/>
    <n v="-13818"/>
    <n v="-2763.6000000000004"/>
  </r>
  <r>
    <x v="18"/>
    <s v="Tirane"/>
    <s v="J61820056R"/>
    <n v="16581.599999999999"/>
    <n v="0"/>
    <m/>
    <n v="0"/>
    <m/>
    <n v="13818"/>
    <n v="2763.6000000000004"/>
  </r>
  <r>
    <x v="22"/>
    <s v="Durres"/>
    <s v="K72010501R"/>
    <n v="30200.400000000001"/>
    <n v="0"/>
    <m/>
    <n v="0"/>
    <m/>
    <n v="25167"/>
    <n v="5033.4000000000005"/>
  </r>
  <r>
    <x v="0"/>
    <s v="Elbasan"/>
    <s v="K12709201J"/>
    <n v="182298"/>
    <n v="0"/>
    <m/>
    <n v="0"/>
    <m/>
    <n v="151915"/>
    <n v="30383"/>
  </r>
  <r>
    <x v="7"/>
    <s v="Tirane"/>
    <s v="J82104005P"/>
    <n v="83857.2"/>
    <n v="0"/>
    <m/>
    <n v="0"/>
    <m/>
    <n v="69881"/>
    <n v="13976.2"/>
  </r>
  <r>
    <x v="7"/>
    <s v="Tirane"/>
    <s v="J82104005P"/>
    <n v="147254.39999999999"/>
    <n v="0"/>
    <m/>
    <n v="0"/>
    <m/>
    <n v="122712"/>
    <n v="24542.400000000001"/>
  </r>
  <r>
    <x v="7"/>
    <s v="Tirane"/>
    <s v="J82104005P"/>
    <n v="16017.6"/>
    <n v="0"/>
    <m/>
    <n v="0"/>
    <m/>
    <n v="13348"/>
    <n v="2669.6000000000004"/>
  </r>
  <r>
    <x v="8"/>
    <s v="Tiranë"/>
    <s v="K91321018A"/>
    <n v="1908"/>
    <n v="0"/>
    <m/>
    <n v="0"/>
    <m/>
    <n v="1590"/>
    <n v="318"/>
  </r>
  <r>
    <x v="7"/>
    <s v="Tirane"/>
    <s v="J82104005P"/>
    <n v="73592.399999999994"/>
    <n v="0"/>
    <m/>
    <n v="0"/>
    <m/>
    <n v="61327"/>
    <n v="12265.400000000001"/>
  </r>
  <r>
    <x v="10"/>
    <s v="Tiranë"/>
    <s v="J78311921L"/>
    <n v="200232"/>
    <n v="0"/>
    <m/>
    <n v="0"/>
    <m/>
    <n v="166860"/>
    <n v="33372"/>
  </r>
  <r>
    <x v="23"/>
    <s v="Tirane"/>
    <s v="J62903643L"/>
    <n v="39000"/>
    <n v="0"/>
    <m/>
    <n v="0"/>
    <m/>
    <n v="32500"/>
    <n v="6500"/>
  </r>
  <r>
    <x v="0"/>
    <s v="Elbasan"/>
    <s v="K12709201J"/>
    <n v="13650"/>
    <n v="0"/>
    <m/>
    <n v="0"/>
    <m/>
    <n v="11375"/>
    <n v="2275"/>
  </r>
  <r>
    <x v="24"/>
    <s v="Bulgarec"/>
    <s v="L64008002M"/>
    <n v="146250"/>
    <n v="146250"/>
    <m/>
    <n v="0"/>
    <m/>
    <n v="0"/>
    <n v="0"/>
  </r>
  <r>
    <x v="25"/>
    <s v="Kina"/>
    <s v="K81321050I"/>
    <n v="7575996"/>
    <n v="0"/>
    <m/>
    <n v="6313330"/>
    <n v="1262666"/>
    <n v="0"/>
    <n v="0"/>
  </r>
  <r>
    <x v="26"/>
    <s v="Tirane"/>
    <s v="M02208026J"/>
    <n v="17514"/>
    <n v="0"/>
    <m/>
    <n v="0"/>
    <m/>
    <n v="14595"/>
    <n v="2919"/>
  </r>
  <r>
    <x v="10"/>
    <s v="Tiranë"/>
    <s v="J78311921L"/>
    <n v="200232"/>
    <n v="0"/>
    <m/>
    <n v="0"/>
    <m/>
    <n v="166860"/>
    <n v="33372"/>
  </r>
  <r>
    <x v="27"/>
    <s v="GREQI"/>
    <s v="EL09428475"/>
    <n v="739170"/>
    <n v="0"/>
    <m/>
    <n v="615975"/>
    <n v="123195"/>
    <n v="0"/>
    <n v="0"/>
  </r>
  <r>
    <x v="11"/>
    <s v="GREQI"/>
    <s v="GR2322022812"/>
    <n v="370659.6"/>
    <n v="0"/>
    <m/>
    <n v="308883"/>
    <n v="61776.600000000006"/>
    <n v="0"/>
    <n v="0"/>
  </r>
  <r>
    <x v="7"/>
    <s v="Tirane"/>
    <s v="J82104005P"/>
    <n v="7668"/>
    <n v="0"/>
    <m/>
    <n v="0"/>
    <m/>
    <n v="6390"/>
    <n v="1278"/>
  </r>
  <r>
    <x v="9"/>
    <s v="Shqiperia"/>
    <s v="K52304503K"/>
    <n v="78381.600000000006"/>
    <n v="0"/>
    <m/>
    <n v="0"/>
    <m/>
    <n v="65318"/>
    <n v="13063.6"/>
  </r>
  <r>
    <x v="7"/>
    <s v="Tirane"/>
    <s v="J82104005P"/>
    <n v="50544"/>
    <n v="0"/>
    <m/>
    <n v="0"/>
    <m/>
    <n v="42120"/>
    <n v="8424"/>
  </r>
  <r>
    <x v="17"/>
    <s v="Elbasan"/>
    <s v="L93409203E"/>
    <n v="144000"/>
    <n v="0"/>
    <m/>
    <n v="0"/>
    <m/>
    <n v="120000"/>
    <n v="24000"/>
  </r>
  <r>
    <x v="17"/>
    <s v="Elbasan"/>
    <s v="L93409203E"/>
    <n v="-137600.4"/>
    <n v="0"/>
    <m/>
    <n v="0"/>
    <m/>
    <n v="-114667"/>
    <n v="-22933.4"/>
  </r>
  <r>
    <x v="17"/>
    <s v="Elbasan"/>
    <s v="L93409203E"/>
    <n v="137600.4"/>
    <n v="0"/>
    <m/>
    <n v="0"/>
    <m/>
    <n v="114667"/>
    <n v="22933.4"/>
  </r>
  <r>
    <x v="17"/>
    <s v="Elbasan"/>
    <s v="L93409203E"/>
    <n v="137600.4"/>
    <n v="0"/>
    <m/>
    <n v="0"/>
    <m/>
    <n v="114667"/>
    <n v="22933.4"/>
  </r>
  <r>
    <x v="8"/>
    <s v="Tiranë"/>
    <s v="K91321018A"/>
    <n v="6412.8"/>
    <n v="0"/>
    <m/>
    <n v="0"/>
    <m/>
    <n v="5344"/>
    <n v="1068.8"/>
  </r>
  <r>
    <x v="9"/>
    <s v="Shqiperia"/>
    <s v="K52304503K"/>
    <n v="140306.4"/>
    <n v="0"/>
    <m/>
    <n v="0"/>
    <m/>
    <n v="116922"/>
    <n v="23384.400000000001"/>
  </r>
  <r>
    <x v="28"/>
    <s v="Tirane"/>
    <s v="L91427006K"/>
    <n v="2700"/>
    <n v="0"/>
    <m/>
    <n v="0"/>
    <m/>
    <n v="2250"/>
    <n v="450"/>
  </r>
  <r>
    <x v="28"/>
    <s v="Tirane"/>
    <s v="L91427006K"/>
    <n v="1299.5999999999999"/>
    <n v="0"/>
    <m/>
    <n v="0"/>
    <m/>
    <n v="1083"/>
    <n v="216.60000000000002"/>
  </r>
  <r>
    <x v="29"/>
    <s v="Tirane"/>
    <s v="K81928013L"/>
    <n v="24999.599999999999"/>
    <n v="0"/>
    <m/>
    <n v="0"/>
    <m/>
    <n v="20833"/>
    <n v="4166.6000000000004"/>
  </r>
  <r>
    <x v="30"/>
    <s v="Tirane"/>
    <s v="J62904264O"/>
    <n v="7599.6"/>
    <n v="0"/>
    <m/>
    <n v="0"/>
    <m/>
    <n v="6333"/>
    <n v="1266.6000000000001"/>
  </r>
  <r>
    <x v="31"/>
    <s v="BERAT"/>
    <s v="K02701028D"/>
    <n v="293040"/>
    <n v="0"/>
    <m/>
    <n v="0"/>
    <m/>
    <n v="244200"/>
    <n v="48840"/>
  </r>
  <r>
    <x v="0"/>
    <s v="Elbasan"/>
    <s v="K12709201J"/>
    <n v="14000.4"/>
    <n v="0"/>
    <m/>
    <n v="0"/>
    <m/>
    <n v="11667"/>
    <n v="2333.4"/>
  </r>
  <r>
    <x v="0"/>
    <s v="Elbasan"/>
    <s v="K12709201J"/>
    <n v="60180"/>
    <n v="0"/>
    <m/>
    <n v="0"/>
    <m/>
    <n v="50150"/>
    <n v="10030"/>
  </r>
  <r>
    <x v="23"/>
    <s v="Tirane"/>
    <s v="J62903643L"/>
    <n v="40320"/>
    <n v="0"/>
    <m/>
    <n v="0"/>
    <m/>
    <n v="33600"/>
    <n v="6720"/>
  </r>
  <r>
    <x v="32"/>
    <s v="BERAT"/>
    <s v="K02701028D"/>
    <n v="-293040"/>
    <n v="0"/>
    <m/>
    <n v="0"/>
    <m/>
    <n v="-244200"/>
    <n v="-48840"/>
  </r>
  <r>
    <x v="33"/>
    <s v="Tirane"/>
    <s v="L42129003H"/>
    <n v="7000"/>
    <n v="7000"/>
    <m/>
    <n v="0"/>
    <m/>
    <n v="0"/>
    <n v="0"/>
  </r>
  <r>
    <x v="17"/>
    <s v="BERAT"/>
    <s v="L93409203E"/>
    <n v="111999.6"/>
    <n v="0"/>
    <m/>
    <n v="0"/>
    <m/>
    <n v="93333"/>
    <n v="18666.600000000002"/>
  </r>
  <r>
    <x v="34"/>
    <s v="SKOPJE"/>
    <s v="MK4030005534691"/>
    <n v="5898754.7999999998"/>
    <n v="0"/>
    <m/>
    <n v="4915629"/>
    <n v="983125.8"/>
    <n v="0"/>
    <n v="0"/>
  </r>
  <r>
    <x v="0"/>
    <s v="Elbasan"/>
    <s v="K12709201J"/>
    <n v="56000.4"/>
    <n v="0"/>
    <m/>
    <n v="0"/>
    <m/>
    <n v="46667"/>
    <n v="9333.4"/>
  </r>
  <r>
    <x v="1"/>
    <s v="Durres"/>
    <s v="J61818524A"/>
    <n v="240454.8"/>
    <n v="0"/>
    <m/>
    <n v="0"/>
    <m/>
    <n v="200379"/>
    <n v="40075.800000000003"/>
  </r>
  <r>
    <x v="0"/>
    <s v="Elbasan"/>
    <s v="K12709201J"/>
    <n v="279500.40000000002"/>
    <n v="0"/>
    <m/>
    <n v="0"/>
    <m/>
    <n v="232917"/>
    <n v="46583.4"/>
  </r>
  <r>
    <x v="14"/>
    <s v="Tirane"/>
    <s v="K12607402Q"/>
    <n v="25100.400000000001"/>
    <n v="0"/>
    <m/>
    <n v="0"/>
    <m/>
    <n v="20917"/>
    <n v="4183.4000000000005"/>
  </r>
  <r>
    <x v="6"/>
    <s v="Tirane"/>
    <s v="K76329203M"/>
    <n v="1500"/>
    <n v="0"/>
    <m/>
    <n v="0"/>
    <m/>
    <n v="1250"/>
    <n v="250"/>
  </r>
  <r>
    <x v="35"/>
    <s v="Tirane"/>
    <s v="L12409005V"/>
    <n v="127915.2"/>
    <n v="0"/>
    <m/>
    <n v="0"/>
    <m/>
    <n v="106596"/>
    <n v="21319.200000000001"/>
  </r>
  <r>
    <x v="35"/>
    <s v="Tirane"/>
    <s v="L12409005V"/>
    <n v="119412"/>
    <n v="0"/>
    <m/>
    <n v="0"/>
    <m/>
    <n v="99510"/>
    <n v="19902"/>
  </r>
  <r>
    <x v="36"/>
    <s v="Tirane"/>
    <s v="K52304503K"/>
    <n v="142014"/>
    <n v="0"/>
    <m/>
    <n v="0"/>
    <m/>
    <n v="118345"/>
    <n v="23669"/>
  </r>
  <r>
    <x v="35"/>
    <s v="Tirane"/>
    <s v="L12409005V"/>
    <n v="110502"/>
    <n v="0"/>
    <m/>
    <n v="0"/>
    <m/>
    <n v="92085"/>
    <n v="18417"/>
  </r>
  <r>
    <x v="7"/>
    <s v="Tirane"/>
    <s v="J82104005P"/>
    <n v="12744"/>
    <n v="0"/>
    <m/>
    <n v="0"/>
    <m/>
    <n v="10620"/>
    <n v="2124"/>
  </r>
  <r>
    <x v="37"/>
    <s v="Tirane"/>
    <s v="L42210026A"/>
    <n v="71460"/>
    <n v="0"/>
    <m/>
    <n v="0"/>
    <m/>
    <n v="59550"/>
    <n v="11910"/>
  </r>
  <r>
    <x v="38"/>
    <s v="GREQI"/>
    <s v="EL094061318"/>
    <n v="5375328"/>
    <n v="0"/>
    <m/>
    <n v="4479440"/>
    <n v="895888"/>
    <n v="0"/>
    <n v="0"/>
  </r>
  <r>
    <x v="27"/>
    <s v="GREQI"/>
    <s v="EL094298475"/>
    <n v="1139200.8"/>
    <n v="0"/>
    <m/>
    <n v="949334"/>
    <n v="189866.80000000002"/>
    <n v="0"/>
    <n v="0"/>
  </r>
  <r>
    <x v="39"/>
    <s v="Tirane"/>
    <s v="K81810015D"/>
    <n v="42180"/>
    <n v="0"/>
    <m/>
    <n v="0"/>
    <m/>
    <n v="35150"/>
    <n v="7030"/>
  </r>
  <r>
    <x v="8"/>
    <s v="Tirane"/>
    <s v="K91321018A"/>
    <n v="6480"/>
    <n v="0"/>
    <m/>
    <n v="0"/>
    <m/>
    <n v="5400"/>
    <n v="1080"/>
  </r>
  <r>
    <x v="35"/>
    <s v="Tirane"/>
    <s v="L12409005V"/>
    <n v="102631.2"/>
    <n v="0"/>
    <m/>
    <n v="0"/>
    <m/>
    <n v="85526"/>
    <n v="17105.2"/>
  </r>
  <r>
    <x v="8"/>
    <s v="Tirane"/>
    <s v="K91321018A"/>
    <n v="6480"/>
    <n v="0"/>
    <m/>
    <n v="0"/>
    <m/>
    <n v="5400"/>
    <n v="1080"/>
  </r>
  <r>
    <x v="35"/>
    <s v="Tirane"/>
    <s v="L12409005V"/>
    <n v="102631.2"/>
    <n v="0"/>
    <m/>
    <n v="0"/>
    <m/>
    <n v="85526"/>
    <n v="17105.2"/>
  </r>
  <r>
    <x v="35"/>
    <s v="Tirane"/>
    <s v="L12409005V"/>
    <n v="110560.8"/>
    <n v="0"/>
    <m/>
    <n v="0"/>
    <m/>
    <n v="92134"/>
    <n v="18426.8"/>
  </r>
  <r>
    <x v="40"/>
    <s v="GRC"/>
    <s v="EL801065330"/>
    <n v="484339.20000000001"/>
    <n v="0"/>
    <m/>
    <n v="403616"/>
    <n v="80723.200000000012"/>
    <n v="0"/>
    <n v="0"/>
  </r>
  <r>
    <x v="7"/>
    <s v="Tirane"/>
    <s v="J82104005P"/>
    <n v="93816"/>
    <n v="0"/>
    <m/>
    <n v="0"/>
    <n v="0"/>
    <n v="78180"/>
    <n v="15636"/>
  </r>
  <r>
    <x v="10"/>
    <s v="Tirane"/>
    <s v="J78311921L"/>
    <n v="1500120"/>
    <n v="0"/>
    <m/>
    <n v="0"/>
    <n v="0"/>
    <n v="1250100"/>
    <n v="250020"/>
  </r>
  <r>
    <x v="7"/>
    <s v="Tirane"/>
    <s v="J82104005P"/>
    <n v="66744"/>
    <n v="0"/>
    <m/>
    <n v="0"/>
    <n v="0"/>
    <n v="55620"/>
    <n v="11124"/>
  </r>
  <r>
    <x v="41"/>
    <s v="Tirane"/>
    <s v="K31720006A"/>
    <n v="62400"/>
    <n v="0"/>
    <m/>
    <n v="0"/>
    <n v="0"/>
    <n v="52000"/>
    <n v="10400"/>
  </r>
  <r>
    <x v="42"/>
    <s v="Durres"/>
    <s v="K21602501L"/>
    <n v="12000"/>
    <n v="0"/>
    <m/>
    <n v="0"/>
    <n v="0"/>
    <n v="10000"/>
    <n v="2000"/>
  </r>
  <r>
    <x v="43"/>
    <s v="Tirana"/>
    <s v="J81915002W"/>
    <n v="144312"/>
    <n v="0"/>
    <m/>
    <n v="0"/>
    <n v="0"/>
    <n v="120260"/>
    <n v="24052"/>
  </r>
  <r>
    <x v="7"/>
    <s v="Tirane"/>
    <s v="J82104005P"/>
    <n v="34128"/>
    <n v="0"/>
    <m/>
    <n v="0"/>
    <n v="0"/>
    <n v="28440"/>
    <n v="5688"/>
  </r>
  <r>
    <x v="22"/>
    <s v="Durres"/>
    <s v="K72010501R"/>
    <n v="35600.400000000001"/>
    <n v="0"/>
    <m/>
    <n v="0"/>
    <n v="0"/>
    <n v="29667"/>
    <n v="5933.4000000000005"/>
  </r>
  <r>
    <x v="18"/>
    <s v="Tirane"/>
    <s v="J61820056R"/>
    <n v="16590"/>
    <n v="0"/>
    <m/>
    <n v="0"/>
    <n v="0"/>
    <n v="13825"/>
    <n v="2765"/>
  </r>
  <r>
    <x v="10"/>
    <s v="Tirane"/>
    <s v="J78311921L"/>
    <n v="700488"/>
    <n v="0"/>
    <m/>
    <n v="0"/>
    <n v="0"/>
    <n v="583740"/>
    <n v="116748"/>
  </r>
  <r>
    <x v="17"/>
    <s v="Elbasan"/>
    <s v="L93409203E"/>
    <n v="131199.6"/>
    <n v="0"/>
    <m/>
    <n v="0"/>
    <n v="0"/>
    <n v="109333"/>
    <n v="21866.600000000002"/>
  </r>
  <r>
    <x v="0"/>
    <s v="Elbasan"/>
    <s v="K12709201J"/>
    <n v="92430"/>
    <n v="0"/>
    <m/>
    <n v="0"/>
    <n v="0"/>
    <n v="77025"/>
    <n v="15405"/>
  </r>
  <r>
    <x v="17"/>
    <s v="Elbasan"/>
    <s v="L93409203E"/>
    <n v="81000"/>
    <n v="0"/>
    <m/>
    <n v="0"/>
    <n v="0"/>
    <n v="67500"/>
    <n v="13500"/>
  </r>
  <r>
    <x v="9"/>
    <s v="ALB"/>
    <s v="K52304503K"/>
    <n v="146965.20000000001"/>
    <n v="0"/>
    <m/>
    <n v="0"/>
    <n v="0"/>
    <n v="122471"/>
    <n v="24494.2"/>
  </r>
  <r>
    <x v="44"/>
    <s v="Tirane"/>
    <s v="K13001004I"/>
    <n v="9946.7999999999993"/>
    <n v="0"/>
    <m/>
    <n v="0"/>
    <n v="0"/>
    <n v="8289"/>
    <n v="1657.8000000000002"/>
  </r>
  <r>
    <x v="7"/>
    <s v="Tirane"/>
    <s v="J82104005P"/>
    <n v="4320"/>
    <n v="0"/>
    <m/>
    <n v="0"/>
    <n v="0"/>
    <n v="3600"/>
    <n v="720"/>
  </r>
  <r>
    <x v="10"/>
    <s v="Tiranë"/>
    <s v="J78311921L"/>
    <n v="1000512"/>
    <n v="0"/>
    <m/>
    <n v="0"/>
    <n v="0"/>
    <n v="833760"/>
    <n v="166752"/>
  </r>
  <r>
    <x v="7"/>
    <s v="Tirane"/>
    <s v="J82104005P"/>
    <n v="2880"/>
    <n v="0"/>
    <m/>
    <n v="0"/>
    <n v="0"/>
    <n v="2400"/>
    <n v="480"/>
  </r>
  <r>
    <x v="45"/>
    <s v="Tirane"/>
    <s v="L71712508L"/>
    <n v="99552"/>
    <n v="0"/>
    <m/>
    <n v="0"/>
    <n v="0"/>
    <n v="82960"/>
    <n v="16592"/>
  </r>
  <r>
    <x v="17"/>
    <s v="Elbasan"/>
    <s v="L93409203E"/>
    <n v="68199.600000000006"/>
    <n v="0"/>
    <m/>
    <n v="0"/>
    <n v="0"/>
    <n v="56833"/>
    <n v="11366.6"/>
  </r>
  <r>
    <x v="46"/>
    <s v="Tirane"/>
    <s v="L92304039I"/>
    <n v="17199.599999999999"/>
    <n v="0"/>
    <m/>
    <n v="0"/>
    <n v="0"/>
    <n v="14333"/>
    <n v="2866.6000000000004"/>
  </r>
  <r>
    <x v="44"/>
    <s v="Tirane"/>
    <s v="K13001004I"/>
    <n v="-9000"/>
    <n v="0"/>
    <m/>
    <n v="0"/>
    <n v="0"/>
    <n v="-7500"/>
    <n v="-1500"/>
  </r>
  <r>
    <x v="44"/>
    <s v="Tirane"/>
    <s v="K13001004I"/>
    <n v="9000"/>
    <n v="0"/>
    <m/>
    <n v="0"/>
    <n v="0"/>
    <n v="7500"/>
    <n v="1500"/>
  </r>
  <r>
    <x v="10"/>
    <s v="Tiranë"/>
    <s v="J78311921L"/>
    <n v="500256"/>
    <n v="0"/>
    <m/>
    <n v="0"/>
    <n v="0"/>
    <n v="416880"/>
    <n v="83376"/>
  </r>
  <r>
    <x v="47"/>
    <s v="Tirane"/>
    <s v="M01802016L"/>
    <n v="23664"/>
    <n v="0"/>
    <m/>
    <n v="0"/>
    <n v="0"/>
    <n v="19720"/>
    <n v="3944"/>
  </r>
  <r>
    <x v="10"/>
    <s v="Tiranë"/>
    <s v="J78311921L"/>
    <n v="500256"/>
    <n v="0"/>
    <m/>
    <n v="0"/>
    <n v="0"/>
    <n v="416880"/>
    <n v="83376"/>
  </r>
  <r>
    <x v="0"/>
    <s v="Elbasan"/>
    <s v="K12709201J"/>
    <n v="122409.60000000001"/>
    <n v="0"/>
    <m/>
    <n v="0"/>
    <n v="0"/>
    <n v="102008"/>
    <n v="20401.600000000002"/>
  </r>
  <r>
    <x v="0"/>
    <s v="Elbasan"/>
    <s v="K12709201J"/>
    <n v="54165.599999999999"/>
    <n v="0"/>
    <m/>
    <n v="0"/>
    <n v="0"/>
    <n v="45138"/>
    <n v="9027.6"/>
  </r>
  <r>
    <x v="31"/>
    <s v="BERAT"/>
    <s v="K02701028D"/>
    <n v="-947191.2"/>
    <n v="0"/>
    <m/>
    <m/>
    <n v="0"/>
    <n v="-789326"/>
    <n v="-157865.20000000001"/>
  </r>
  <r>
    <x v="32"/>
    <s v="BERAT"/>
    <s v="K02701028D"/>
    <n v="1378200"/>
    <n v="0"/>
    <m/>
    <m/>
    <n v="0"/>
    <n v="1148500"/>
    <n v="229700"/>
  </r>
  <r>
    <x v="48"/>
    <s v="Tiranë"/>
    <s v="L81612011A"/>
    <n v="25500"/>
    <n v="0"/>
    <m/>
    <m/>
    <n v="0"/>
    <n v="21250"/>
    <n v="4250"/>
  </r>
  <r>
    <x v="44"/>
    <s v="Tirane"/>
    <s v="K13001004I"/>
    <n v="9000"/>
    <n v="0"/>
    <m/>
    <m/>
    <n v="0"/>
    <n v="7500"/>
    <n v="1500"/>
  </r>
  <r>
    <x v="49"/>
    <s v="ALB"/>
    <s v="K52304503K"/>
    <n v="130230"/>
    <n v="0"/>
    <m/>
    <m/>
    <n v="0"/>
    <n v="108525"/>
    <n v="21705"/>
  </r>
  <r>
    <x v="50"/>
    <s v="Tirane"/>
    <s v="K32207010T"/>
    <n v="68049.600000000006"/>
    <n v="0"/>
    <m/>
    <m/>
    <n v="0"/>
    <n v="56708"/>
    <n v="11341.6"/>
  </r>
  <r>
    <x v="50"/>
    <s v="Tirane"/>
    <s v="K32207010T"/>
    <n v="2658"/>
    <n v="0"/>
    <m/>
    <m/>
    <n v="0"/>
    <n v="2215"/>
    <n v="443"/>
  </r>
  <r>
    <x v="42"/>
    <s v="Durres"/>
    <s v="K21602501L"/>
    <n v="69000"/>
    <n v="0"/>
    <m/>
    <m/>
    <n v="0"/>
    <n v="57500"/>
    <n v="11500"/>
  </r>
  <r>
    <x v="37"/>
    <s v="Tirane"/>
    <s v="L42210026A"/>
    <n v="40094.400000000001"/>
    <n v="0"/>
    <m/>
    <m/>
    <n v="0"/>
    <n v="33412"/>
    <n v="6682.4000000000005"/>
  </r>
  <r>
    <x v="10"/>
    <s v="Tirane"/>
    <s v="J78311921L"/>
    <n v="300024"/>
    <n v="0"/>
    <m/>
    <m/>
    <n v="0"/>
    <n v="250020"/>
    <n v="50004"/>
  </r>
  <r>
    <x v="33"/>
    <s v="Tirane"/>
    <s v="L42129003H"/>
    <n v="3400"/>
    <n v="3400"/>
    <m/>
    <m/>
    <n v="0"/>
    <n v="0"/>
    <n v="0"/>
  </r>
  <r>
    <x v="51"/>
    <s v="Tirane"/>
    <s v="L21320011B"/>
    <n v="105000"/>
    <n v="0"/>
    <m/>
    <m/>
    <n v="0"/>
    <n v="87500"/>
    <n v="17500"/>
  </r>
  <r>
    <x v="32"/>
    <s v="BERAT"/>
    <s v="K02701028D"/>
    <n v="947191.2"/>
    <n v="0"/>
    <m/>
    <m/>
    <n v="0"/>
    <n v="789326"/>
    <n v="157865.20000000001"/>
  </r>
  <r>
    <x v="42"/>
    <s v="Durres"/>
    <s v="K21602501L"/>
    <n v="6000"/>
    <n v="0"/>
    <m/>
    <m/>
    <n v="0"/>
    <n v="5000"/>
    <n v="1000"/>
  </r>
  <r>
    <x v="52"/>
    <s v="Tirane"/>
    <s v="L31710004E"/>
    <n v="560"/>
    <n v="200"/>
    <m/>
    <m/>
    <n v="0"/>
    <n v="300"/>
    <n v="60"/>
  </r>
  <r>
    <x v="10"/>
    <s v="Tirane"/>
    <s v="J78311921L"/>
    <n v="500256"/>
    <n v="0"/>
    <m/>
    <m/>
    <n v="0"/>
    <n v="416880"/>
    <n v="83376"/>
  </r>
  <r>
    <x v="44"/>
    <s v="Tirane"/>
    <s v="K13001004I"/>
    <n v="5000.3999999999996"/>
    <n v="0"/>
    <m/>
    <m/>
    <n v="0"/>
    <n v="4167"/>
    <n v="833.40000000000009"/>
  </r>
  <r>
    <x v="28"/>
    <s v="Tirane"/>
    <s v="L91427006K"/>
    <n v="1299.5999999999999"/>
    <n v="0"/>
    <m/>
    <m/>
    <n v="0"/>
    <n v="1083"/>
    <n v="216.60000000000002"/>
  </r>
  <r>
    <x v="0"/>
    <s v="Elbasan"/>
    <s v="K12709201J"/>
    <n v="32100"/>
    <n v="0"/>
    <m/>
    <m/>
    <n v="0"/>
    <n v="26750"/>
    <n v="5350"/>
  </r>
  <r>
    <x v="49"/>
    <s v="ALB"/>
    <s v="K52304503K"/>
    <n v="79452"/>
    <n v="0"/>
    <m/>
    <m/>
    <n v="0"/>
    <n v="66210"/>
    <n v="13242"/>
  </r>
  <r>
    <x v="10"/>
    <s v="Tirane"/>
    <s v="J78311921L"/>
    <n v="600048"/>
    <n v="0"/>
    <m/>
    <m/>
    <n v="0"/>
    <n v="500040"/>
    <n v="100008"/>
  </r>
  <r>
    <x v="53"/>
    <s v="Tirane"/>
    <s v="L61724035O"/>
    <n v="7400"/>
    <n v="200"/>
    <m/>
    <m/>
    <n v="0"/>
    <n v="6000"/>
    <n v="1200"/>
  </r>
  <r>
    <x v="0"/>
    <s v="Elbasan"/>
    <s v="K12709201J"/>
    <n v="104820"/>
    <n v="0"/>
    <m/>
    <m/>
    <n v="0"/>
    <n v="87350"/>
    <n v="17470"/>
  </r>
  <r>
    <x v="10"/>
    <s v="Tiranë"/>
    <s v="J78311921L"/>
    <n v="500256"/>
    <n v="0"/>
    <m/>
    <m/>
    <n v="0"/>
    <n v="416880"/>
    <n v="83376"/>
  </r>
  <r>
    <x v="31"/>
    <s v="BERAT"/>
    <s v="K02701028D"/>
    <n v="147200.4"/>
    <n v="0"/>
    <m/>
    <m/>
    <n v="0"/>
    <n v="122667"/>
    <n v="24533.4"/>
  </r>
  <r>
    <x v="7"/>
    <s v="Tirane"/>
    <s v="J82104005P"/>
    <n v="65192.4"/>
    <n v="0"/>
    <m/>
    <m/>
    <n v="0"/>
    <n v="54327"/>
    <n v="10865.400000000001"/>
  </r>
  <r>
    <x v="45"/>
    <s v="Tirane"/>
    <s v="L71712508L"/>
    <n v="149798.39999999999"/>
    <n v="0"/>
    <m/>
    <m/>
    <n v="0"/>
    <n v="124832"/>
    <n v="24966.400000000001"/>
  </r>
  <r>
    <x v="42"/>
    <s v="Durres"/>
    <s v="K21602501L"/>
    <n v="142800"/>
    <n v="0"/>
    <m/>
    <m/>
    <n v="0"/>
    <n v="119000"/>
    <n v="23800"/>
  </r>
  <r>
    <x v="28"/>
    <s v="Tirane"/>
    <s v="L91427006K"/>
    <n v="650.4"/>
    <n v="0"/>
    <m/>
    <m/>
    <n v="0"/>
    <n v="542"/>
    <n v="108.4"/>
  </r>
  <r>
    <x v="7"/>
    <s v="Tirane"/>
    <s v="J82104005P"/>
    <n v="25056"/>
    <n v="0"/>
    <m/>
    <m/>
    <n v="0"/>
    <n v="20880"/>
    <n v="4176"/>
  </r>
  <r>
    <x v="0"/>
    <s v="Elbasan"/>
    <s v="K12709201J"/>
    <n v="452400"/>
    <n v="0"/>
    <m/>
    <m/>
    <n v="0"/>
    <n v="377000"/>
    <n v="75400"/>
  </r>
  <r>
    <x v="0"/>
    <s v="Elbasan"/>
    <s v="K12709201J"/>
    <n v="37800"/>
    <n v="0"/>
    <m/>
    <m/>
    <n v="0"/>
    <n v="31500"/>
    <n v="6300"/>
  </r>
  <r>
    <x v="0"/>
    <s v="Elbasan"/>
    <s v="K12709201J"/>
    <n v="772200"/>
    <n v="0"/>
    <m/>
    <m/>
    <n v="0"/>
    <n v="643500"/>
    <n v="128700"/>
  </r>
  <r>
    <x v="54"/>
    <s v="Tirane"/>
    <s v="K81321050I"/>
    <n v="10806361"/>
    <m/>
    <n v="10806361"/>
    <n v="0"/>
    <n v="0"/>
    <m/>
    <n v="0"/>
  </r>
  <r>
    <x v="45"/>
    <s v="Tirane"/>
    <s v="L71712508L"/>
    <n v="149442"/>
    <n v="0"/>
    <m/>
    <n v="0"/>
    <n v="0"/>
    <n v="124535"/>
    <n v="24907"/>
  </r>
  <r>
    <x v="0"/>
    <s v="Elbasan"/>
    <s v="K12709201J"/>
    <n v="26100"/>
    <n v="0"/>
    <m/>
    <n v="0"/>
    <n v="0"/>
    <n v="21750"/>
    <n v="4350"/>
  </r>
  <r>
    <x v="49"/>
    <s v="ALB"/>
    <s v="K52304503K"/>
    <n v="103950"/>
    <n v="0"/>
    <m/>
    <n v="0"/>
    <n v="0"/>
    <n v="86625"/>
    <n v="17325"/>
  </r>
  <r>
    <x v="55"/>
    <s v="GRC"/>
    <s v="EL094061318"/>
    <n v="5781513.5999999996"/>
    <n v="0"/>
    <m/>
    <n v="4817928"/>
    <n v="963585.60000000009"/>
    <m/>
    <n v="0"/>
  </r>
  <r>
    <x v="10"/>
    <s v="Tiranë"/>
    <s v="J78311921L"/>
    <n v="651240"/>
    <n v="0"/>
    <m/>
    <n v="0"/>
    <n v="0"/>
    <n v="542700"/>
    <n v="108540"/>
  </r>
  <r>
    <x v="10"/>
    <s v="Tirane"/>
    <s v="J78311921L"/>
    <n v="930528"/>
    <n v="0"/>
    <m/>
    <n v="0"/>
    <n v="0"/>
    <n v="775440"/>
    <n v="155088"/>
  </r>
  <r>
    <x v="0"/>
    <s v="Elbasan"/>
    <s v="K12709201J"/>
    <n v="41349.599999999999"/>
    <n v="0"/>
    <m/>
    <n v="0"/>
    <n v="0"/>
    <n v="34458"/>
    <n v="6891.6"/>
  </r>
  <r>
    <x v="50"/>
    <s v="Tirane"/>
    <s v="K32207010T"/>
    <n v="21994.799999999999"/>
    <n v="0"/>
    <m/>
    <n v="0"/>
    <n v="0"/>
    <n v="18329"/>
    <n v="3665.8"/>
  </r>
  <r>
    <x v="0"/>
    <s v="Elbasan"/>
    <s v="K12709201J"/>
    <n v="18656.400000000001"/>
    <n v="0"/>
    <m/>
    <n v="0"/>
    <n v="0"/>
    <n v="15547"/>
    <n v="3109.4"/>
  </r>
  <r>
    <x v="7"/>
    <s v="Tirane"/>
    <s v="J82104005P"/>
    <n v="12312"/>
    <n v="0"/>
    <m/>
    <n v="0"/>
    <n v="0"/>
    <n v="10260"/>
    <n v="2052"/>
  </r>
  <r>
    <x v="56"/>
    <s v="Tirane"/>
    <s v="J72026007W"/>
    <n v="50000.4"/>
    <n v="0"/>
    <m/>
    <n v="0"/>
    <n v="0"/>
    <n v="41667"/>
    <n v="8333.4"/>
  </r>
  <r>
    <x v="7"/>
    <s v="Tirane"/>
    <s v="J82104005P"/>
    <n v="73794"/>
    <n v="0"/>
    <m/>
    <n v="0"/>
    <n v="0"/>
    <n v="61495"/>
    <n v="12299"/>
  </r>
  <r>
    <x v="7"/>
    <s v="Tirane"/>
    <s v="J82104005P"/>
    <n v="54756"/>
    <n v="0"/>
    <m/>
    <n v="0"/>
    <n v="0"/>
    <n v="45630"/>
    <n v="9126"/>
  </r>
  <r>
    <x v="49"/>
    <s v="ALB"/>
    <s v="K52304503K"/>
    <n v="63991.199999999997"/>
    <n v="0"/>
    <m/>
    <n v="0"/>
    <n v="0"/>
    <n v="53326"/>
    <n v="10665.2"/>
  </r>
  <r>
    <x v="42"/>
    <s v="Durres"/>
    <s v="K21602501L"/>
    <n v="11088"/>
    <n v="0"/>
    <m/>
    <n v="0"/>
    <n v="0"/>
    <n v="9240"/>
    <n v="1848"/>
  </r>
  <r>
    <x v="18"/>
    <s v="Tirane"/>
    <s v="J61820056R"/>
    <n v="14300.4"/>
    <n v="0"/>
    <m/>
    <n v="0"/>
    <n v="0"/>
    <n v="11917"/>
    <n v="2383.4"/>
  </r>
  <r>
    <x v="57"/>
    <s v="Durres"/>
    <s v="J61825529G"/>
    <n v="254040"/>
    <n v="254040"/>
    <m/>
    <n v="0"/>
    <n v="0"/>
    <m/>
    <n v="0"/>
  </r>
  <r>
    <x v="17"/>
    <s v="Elbasan"/>
    <s v="L93409203E"/>
    <n v="500400"/>
    <n v="0"/>
    <m/>
    <n v="0"/>
    <n v="0"/>
    <n v="417000"/>
    <n v="83400"/>
  </r>
  <r>
    <x v="32"/>
    <s v="BERAT"/>
    <s v="K02701028D"/>
    <n v="0"/>
    <n v="0"/>
    <m/>
    <n v="0"/>
    <n v="0"/>
    <n v="0"/>
    <n v="0"/>
  </r>
  <r>
    <x v="10"/>
    <s v="Tirane"/>
    <s v="J78311921L"/>
    <n v="777600"/>
    <n v="0"/>
    <m/>
    <n v="0"/>
    <n v="0"/>
    <n v="648000"/>
    <n v="129600"/>
  </r>
  <r>
    <x v="17"/>
    <s v="Elbasan"/>
    <s v="L93409203E"/>
    <n v="123300"/>
    <n v="0"/>
    <m/>
    <n v="0"/>
    <n v="0"/>
    <n v="102750"/>
    <n v="20550"/>
  </r>
  <r>
    <x v="0"/>
    <s v="Elbasan"/>
    <s v="K12709201J"/>
    <n v="19800"/>
    <n v="0"/>
    <m/>
    <n v="0"/>
    <n v="0"/>
    <n v="16500"/>
    <n v="3300"/>
  </r>
  <r>
    <x v="58"/>
    <s v="LEZHE"/>
    <s v="K48130519Q"/>
    <n v="51933.599999999999"/>
    <n v="0"/>
    <m/>
    <n v="0"/>
    <n v="0"/>
    <n v="43278"/>
    <n v="8655.6"/>
  </r>
  <r>
    <x v="59"/>
    <s v="Tirane"/>
    <s v="J61818010A"/>
    <n v="6936"/>
    <n v="0"/>
    <m/>
    <n v="0"/>
    <n v="0"/>
    <n v="5780"/>
    <n v="1156"/>
  </r>
  <r>
    <x v="49"/>
    <s v="ALB"/>
    <s v="K52304503K"/>
    <n v="79509.600000000006"/>
    <n v="0"/>
    <m/>
    <n v="0"/>
    <n v="0"/>
    <n v="66258"/>
    <n v="13251.6"/>
  </r>
  <r>
    <x v="59"/>
    <s v="Tirane"/>
    <s v="J61818010A"/>
    <n v="120759.6"/>
    <n v="0"/>
    <m/>
    <n v="0"/>
    <n v="0"/>
    <n v="100633"/>
    <n v="20126.600000000002"/>
  </r>
  <r>
    <x v="45"/>
    <s v="Tirane"/>
    <s v="L71712508L"/>
    <n v="29052"/>
    <n v="0"/>
    <m/>
    <n v="0"/>
    <n v="0"/>
    <n v="24210"/>
    <n v="4842"/>
  </r>
  <r>
    <x v="7"/>
    <s v="Tirane"/>
    <s v="J82104005P"/>
    <n v="96192"/>
    <n v="0"/>
    <m/>
    <n v="0"/>
    <n v="0"/>
    <n v="80160"/>
    <n v="16032"/>
  </r>
  <r>
    <x v="0"/>
    <s v="Elbasan"/>
    <s v="K12709201J"/>
    <n v="19707.599999999999"/>
    <n v="0"/>
    <m/>
    <n v="0"/>
    <n v="0"/>
    <n v="16423"/>
    <n v="3284.6000000000004"/>
  </r>
  <r>
    <x v="7"/>
    <s v="Tirane"/>
    <s v="J82104005P"/>
    <n v="71604"/>
    <n v="0"/>
    <m/>
    <n v="0"/>
    <n v="0"/>
    <n v="59670"/>
    <n v="119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1B91F1-E836-43B2-A205-DD25258E5CB8}" name="PivotTable6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16" firstHeaderRow="0" firstDataRow="1" firstDataCol="1"/>
  <pivotFields count="22">
    <pivotField showAll="0"/>
    <pivotField showAll="0"/>
    <pivotField showAll="0"/>
    <pivotField axis="axisRow" showAll="0">
      <items count="113">
        <item x="29"/>
        <item x="47"/>
        <item x="89"/>
        <item x="66"/>
        <item x="38"/>
        <item x="5"/>
        <item x="111"/>
        <item x="73"/>
        <item x="37"/>
        <item x="74"/>
        <item x="77"/>
        <item x="88"/>
        <item x="104"/>
        <item x="19"/>
        <item x="78"/>
        <item x="102"/>
        <item x="24"/>
        <item x="3"/>
        <item x="16"/>
        <item x="70"/>
        <item x="28"/>
        <item x="58"/>
        <item x="63"/>
        <item x="101"/>
        <item x="56"/>
        <item x="75"/>
        <item x="72"/>
        <item x="23"/>
        <item x="54"/>
        <item x="99"/>
        <item x="8"/>
        <item x="10"/>
        <item x="85"/>
        <item x="110"/>
        <item x="1"/>
        <item x="22"/>
        <item x="6"/>
        <item x="34"/>
        <item x="52"/>
        <item x="69"/>
        <item x="32"/>
        <item x="12"/>
        <item x="106"/>
        <item x="82"/>
        <item x="95"/>
        <item x="49"/>
        <item x="84"/>
        <item x="15"/>
        <item x="21"/>
        <item x="71"/>
        <item x="87"/>
        <item x="41"/>
        <item x="103"/>
        <item x="51"/>
        <item x="86"/>
        <item x="48"/>
        <item x="68"/>
        <item x="2"/>
        <item x="17"/>
        <item x="42"/>
        <item x="26"/>
        <item x="79"/>
        <item x="44"/>
        <item x="50"/>
        <item x="105"/>
        <item x="96"/>
        <item x="20"/>
        <item x="92"/>
        <item x="67"/>
        <item x="76"/>
        <item x="11"/>
        <item x="57"/>
        <item x="18"/>
        <item x="65"/>
        <item x="90"/>
        <item x="91"/>
        <item x="9"/>
        <item x="30"/>
        <item x="45"/>
        <item x="109"/>
        <item x="7"/>
        <item x="83"/>
        <item x="14"/>
        <item x="36"/>
        <item x="100"/>
        <item x="64"/>
        <item x="43"/>
        <item x="40"/>
        <item x="80"/>
        <item x="60"/>
        <item x="81"/>
        <item x="59"/>
        <item x="94"/>
        <item x="39"/>
        <item x="108"/>
        <item x="107"/>
        <item x="53"/>
        <item x="93"/>
        <item x="97"/>
        <item x="31"/>
        <item x="55"/>
        <item x="33"/>
        <item x="13"/>
        <item x="27"/>
        <item x="98"/>
        <item x="46"/>
        <item x="62"/>
        <item x="61"/>
        <item x="0"/>
        <item x="4"/>
        <item x="35"/>
        <item x="25"/>
        <item t="default"/>
      </items>
    </pivotField>
    <pivotField showAll="0"/>
    <pivotField showAll="0"/>
    <pivotField dataField="1" numFmtId="164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</pivotFields>
  <rowFields count="1">
    <field x="3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i i Blerjeve" fld="6" baseField="0" baseItem="0"/>
    <dataField name="Sum of Të përjashtuara me TVSH jo të zbritshme/pa TVSH " fld="7" baseField="0" baseItem="0"/>
    <dataField name="Sum of AUTOFATURIM ALTECH" fld="8" baseField="0" baseItem="0"/>
    <dataField name="Sum of Vlera e tatueshme për blerje të importeve të mallrave me shkallë 20%" fld="9" baseField="0" baseItem="0"/>
    <dataField name="Sum of Vlera e tatueshme për blerje nga furnitorët vendas me shkallë 20%" fld="17" baseField="0" baseItem="0"/>
    <dataField name="Sum of TVSH për importe të mallrave me shkallë 20%" fld="10" baseField="0" baseItem="0"/>
    <dataField name="Sum of Vlera e tatueshme për blerje të investimeve nga furnitorët vendas me shkallë 20%" fld="19" baseField="0" baseItem="0"/>
    <dataField name="Sum of TVSH nga furnitorët vendas me shkallë 20%" fld="18" baseField="0" baseItem="0"/>
  </dataFields>
  <formats count="22"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3" type="button" dataOnly="0" labelOnly="1" outline="0" axis="axisRow" fieldPosition="0"/>
    </format>
    <format dxfId="11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2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1">
      <pivotArea dataOnly="0" labelOnly="1" fieldPosition="0">
        <references count="1">
          <reference field="3" count="1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10">
      <pivotArea dataOnly="0" labelOnly="1" grandRow="1" outline="0" fieldPosition="0"/>
    </format>
    <format dxfId="10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3" type="button" dataOnly="0" labelOnly="1" outline="0" axis="axisRow" fieldPosition="0"/>
    </format>
    <format dxfId="10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3">
      <pivotArea dataOnly="0" labelOnly="1" fieldPosition="0">
        <references count="1">
          <reference field="3" count="1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0">
      <pivotArea field="3" type="button" dataOnly="0" labelOnly="1" outline="0" axis="axisRow" fieldPosition="0"/>
    </format>
    <format dxfId="9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8">
      <pivotArea field="3" type="button" dataOnly="0" labelOnly="1" outline="0" axis="axisRow" fieldPosition="0"/>
    </format>
    <format dxfId="9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6">
      <pivotArea field="3" type="button" dataOnly="0" labelOnly="1" outline="0" axis="axisRow" fieldPosition="0"/>
    </format>
    <format dxfId="9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72CB07-1974-4E09-9CC1-F86454BFDA98}" name="PivotTable8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64" firstHeaderRow="0" firstDataRow="1" firstDataCol="1"/>
  <pivotFields count="10">
    <pivotField axis="axisRow" showAll="0">
      <items count="61">
        <item x="14"/>
        <item x="20"/>
        <item x="59"/>
        <item x="54"/>
        <item x="58"/>
        <item x="7"/>
        <item x="42"/>
        <item x="53"/>
        <item x="6"/>
        <item x="39"/>
        <item x="28"/>
        <item x="33"/>
        <item x="40"/>
        <item x="12"/>
        <item x="46"/>
        <item x="0"/>
        <item x="11"/>
        <item x="1"/>
        <item x="17"/>
        <item x="26"/>
        <item x="38"/>
        <item x="15"/>
        <item x="3"/>
        <item x="55"/>
        <item x="24"/>
        <item x="56"/>
        <item x="10"/>
        <item x="47"/>
        <item x="23"/>
        <item x="37"/>
        <item x="13"/>
        <item x="43"/>
        <item x="22"/>
        <item x="25"/>
        <item x="51"/>
        <item x="9"/>
        <item x="49"/>
        <item x="36"/>
        <item x="41"/>
        <item x="35"/>
        <item x="48"/>
        <item x="57"/>
        <item x="2"/>
        <item x="45"/>
        <item x="5"/>
        <item x="19"/>
        <item x="52"/>
        <item x="34"/>
        <item x="21"/>
        <item x="30"/>
        <item x="44"/>
        <item x="29"/>
        <item x="50"/>
        <item x="27"/>
        <item x="16"/>
        <item x="4"/>
        <item x="32"/>
        <item x="31"/>
        <item x="8"/>
        <item x="18"/>
        <item t="default"/>
      </items>
    </pivotField>
    <pivotField showAll="0"/>
    <pivotField showAll="0"/>
    <pivotField dataField="1" numFmtId="164" showAll="0"/>
    <pivotField dataField="1" showAll="0"/>
    <pivotField showAll="0"/>
    <pivotField dataField="1" showAll="0"/>
    <pivotField dataField="1" showAll="0"/>
    <pivotField dataField="1" showAll="0"/>
    <pivotField dataField="1" numFmtId="43" showAll="0"/>
  </pivotFields>
  <rowFields count="1">
    <field x="0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Totali i Blerjeve" fld="3" baseField="0" baseItem="0"/>
    <dataField name="Sum of Të përjashtuara me TVSH jo të zbritshme/pa TVSH " fld="4" baseField="0" baseItem="0"/>
    <dataField name="Sum of Vlera e tatueshme për blerje të importeve të mallrave me shkallë 20%" fld="6" baseField="0" baseItem="0"/>
    <dataField name="Sum of TVSH për importe të mallrave me shkallë 20%" fld="7" baseField="0" baseItem="0"/>
    <dataField name="Sum of Vlera e tatueshme për blerje nga furnitorët vendas me shkallë 20%" fld="8" baseField="0" baseItem="0"/>
    <dataField name="Sum of TVSH nga furnitorët vendas me shkallë 20%" fld="9" baseField="0" baseItem="0"/>
  </dataFields>
  <formats count="27">
    <format dxfId="94">
      <pivotArea field="0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2">
      <pivotArea field="0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0">
      <pivotArea field="0" type="button" dataOnly="0" labelOnly="1" outline="0" axis="axisRow" fieldPosition="0"/>
    </format>
    <format dxfId="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0" type="button" dataOnly="0" labelOnly="1" outline="0" axis="axisRow" fieldPosition="0"/>
    </format>
    <format dxfId="8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4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3">
      <pivotArea dataOnly="0" labelOnly="1" grandRow="1" outline="0" fieldPosition="0"/>
    </format>
    <format dxfId="8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7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0" type="button" dataOnly="0" labelOnly="1" outline="0" axis="axisRow" fieldPosition="0"/>
    </format>
    <format dxfId="7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">
      <pivotArea dataOnly="0" labelOnly="1" fieldPosition="0">
        <references count="1">
          <reference field="0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B9550B-8C84-4655-A968-3F1E9E6C2373}" name="PivotTable7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8" firstHeaderRow="0" firstDataRow="1" firstDataCol="1"/>
  <pivotFields count="15">
    <pivotField showAll="0"/>
    <pivotField showAll="0"/>
    <pivotField showAll="0"/>
    <pivotField axis="axisRow" showAll="0">
      <items count="25">
        <item x="5"/>
        <item x="15"/>
        <item x="10"/>
        <item x="1"/>
        <item x="11"/>
        <item x="20"/>
        <item x="0"/>
        <item x="19"/>
        <item x="8"/>
        <item x="13"/>
        <item x="18"/>
        <item x="14"/>
        <item x="6"/>
        <item x="21"/>
        <item x="9"/>
        <item x="16"/>
        <item x="4"/>
        <item x="3"/>
        <item x="12"/>
        <item x="17"/>
        <item x="2"/>
        <item x="23"/>
        <item x="22"/>
        <item x="7"/>
        <item t="default"/>
      </items>
    </pivotField>
    <pivotField showAll="0"/>
    <pivotField showAll="0"/>
    <pivotField dataField="1" numFmtId="164" showAll="0"/>
    <pivotField numFmtId="43"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i i Blerjeve" fld="6" baseField="0" baseItem="0"/>
    <dataField name="Sum of Vlera e tatueshme për blerje të investimeve nga furnitorët vendas me shkallë 20%" fld="13" baseField="0" baseItem="0"/>
    <dataField name="Sum of TVSH për investime nga furnitorët vendas me shkallë 20%" fld="14" baseField="0" baseItem="0"/>
  </dataFields>
  <formats count="16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3" type="button" dataOnly="0" labelOnly="1" outline="0" axis="axisRow" fieldPosition="0"/>
    </format>
    <format dxfId="64">
      <pivotArea dataOnly="0" labelOnly="1" fieldPosition="0">
        <references count="1">
          <reference field="3" count="0"/>
        </references>
      </pivotArea>
    </format>
    <format dxfId="63">
      <pivotArea dataOnly="0" labelOnly="1" grandRow="1" outline="0" fieldPosition="0"/>
    </format>
    <format dxfId="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3" type="button" dataOnly="0" labelOnly="1" outline="0" axis="axisRow" fieldPosition="0"/>
    </format>
    <format dxfId="58">
      <pivotArea dataOnly="0" labelOnly="1" fieldPosition="0">
        <references count="1">
          <reference field="3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5">
      <pivotArea field="3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">
      <pivotArea field="3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88F19B-65AD-4AB3-BAA0-35DDBA9DF5F9}" name="PivotTable5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59" firstHeaderRow="0" firstDataRow="1" firstDataCol="1"/>
  <pivotFields count="8">
    <pivotField axis="axisRow" showAll="0">
      <items count="56">
        <item x="35"/>
        <item x="27"/>
        <item x="34"/>
        <item x="48"/>
        <item x="0"/>
        <item x="8"/>
        <item x="46"/>
        <item x="42"/>
        <item x="13"/>
        <item x="6"/>
        <item x="11"/>
        <item x="4"/>
        <item x="23"/>
        <item x="30"/>
        <item x="49"/>
        <item x="31"/>
        <item x="38"/>
        <item x="50"/>
        <item x="41"/>
        <item x="53"/>
        <item x="9"/>
        <item x="16"/>
        <item x="52"/>
        <item x="32"/>
        <item x="18"/>
        <item x="33"/>
        <item x="43"/>
        <item x="28"/>
        <item x="10"/>
        <item x="1"/>
        <item x="7"/>
        <item x="17"/>
        <item x="14"/>
        <item x="12"/>
        <item x="40"/>
        <item x="24"/>
        <item x="51"/>
        <item x="45"/>
        <item x="39"/>
        <item x="44"/>
        <item x="20"/>
        <item x="36"/>
        <item x="2"/>
        <item x="26"/>
        <item x="5"/>
        <item x="22"/>
        <item x="29"/>
        <item x="19"/>
        <item x="25"/>
        <item x="54"/>
        <item x="37"/>
        <item x="47"/>
        <item x="3"/>
        <item x="15"/>
        <item x="21"/>
        <item t="default"/>
      </items>
    </pivotField>
    <pivotField dataField="1" numFmtId="164" showAll="0"/>
    <pivotField dataField="1" showAll="0">
      <items count="6">
        <item x="0"/>
        <item x="1"/>
        <item x="3"/>
        <item x="4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Vlera totale me TVSH" fld="1" baseField="0" baseItem="0"/>
    <dataField name="Sum of SHITJET PA TVSH" fld="2" baseField="0" baseItem="0"/>
    <dataField name="Sum of EKSPORT " fld="3" baseField="0" baseItem="0"/>
    <dataField name="Sum of SITUACIONE" fld="4" baseField="0" baseItem="0"/>
    <dataField name="Sum of TVSH" fld="5" baseField="0" baseItem="0"/>
    <dataField name="Sum of Vlera totale pa TVSH" fld="6" baseField="0" baseItem="0"/>
    <dataField name="Sum of Vlera totale e TVSH-së" fld="7" baseField="0" baseItem="0"/>
  </dataFields>
  <formats count="21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">
      <pivotArea dataOnly="0" labelOnly="1" fieldPosition="0">
        <references count="1">
          <reference field="0" count="5">
            <x v="50"/>
            <x v="51"/>
            <x v="52"/>
            <x v="53"/>
            <x v="54"/>
          </reference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0" type="button" dataOnly="0" labelOnly="1" outline="0" axis="axisRow" fieldPosition="0"/>
    </format>
    <format dxfId="4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">
      <pivotArea dataOnly="0" labelOnly="1" fieldPosition="0">
        <references count="1">
          <reference field="0" count="5">
            <x v="50"/>
            <x v="51"/>
            <x v="52"/>
            <x v="53"/>
            <x v="54"/>
          </reference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">
      <pivotArea outline="0" collapsedLevelsAreSubtotals="1" fieldPosition="0"/>
    </format>
    <format dxfId="36">
      <pivotArea field="0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4">
      <pivotArea field="0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0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430295-DC1E-45EC-BFAF-7658F8A49DD3}" name="PivotTable1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4" firstHeaderRow="1" firstDataRow="1" firstDataCol="1" rowPageCount="1" colPageCount="1"/>
  <pivotFields count="10">
    <pivotField axis="axisRow" showAll="0">
      <items count="187">
        <item x="185"/>
        <item x="184"/>
        <item x="183"/>
        <item x="181"/>
        <item x="180"/>
        <item x="182"/>
        <item x="179"/>
        <item x="178"/>
        <item x="177"/>
        <item x="176"/>
        <item x="175"/>
        <item x="173"/>
        <item x="174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2"/>
        <item x="154"/>
        <item x="153"/>
        <item x="155"/>
        <item x="151"/>
        <item x="149"/>
        <item x="150"/>
        <item x="148"/>
        <item x="147"/>
        <item x="146"/>
        <item x="144"/>
        <item x="145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8"/>
        <item x="129"/>
        <item x="127"/>
        <item x="126"/>
        <item x="125"/>
        <item x="123"/>
        <item x="124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8"/>
        <item x="109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6"/>
        <item x="87"/>
        <item x="85"/>
        <item x="84"/>
        <item x="83"/>
        <item x="82"/>
        <item x="81"/>
        <item x="80"/>
        <item x="79"/>
        <item x="77"/>
        <item x="76"/>
        <item x="75"/>
        <item x="78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8"/>
        <item x="57"/>
        <item x="59"/>
        <item x="56"/>
        <item x="54"/>
        <item x="55"/>
        <item x="53"/>
        <item x="52"/>
        <item x="51"/>
        <item x="50"/>
        <item x="49"/>
        <item x="48"/>
        <item x="47"/>
        <item x="45"/>
        <item x="46"/>
        <item x="44"/>
        <item x="43"/>
        <item x="42"/>
        <item x="41"/>
        <item x="40"/>
        <item x="39"/>
        <item x="38"/>
        <item x="37"/>
        <item x="36"/>
        <item x="34"/>
        <item x="33"/>
        <item x="35"/>
        <item x="32"/>
        <item x="31"/>
        <item x="29"/>
        <item x="30"/>
        <item x="28"/>
        <item x="26"/>
        <item x="27"/>
        <item x="25"/>
        <item x="24"/>
        <item x="17"/>
        <item x="22"/>
        <item x="21"/>
        <item x="20"/>
        <item x="19"/>
        <item x="18"/>
        <item x="23"/>
        <item x="15"/>
        <item x="16"/>
        <item x="14"/>
        <item x="10"/>
        <item x="12"/>
        <item x="13"/>
        <item x="11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55">
        <item x="35"/>
        <item x="27"/>
        <item x="34"/>
        <item x="49"/>
        <item x="0"/>
        <item x="36"/>
        <item x="47"/>
        <item x="43"/>
        <item x="12"/>
        <item x="6"/>
        <item x="10"/>
        <item x="4"/>
        <item x="23"/>
        <item x="30"/>
        <item x="50"/>
        <item x="31"/>
        <item x="39"/>
        <item x="51"/>
        <item x="42"/>
        <item x="8"/>
        <item x="15"/>
        <item x="53"/>
        <item x="32"/>
        <item x="17"/>
        <item x="33"/>
        <item x="44"/>
        <item x="28"/>
        <item x="9"/>
        <item x="1"/>
        <item x="7"/>
        <item x="16"/>
        <item x="13"/>
        <item x="11"/>
        <item x="41"/>
        <item x="24"/>
        <item x="52"/>
        <item x="46"/>
        <item x="40"/>
        <item x="45"/>
        <item x="19"/>
        <item x="37"/>
        <item x="2"/>
        <item x="26"/>
        <item x="5"/>
        <item x="21"/>
        <item x="29"/>
        <item x="18"/>
        <item x="25"/>
        <item x="38"/>
        <item x="48"/>
        <item x="3"/>
        <item x="14"/>
        <item x="20"/>
        <item x="22"/>
        <item t="default"/>
      </items>
    </pivotField>
  </pivotFields>
  <rowFields count="2">
    <field x="9"/>
    <field x="0"/>
  </rowFields>
  <rowItems count="241">
    <i>
      <x/>
    </i>
    <i r="1">
      <x v="118"/>
    </i>
    <i>
      <x v="1"/>
    </i>
    <i r="1">
      <x v="56"/>
    </i>
    <i r="1">
      <x v="79"/>
    </i>
    <i r="1">
      <x v="135"/>
    </i>
    <i>
      <x v="2"/>
    </i>
    <i r="1">
      <x v="119"/>
    </i>
    <i>
      <x v="3"/>
    </i>
    <i r="1">
      <x v="84"/>
    </i>
    <i>
      <x v="4"/>
    </i>
    <i r="1">
      <x v="136"/>
    </i>
    <i r="1">
      <x v="141"/>
    </i>
    <i r="1">
      <x v="156"/>
    </i>
    <i r="1">
      <x v="177"/>
    </i>
    <i r="1">
      <x v="185"/>
    </i>
    <i>
      <x v="5"/>
    </i>
    <i r="1">
      <x v="117"/>
    </i>
    <i>
      <x v="6"/>
    </i>
    <i r="1">
      <x v="86"/>
    </i>
    <i>
      <x v="7"/>
    </i>
    <i r="1">
      <x v="5"/>
    </i>
    <i r="1">
      <x v="98"/>
    </i>
    <i>
      <x v="8"/>
    </i>
    <i r="1">
      <x v="29"/>
    </i>
    <i r="1">
      <x v="30"/>
    </i>
    <i r="1">
      <x v="31"/>
    </i>
    <i r="1">
      <x v="32"/>
    </i>
    <i r="1">
      <x v="33"/>
    </i>
    <i r="1">
      <x v="77"/>
    </i>
    <i r="1">
      <x v="80"/>
    </i>
    <i r="1">
      <x v="99"/>
    </i>
    <i r="1">
      <x v="174"/>
    </i>
    <i>
      <x v="9"/>
    </i>
    <i r="1">
      <x v="179"/>
    </i>
    <i>
      <x v="10"/>
    </i>
    <i r="1">
      <x v="15"/>
    </i>
    <i r="1">
      <x v="17"/>
    </i>
    <i r="1">
      <x v="25"/>
    </i>
    <i r="1">
      <x v="41"/>
    </i>
    <i r="1">
      <x v="46"/>
    </i>
    <i r="1">
      <x v="55"/>
    </i>
    <i r="1">
      <x v="67"/>
    </i>
    <i r="1">
      <x v="71"/>
    </i>
    <i r="1">
      <x v="72"/>
    </i>
    <i r="1">
      <x v="73"/>
    </i>
    <i r="1">
      <x v="75"/>
    </i>
    <i r="1">
      <x v="76"/>
    </i>
    <i r="1">
      <x v="78"/>
    </i>
    <i r="1">
      <x v="87"/>
    </i>
    <i r="1">
      <x v="91"/>
    </i>
    <i r="1">
      <x v="93"/>
    </i>
    <i r="1">
      <x v="97"/>
    </i>
    <i r="1">
      <x v="104"/>
    </i>
    <i r="1">
      <x v="114"/>
    </i>
    <i r="1">
      <x v="144"/>
    </i>
    <i r="1">
      <x v="150"/>
    </i>
    <i r="1">
      <x v="161"/>
    </i>
    <i r="1">
      <x v="162"/>
    </i>
    <i r="1">
      <x v="175"/>
    </i>
    <i>
      <x v="11"/>
    </i>
    <i r="1">
      <x v="181"/>
    </i>
    <i>
      <x v="12"/>
    </i>
    <i r="1">
      <x v="153"/>
    </i>
    <i>
      <x v="13"/>
    </i>
    <i r="1">
      <x v="106"/>
    </i>
    <i r="1">
      <x v="125"/>
    </i>
    <i>
      <x v="14"/>
    </i>
    <i r="1">
      <x v="82"/>
    </i>
    <i>
      <x v="15"/>
    </i>
    <i r="1">
      <x v="124"/>
    </i>
    <i>
      <x v="16"/>
    </i>
    <i r="1">
      <x v="113"/>
    </i>
    <i>
      <x v="17"/>
    </i>
    <i r="1">
      <x v="68"/>
    </i>
    <i>
      <x v="18"/>
    </i>
    <i r="1">
      <x v="89"/>
    </i>
    <i r="1">
      <x v="102"/>
    </i>
    <i>
      <x v="19"/>
    </i>
    <i r="1">
      <x v="176"/>
    </i>
    <i>
      <x v="20"/>
    </i>
    <i r="1">
      <x v="170"/>
    </i>
    <i>
      <x v="21"/>
    </i>
    <i r="1">
      <x v="53"/>
    </i>
    <i>
      <x v="22"/>
    </i>
    <i r="1">
      <x v="74"/>
    </i>
    <i r="1">
      <x v="123"/>
    </i>
    <i>
      <x v="23"/>
    </i>
    <i r="1">
      <x v="165"/>
    </i>
    <i>
      <x v="24"/>
    </i>
    <i r="1">
      <x v="50"/>
    </i>
    <i r="1">
      <x v="95"/>
    </i>
    <i r="1">
      <x v="120"/>
    </i>
    <i>
      <x v="25"/>
    </i>
    <i r="1">
      <x v="96"/>
    </i>
    <i>
      <x v="26"/>
    </i>
    <i r="1">
      <x v="81"/>
    </i>
    <i r="1">
      <x v="100"/>
    </i>
    <i r="1">
      <x v="101"/>
    </i>
    <i r="1">
      <x v="128"/>
    </i>
    <i r="1">
      <x v="132"/>
    </i>
    <i>
      <x v="27"/>
    </i>
    <i r="1">
      <x v="133"/>
    </i>
    <i r="1">
      <x v="134"/>
    </i>
    <i r="1">
      <x v="151"/>
    </i>
    <i r="1">
      <x v="172"/>
    </i>
    <i>
      <x v="28"/>
    </i>
    <i r="1">
      <x v="184"/>
    </i>
    <i>
      <x v="29"/>
    </i>
    <i r="1">
      <x v="178"/>
    </i>
    <i>
      <x v="30"/>
    </i>
    <i r="1">
      <x/>
    </i>
    <i r="1">
      <x v="1"/>
    </i>
    <i r="1">
      <x v="2"/>
    </i>
    <i r="1">
      <x v="3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1"/>
    </i>
    <i r="1">
      <x v="52"/>
    </i>
    <i r="1">
      <x v="54"/>
    </i>
    <i r="1">
      <x v="57"/>
    </i>
    <i r="1">
      <x v="58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9"/>
    </i>
    <i r="1">
      <x v="83"/>
    </i>
    <i r="1">
      <x v="88"/>
    </i>
    <i r="1">
      <x v="105"/>
    </i>
    <i r="1">
      <x v="155"/>
    </i>
    <i r="1">
      <x v="166"/>
    </i>
    <i r="1">
      <x v="167"/>
    </i>
    <i>
      <x v="31"/>
    </i>
    <i r="1">
      <x v="92"/>
    </i>
    <i r="1">
      <x v="131"/>
    </i>
    <i r="1">
      <x v="145"/>
    </i>
    <i r="1">
      <x v="148"/>
    </i>
    <i r="1">
      <x v="149"/>
    </i>
    <i r="1">
      <x v="171"/>
    </i>
    <i>
      <x v="32"/>
    </i>
    <i r="1">
      <x v="173"/>
    </i>
    <i>
      <x v="33"/>
    </i>
    <i r="1">
      <x v="103"/>
    </i>
    <i>
      <x v="34"/>
    </i>
    <i r="1">
      <x v="143"/>
    </i>
    <i r="1">
      <x v="152"/>
    </i>
    <i>
      <x v="35"/>
    </i>
    <i r="1">
      <x v="61"/>
    </i>
    <i>
      <x v="36"/>
    </i>
    <i r="1">
      <x v="90"/>
    </i>
    <i>
      <x v="37"/>
    </i>
    <i r="1">
      <x v="107"/>
    </i>
    <i r="1">
      <x v="108"/>
    </i>
    <i r="1">
      <x v="109"/>
    </i>
    <i r="1">
      <x v="110"/>
    </i>
    <i r="1">
      <x v="111"/>
    </i>
    <i>
      <x v="38"/>
    </i>
    <i r="1">
      <x v="94"/>
    </i>
    <i>
      <x v="39"/>
    </i>
    <i r="1">
      <x v="163"/>
    </i>
    <i>
      <x v="40"/>
    </i>
    <i r="1">
      <x v="116"/>
    </i>
    <i>
      <x v="41"/>
    </i>
    <i r="1">
      <x v="4"/>
    </i>
    <i r="1">
      <x v="6"/>
    </i>
    <i r="1">
      <x v="7"/>
    </i>
    <i r="1">
      <x v="112"/>
    </i>
    <i r="1">
      <x v="122"/>
    </i>
    <i r="1">
      <x v="130"/>
    </i>
    <i r="1">
      <x v="137"/>
    </i>
    <i r="1">
      <x v="146"/>
    </i>
    <i r="1">
      <x v="160"/>
    </i>
    <i r="1">
      <x v="183"/>
    </i>
    <i>
      <x v="42"/>
    </i>
    <i r="1">
      <x v="142"/>
    </i>
    <i>
      <x v="43"/>
    </i>
    <i r="1">
      <x v="70"/>
    </i>
    <i r="1">
      <x v="121"/>
    </i>
    <i r="1">
      <x v="180"/>
    </i>
    <i>
      <x v="44"/>
    </i>
    <i r="1">
      <x v="129"/>
    </i>
    <i r="1">
      <x v="138"/>
    </i>
    <i r="1">
      <x v="139"/>
    </i>
    <i r="1">
      <x v="140"/>
    </i>
    <i r="1">
      <x v="157"/>
    </i>
    <i r="1">
      <x v="158"/>
    </i>
    <i r="1">
      <x v="159"/>
    </i>
    <i>
      <x v="45"/>
    </i>
    <i r="1">
      <x v="126"/>
    </i>
    <i r="1">
      <x v="127"/>
    </i>
    <i>
      <x v="46"/>
    </i>
    <i r="1">
      <x v="164"/>
    </i>
    <i>
      <x v="47"/>
    </i>
    <i r="1">
      <x v="147"/>
    </i>
    <i>
      <x v="48"/>
    </i>
    <i r="1">
      <x v="115"/>
    </i>
    <i>
      <x v="49"/>
    </i>
    <i r="1">
      <x v="85"/>
    </i>
    <i>
      <x v="50"/>
    </i>
    <i r="1">
      <x v="182"/>
    </i>
    <i>
      <x v="51"/>
    </i>
    <i r="1">
      <x v="169"/>
    </i>
    <i>
      <x v="52"/>
    </i>
    <i r="1">
      <x v="168"/>
    </i>
    <i>
      <x v="53"/>
    </i>
    <i r="1">
      <x v="154"/>
    </i>
    <i t="grand">
      <x/>
    </i>
  </rowItems>
  <colItems count="1">
    <i/>
  </colItems>
  <pageFields count="1">
    <pageField fld="3" hier="-1"/>
  </pageFields>
  <dataFields count="1">
    <dataField name="Sum of Vlera totale me TVSH" fld="5" baseField="0" baseItem="0"/>
  </dataFields>
  <formats count="2">
    <format dxfId="30">
      <pivotArea collapsedLevelsAreSubtotals="1" fieldPosition="0">
        <references count="1">
          <reference field="9" count="1">
            <x v="0"/>
          </reference>
        </references>
      </pivotArea>
    </format>
    <format dxfId="29">
      <pivotArea dataOnly="0" labelOnly="1" fieldPosition="0">
        <references count="1"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79B7BB-06F4-4487-A7C6-38888D186246}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62" firstHeaderRow="1" firstDataRow="1" firstDataCol="1"/>
  <pivotFields count="3">
    <pivotField axis="axisRow" showAll="0">
      <items count="160">
        <item x="147"/>
        <item x="89"/>
        <item x="80"/>
        <item x="34"/>
        <item x="18"/>
        <item x="130"/>
        <item x="88"/>
        <item x="17"/>
        <item x="146"/>
        <item x="129"/>
        <item x="69"/>
        <item x="49"/>
        <item x="112"/>
        <item x="98"/>
        <item x="87"/>
        <item x="79"/>
        <item x="48"/>
        <item x="33"/>
        <item x="158"/>
        <item x="145"/>
        <item x="128"/>
        <item x="111"/>
        <item x="47"/>
        <item x="32"/>
        <item x="16"/>
        <item x="57"/>
        <item x="46"/>
        <item x="157"/>
        <item x="144"/>
        <item x="127"/>
        <item x="110"/>
        <item x="97"/>
        <item x="68"/>
        <item x="56"/>
        <item x="31"/>
        <item x="126"/>
        <item x="109"/>
        <item x="78"/>
        <item x="30"/>
        <item x="125"/>
        <item x="86"/>
        <item x="67"/>
        <item x="55"/>
        <item x="29"/>
        <item x="15"/>
        <item x="156"/>
        <item x="143"/>
        <item x="124"/>
        <item x="96"/>
        <item x="85"/>
        <item x="66"/>
        <item x="45"/>
        <item x="28"/>
        <item x="14"/>
        <item x="155"/>
        <item x="142"/>
        <item x="123"/>
        <item x="65"/>
        <item x="54"/>
        <item x="44"/>
        <item x="27"/>
        <item x="154"/>
        <item x="141"/>
        <item x="122"/>
        <item x="108"/>
        <item x="77"/>
        <item x="64"/>
        <item x="26"/>
        <item x="13"/>
        <item x="153"/>
        <item x="76"/>
        <item x="43"/>
        <item x="12"/>
        <item x="140"/>
        <item x="107"/>
        <item x="75"/>
        <item x="53"/>
        <item x="42"/>
        <item x="139"/>
        <item x="106"/>
        <item x="63"/>
        <item x="52"/>
        <item x="25"/>
        <item x="138"/>
        <item x="121"/>
        <item x="84"/>
        <item x="24"/>
        <item x="11"/>
        <item x="152"/>
        <item x="120"/>
        <item x="62"/>
        <item x="23"/>
        <item x="10"/>
        <item x="151"/>
        <item x="137"/>
        <item x="105"/>
        <item x="41"/>
        <item x="119"/>
        <item x="104"/>
        <item x="95"/>
        <item x="9"/>
        <item x="103"/>
        <item x="73"/>
        <item x="51"/>
        <item x="8"/>
        <item x="150"/>
        <item x="136"/>
        <item x="102"/>
        <item x="94"/>
        <item x="74"/>
        <item x="7"/>
        <item x="135"/>
        <item x="118"/>
        <item x="22"/>
        <item x="134"/>
        <item x="117"/>
        <item x="93"/>
        <item x="50"/>
        <item x="6"/>
        <item x="149"/>
        <item x="133"/>
        <item x="116"/>
        <item x="40"/>
        <item x="21"/>
        <item x="5"/>
        <item x="132"/>
        <item x="115"/>
        <item x="72"/>
        <item x="39"/>
        <item x="101"/>
        <item x="61"/>
        <item x="38"/>
        <item x="4"/>
        <item x="92"/>
        <item x="83"/>
        <item x="71"/>
        <item x="60"/>
        <item x="37"/>
        <item x="148"/>
        <item x="131"/>
        <item x="114"/>
        <item x="91"/>
        <item x="82"/>
        <item x="100"/>
        <item x="59"/>
        <item x="36"/>
        <item x="20"/>
        <item x="3"/>
        <item x="113"/>
        <item x="99"/>
        <item x="81"/>
        <item x="70"/>
        <item x="58"/>
        <item x="19"/>
        <item x="1"/>
        <item x="90"/>
        <item x="35"/>
        <item x="0"/>
        <item x="2"/>
        <item t="default"/>
      </items>
    </pivotField>
    <pivotField dataField="1" showAll="0"/>
    <pivotField axis="axisRow" showAll="0">
      <items count="46">
        <item x="39"/>
        <item x="34"/>
        <item x="19"/>
        <item x="43"/>
        <item x="1"/>
        <item x="36"/>
        <item x="0"/>
        <item x="10"/>
        <item x="9"/>
        <item x="41"/>
        <item x="44"/>
        <item x="7"/>
        <item x="4"/>
        <item x="29"/>
        <item x="16"/>
        <item x="30"/>
        <item x="3"/>
        <item x="31"/>
        <item x="12"/>
        <item x="28"/>
        <item x="26"/>
        <item x="5"/>
        <item x="8"/>
        <item x="20"/>
        <item x="23"/>
        <item x="6"/>
        <item x="14"/>
        <item x="32"/>
        <item x="35"/>
        <item x="25"/>
        <item x="33"/>
        <item x="37"/>
        <item x="17"/>
        <item x="11"/>
        <item x="24"/>
        <item x="21"/>
        <item x="38"/>
        <item x="42"/>
        <item x="27"/>
        <item x="22"/>
        <item x="18"/>
        <item x="13"/>
        <item x="15"/>
        <item x="40"/>
        <item x="2"/>
        <item t="default"/>
      </items>
    </pivotField>
  </pivotFields>
  <rowFields count="2">
    <field x="2"/>
    <field x="0"/>
  </rowFields>
  <rowItems count="261">
    <i>
      <x/>
    </i>
    <i r="1">
      <x v="98"/>
    </i>
    <i>
      <x v="1"/>
    </i>
    <i r="1">
      <x v="109"/>
    </i>
    <i>
      <x v="2"/>
    </i>
    <i r="1">
      <x v="123"/>
    </i>
    <i r="1">
      <x v="153"/>
    </i>
    <i r="1">
      <x v="156"/>
    </i>
    <i>
      <x v="3"/>
    </i>
    <i r="1">
      <x v="54"/>
    </i>
    <i>
      <x v="4"/>
    </i>
    <i r="1">
      <x v="4"/>
    </i>
    <i r="1">
      <x v="11"/>
    </i>
    <i r="1">
      <x v="72"/>
    </i>
    <i r="1">
      <x v="86"/>
    </i>
    <i r="1">
      <x v="91"/>
    </i>
    <i r="1">
      <x v="132"/>
    </i>
    <i r="1">
      <x v="137"/>
    </i>
    <i r="1">
      <x v="146"/>
    </i>
    <i r="1">
      <x v="154"/>
    </i>
    <i>
      <x v="5"/>
    </i>
    <i r="1">
      <x v="2"/>
    </i>
    <i>
      <x v="6"/>
    </i>
    <i r="1">
      <x v="16"/>
    </i>
    <i r="1">
      <x v="23"/>
    </i>
    <i r="1">
      <x v="51"/>
    </i>
    <i r="1">
      <x v="153"/>
    </i>
    <i r="1">
      <x v="157"/>
    </i>
    <i>
      <x v="7"/>
    </i>
    <i r="1">
      <x v="92"/>
    </i>
    <i r="1">
      <x v="100"/>
    </i>
    <i>
      <x v="8"/>
    </i>
    <i r="1">
      <x v="3"/>
    </i>
    <i r="1">
      <x v="6"/>
    </i>
    <i r="1">
      <x v="7"/>
    </i>
    <i r="1">
      <x v="8"/>
    </i>
    <i r="1">
      <x v="13"/>
    </i>
    <i r="1">
      <x v="16"/>
    </i>
    <i r="1">
      <x v="17"/>
    </i>
    <i r="1">
      <x v="24"/>
    </i>
    <i r="1">
      <x v="26"/>
    </i>
    <i r="1">
      <x v="30"/>
    </i>
    <i r="1">
      <x v="40"/>
    </i>
    <i r="1">
      <x v="49"/>
    </i>
    <i r="1">
      <x v="59"/>
    </i>
    <i r="1">
      <x v="64"/>
    </i>
    <i r="1">
      <x v="70"/>
    </i>
    <i r="1">
      <x v="84"/>
    </i>
    <i r="1">
      <x v="85"/>
    </i>
    <i r="1">
      <x v="87"/>
    </i>
    <i r="1">
      <x v="90"/>
    </i>
    <i r="1">
      <x v="94"/>
    </i>
    <i r="1">
      <x v="99"/>
    </i>
    <i r="1">
      <x v="104"/>
    </i>
    <i r="1">
      <x v="117"/>
    </i>
    <i r="1">
      <x v="122"/>
    </i>
    <i r="1">
      <x v="126"/>
    </i>
    <i r="1">
      <x v="127"/>
    </i>
    <i r="1">
      <x v="130"/>
    </i>
    <i r="1">
      <x v="131"/>
    </i>
    <i r="1">
      <x v="133"/>
    </i>
    <i r="1">
      <x v="142"/>
    </i>
    <i r="1">
      <x v="155"/>
    </i>
    <i>
      <x v="9"/>
    </i>
    <i r="1">
      <x v="35"/>
    </i>
    <i>
      <x v="10"/>
    </i>
    <i r="1">
      <x v="45"/>
    </i>
    <i>
      <x v="11"/>
    </i>
    <i r="1">
      <x v="118"/>
    </i>
    <i>
      <x v="12"/>
    </i>
    <i r="1">
      <x v="80"/>
    </i>
    <i r="1">
      <x v="103"/>
    </i>
    <i r="1">
      <x v="132"/>
    </i>
    <i>
      <x v="13"/>
    </i>
    <i r="1">
      <x v="23"/>
    </i>
    <i>
      <x v="14"/>
    </i>
    <i r="1">
      <x v="3"/>
    </i>
    <i r="1">
      <x v="4"/>
    </i>
    <i r="1">
      <x v="33"/>
    </i>
    <i r="1">
      <x v="51"/>
    </i>
    <i r="1">
      <x v="66"/>
    </i>
    <i>
      <x v="15"/>
    </i>
    <i r="1">
      <x v="11"/>
    </i>
    <i r="1">
      <x v="65"/>
    </i>
    <i r="1">
      <x v="88"/>
    </i>
    <i r="1">
      <x v="121"/>
    </i>
    <i>
      <x v="16"/>
    </i>
    <i r="1">
      <x/>
    </i>
    <i r="1">
      <x v="1"/>
    </i>
    <i r="1">
      <x v="3"/>
    </i>
    <i r="1">
      <x v="5"/>
    </i>
    <i r="1">
      <x v="8"/>
    </i>
    <i r="1">
      <x v="12"/>
    </i>
    <i r="1">
      <x v="13"/>
    </i>
    <i r="1">
      <x v="14"/>
    </i>
    <i r="1">
      <x v="19"/>
    </i>
    <i r="1">
      <x v="20"/>
    </i>
    <i r="1">
      <x v="21"/>
    </i>
    <i r="1">
      <x v="23"/>
    </i>
    <i r="1">
      <x v="24"/>
    </i>
    <i r="1">
      <x v="27"/>
    </i>
    <i r="1">
      <x v="28"/>
    </i>
    <i r="1">
      <x v="29"/>
    </i>
    <i r="1">
      <x v="31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4"/>
    </i>
    <i r="1">
      <x v="46"/>
    </i>
    <i r="1">
      <x v="48"/>
    </i>
    <i r="1">
      <x v="49"/>
    </i>
    <i r="1">
      <x v="55"/>
    </i>
    <i r="1">
      <x v="56"/>
    </i>
    <i r="1">
      <x v="61"/>
    </i>
    <i r="1">
      <x v="62"/>
    </i>
    <i r="1">
      <x v="63"/>
    </i>
    <i r="1">
      <x v="65"/>
    </i>
    <i r="1">
      <x v="73"/>
    </i>
    <i r="1">
      <x v="74"/>
    </i>
    <i r="1">
      <x v="76"/>
    </i>
    <i r="1">
      <x v="78"/>
    </i>
    <i r="1">
      <x v="79"/>
    </i>
    <i r="1">
      <x v="81"/>
    </i>
    <i r="1">
      <x v="89"/>
    </i>
    <i r="1">
      <x v="93"/>
    </i>
    <i r="1">
      <x v="95"/>
    </i>
    <i r="1">
      <x v="96"/>
    </i>
    <i r="1">
      <x v="97"/>
    </i>
    <i r="1">
      <x v="102"/>
    </i>
    <i r="1">
      <x v="105"/>
    </i>
    <i r="1">
      <x v="106"/>
    </i>
    <i r="1">
      <x v="107"/>
    </i>
    <i r="1">
      <x v="108"/>
    </i>
    <i r="1">
      <x v="110"/>
    </i>
    <i r="1">
      <x v="111"/>
    </i>
    <i r="1">
      <x v="112"/>
    </i>
    <i r="1">
      <x v="116"/>
    </i>
    <i r="1">
      <x v="118"/>
    </i>
    <i r="1">
      <x v="119"/>
    </i>
    <i r="1">
      <x v="125"/>
    </i>
    <i r="1">
      <x v="126"/>
    </i>
    <i r="1">
      <x v="129"/>
    </i>
    <i r="1">
      <x v="134"/>
    </i>
    <i r="1">
      <x v="138"/>
    </i>
    <i r="1">
      <x v="139"/>
    </i>
    <i r="1">
      <x v="140"/>
    </i>
    <i r="1">
      <x v="147"/>
    </i>
    <i r="1">
      <x v="148"/>
    </i>
    <i r="1">
      <x v="149"/>
    </i>
    <i r="1">
      <x v="150"/>
    </i>
    <i r="1">
      <x v="151"/>
    </i>
    <i r="1">
      <x v="156"/>
    </i>
    <i>
      <x v="17"/>
    </i>
    <i r="1">
      <x v="69"/>
    </i>
    <i r="1">
      <x v="81"/>
    </i>
    <i r="1">
      <x v="129"/>
    </i>
    <i>
      <x v="18"/>
    </i>
    <i r="1">
      <x v="53"/>
    </i>
    <i r="1">
      <x v="141"/>
    </i>
    <i r="1">
      <x v="152"/>
    </i>
    <i>
      <x v="19"/>
    </i>
    <i r="1">
      <x v="23"/>
    </i>
    <i>
      <x v="20"/>
    </i>
    <i r="1">
      <x v="23"/>
    </i>
    <i>
      <x v="21"/>
    </i>
    <i r="1">
      <x v="132"/>
    </i>
    <i>
      <x v="22"/>
    </i>
    <i r="1">
      <x v="60"/>
    </i>
    <i r="1">
      <x v="67"/>
    </i>
    <i r="1">
      <x v="104"/>
    </i>
    <i r="1">
      <x v="122"/>
    </i>
    <i>
      <x v="23"/>
    </i>
    <i r="1">
      <x v="91"/>
    </i>
    <i>
      <x v="24"/>
    </i>
    <i r="1">
      <x v="60"/>
    </i>
    <i r="1">
      <x v="83"/>
    </i>
    <i r="1">
      <x v="85"/>
    </i>
    <i r="1">
      <x v="119"/>
    </i>
    <i>
      <x v="25"/>
    </i>
    <i r="1">
      <x v="17"/>
    </i>
    <i r="1">
      <x v="23"/>
    </i>
    <i r="1">
      <x v="26"/>
    </i>
    <i r="1">
      <x v="41"/>
    </i>
    <i r="1">
      <x v="44"/>
    </i>
    <i r="1">
      <x v="52"/>
    </i>
    <i r="1">
      <x v="77"/>
    </i>
    <i r="1">
      <x v="113"/>
    </i>
    <i r="1">
      <x v="114"/>
    </i>
    <i r="1">
      <x v="118"/>
    </i>
    <i r="1">
      <x v="120"/>
    </i>
    <i r="1">
      <x v="124"/>
    </i>
    <i r="1">
      <x v="125"/>
    </i>
    <i r="1">
      <x v="128"/>
    </i>
    <i r="1">
      <x v="135"/>
    </i>
    <i r="1">
      <x v="145"/>
    </i>
    <i r="1">
      <x v="156"/>
    </i>
    <i>
      <x v="26"/>
    </i>
    <i r="1">
      <x v="34"/>
    </i>
    <i r="1">
      <x v="44"/>
    </i>
    <i r="1">
      <x v="58"/>
    </i>
    <i r="1">
      <x v="71"/>
    </i>
    <i>
      <x v="27"/>
    </i>
    <i r="1">
      <x v="10"/>
    </i>
    <i r="1">
      <x v="57"/>
    </i>
    <i r="1">
      <x v="136"/>
    </i>
    <i>
      <x v="28"/>
    </i>
    <i r="1">
      <x v="75"/>
    </i>
    <i>
      <x v="29"/>
    </i>
    <i r="1">
      <x v="43"/>
    </i>
    <i>
      <x v="30"/>
    </i>
    <i r="1">
      <x v="50"/>
    </i>
    <i>
      <x v="31"/>
    </i>
    <i r="1">
      <x v="143"/>
    </i>
    <i>
      <x v="32"/>
    </i>
    <i r="1">
      <x v="144"/>
    </i>
    <i r="1">
      <x v="153"/>
    </i>
    <i r="1">
      <x v="156"/>
    </i>
    <i>
      <x v="33"/>
    </i>
    <i r="1">
      <x v="68"/>
    </i>
    <i>
      <x v="34"/>
    </i>
    <i r="1">
      <x v="52"/>
    </i>
    <i>
      <x v="35"/>
    </i>
    <i r="1">
      <x v="82"/>
    </i>
    <i>
      <x v="36"/>
    </i>
    <i r="1">
      <x v="101"/>
    </i>
    <i>
      <x v="37"/>
    </i>
    <i r="1">
      <x v="62"/>
    </i>
    <i>
      <x v="38"/>
    </i>
    <i r="1">
      <x v="23"/>
    </i>
    <i r="1">
      <x v="115"/>
    </i>
    <i>
      <x v="39"/>
    </i>
    <i r="1">
      <x v="82"/>
    </i>
    <i>
      <x v="40"/>
    </i>
    <i r="1">
      <x v="33"/>
    </i>
    <i r="1">
      <x v="153"/>
    </i>
    <i>
      <x v="41"/>
    </i>
    <i r="1">
      <x v="42"/>
    </i>
    <i r="1">
      <x v="44"/>
    </i>
    <i r="1">
      <x v="82"/>
    </i>
    <i r="1">
      <x v="153"/>
    </i>
    <i>
      <x v="42"/>
    </i>
    <i r="1">
      <x v="6"/>
    </i>
    <i r="1">
      <x v="8"/>
    </i>
    <i r="1">
      <x v="9"/>
    </i>
    <i r="1">
      <x v="12"/>
    </i>
    <i r="1">
      <x v="13"/>
    </i>
    <i r="1">
      <x v="15"/>
    </i>
    <i r="1">
      <x v="17"/>
    </i>
    <i r="1">
      <x v="18"/>
    </i>
    <i r="1">
      <x v="22"/>
    </i>
    <i r="1">
      <x v="24"/>
    </i>
    <i r="1">
      <x v="25"/>
    </i>
    <i r="1">
      <x v="32"/>
    </i>
    <i>
      <x v="43"/>
    </i>
    <i r="1">
      <x v="47"/>
    </i>
    <i>
      <x v="44"/>
    </i>
    <i r="1">
      <x v="158"/>
    </i>
    <i t="grand">
      <x/>
    </i>
  </rowItems>
  <colItems count="1">
    <i/>
  </colItems>
  <dataFields count="1">
    <dataField name="Sum of Vlera totale me TVSH" fld="1" baseField="0" baseItem="0"/>
  </dataFields>
  <formats count="21">
    <format dxfId="28">
      <pivotArea collapsedLevelsAreSubtotals="1" fieldPosition="0">
        <references count="1">
          <reference field="2" count="1">
            <x v="19"/>
          </reference>
        </references>
      </pivotArea>
    </format>
    <format dxfId="27">
      <pivotArea collapsedLevelsAreSubtotals="1" fieldPosition="0">
        <references count="2">
          <reference field="0" count="1">
            <x v="23"/>
          </reference>
          <reference field="2" count="1" selected="0">
            <x v="19"/>
          </reference>
        </references>
      </pivotArea>
    </format>
    <format dxfId="26">
      <pivotArea collapsedLevelsAreSubtotals="1" fieldPosition="0">
        <references count="1">
          <reference field="2" count="1">
            <x v="20"/>
          </reference>
        </references>
      </pivotArea>
    </format>
    <format dxfId="25">
      <pivotArea collapsedLevelsAreSubtotals="1" fieldPosition="0">
        <references count="2">
          <reference field="0" count="1">
            <x v="23"/>
          </reference>
          <reference field="2" count="1" selected="0">
            <x v="20"/>
          </reference>
        </references>
      </pivotArea>
    </format>
    <format dxfId="24">
      <pivotArea collapsedLevelsAreSubtotals="1" fieldPosition="0">
        <references count="1">
          <reference field="2" count="1">
            <x v="21"/>
          </reference>
        </references>
      </pivotArea>
    </format>
    <format dxfId="23">
      <pivotArea collapsedLevelsAreSubtotals="1" fieldPosition="0">
        <references count="2">
          <reference field="0" count="1">
            <x v="132"/>
          </reference>
          <reference field="2" count="1" selected="0">
            <x v="21"/>
          </reference>
        </references>
      </pivotArea>
    </format>
    <format dxfId="22">
      <pivotArea dataOnly="0" labelOnly="1" fieldPosition="0">
        <references count="1">
          <reference field="2" count="3">
            <x v="19"/>
            <x v="20"/>
            <x v="21"/>
          </reference>
        </references>
      </pivotArea>
    </format>
    <format dxfId="21">
      <pivotArea dataOnly="0" labelOnly="1" fieldPosition="0">
        <references count="2">
          <reference field="0" count="1">
            <x v="23"/>
          </reference>
          <reference field="2" count="1" selected="0">
            <x v="19"/>
          </reference>
        </references>
      </pivotArea>
    </format>
    <format dxfId="20">
      <pivotArea dataOnly="0" labelOnly="1" fieldPosition="0">
        <references count="2">
          <reference field="0" count="1">
            <x v="23"/>
          </reference>
          <reference field="2" count="1" selected="0">
            <x v="20"/>
          </reference>
        </references>
      </pivotArea>
    </format>
    <format dxfId="19">
      <pivotArea dataOnly="0" labelOnly="1" fieldPosition="0">
        <references count="2">
          <reference field="0" count="1">
            <x v="132"/>
          </reference>
          <reference field="2" count="1" selected="0">
            <x v="21"/>
          </reference>
        </references>
      </pivotArea>
    </format>
    <format dxfId="18">
      <pivotArea collapsedLevelsAreSubtotals="1" fieldPosition="0">
        <references count="1">
          <reference field="2" count="1">
            <x v="37"/>
          </reference>
        </references>
      </pivotArea>
    </format>
    <format dxfId="17">
      <pivotArea collapsedLevelsAreSubtotals="1" fieldPosition="0">
        <references count="2">
          <reference field="0" count="1">
            <x v="62"/>
          </reference>
          <reference field="2" count="1" selected="0">
            <x v="37"/>
          </reference>
        </references>
      </pivotArea>
    </format>
    <format dxfId="16">
      <pivotArea collapsedLevelsAreSubtotals="1" fieldPosition="0">
        <references count="1">
          <reference field="2" count="1">
            <x v="38"/>
          </reference>
        </references>
      </pivotArea>
    </format>
    <format dxfId="15">
      <pivotArea collapsedLevelsAreSubtotals="1" fieldPosition="0">
        <references count="2">
          <reference field="0" count="2">
            <x v="23"/>
            <x v="115"/>
          </reference>
          <reference field="2" count="1" selected="0">
            <x v="38"/>
          </reference>
        </references>
      </pivotArea>
    </format>
    <format dxfId="14">
      <pivotArea dataOnly="0" labelOnly="1" fieldPosition="0">
        <references count="1">
          <reference field="2" count="2">
            <x v="37"/>
            <x v="38"/>
          </reference>
        </references>
      </pivotArea>
    </format>
    <format dxfId="13">
      <pivotArea dataOnly="0" labelOnly="1" fieldPosition="0">
        <references count="2">
          <reference field="0" count="1">
            <x v="62"/>
          </reference>
          <reference field="2" count="1" selected="0">
            <x v="37"/>
          </reference>
        </references>
      </pivotArea>
    </format>
    <format dxfId="12">
      <pivotArea dataOnly="0" labelOnly="1" fieldPosition="0">
        <references count="2">
          <reference field="0" count="2">
            <x v="23"/>
            <x v="115"/>
          </reference>
          <reference field="2" count="1" selected="0">
            <x v="38"/>
          </reference>
        </references>
      </pivotArea>
    </format>
    <format dxfId="11">
      <pivotArea collapsedLevelsAreSubtotals="1" fieldPosition="0">
        <references count="1">
          <reference field="2" count="1">
            <x v="30"/>
          </reference>
        </references>
      </pivotArea>
    </format>
    <format dxfId="10">
      <pivotArea collapsedLevelsAreSubtotals="1" fieldPosition="0">
        <references count="2">
          <reference field="0" count="1">
            <x v="50"/>
          </reference>
          <reference field="2" count="1" selected="0">
            <x v="30"/>
          </reference>
        </references>
      </pivotArea>
    </format>
    <format dxfId="9">
      <pivotArea dataOnly="0" labelOnly="1" fieldPosition="0">
        <references count="1">
          <reference field="2" count="1">
            <x v="30"/>
          </reference>
        </references>
      </pivotArea>
    </format>
    <format dxfId="8">
      <pivotArea dataOnly="0" labelOnly="1" fieldPosition="0">
        <references count="2">
          <reference field="0" count="1">
            <x v="50"/>
          </reference>
          <reference field="2" count="1" selected="0">
            <x v="3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8ADFDE-20AE-4839-B02E-B1316DBACD8A}" name="PivotTable8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38" firstHeaderRow="0" firstDataRow="1" firstDataCol="1"/>
  <pivotFields count="6">
    <pivotField axis="axisRow" showAll="0">
      <items count="79">
        <item x="68"/>
        <item x="35"/>
        <item x="67"/>
        <item x="34"/>
        <item x="18"/>
        <item x="10"/>
        <item x="66"/>
        <item x="40"/>
        <item x="24"/>
        <item x="17"/>
        <item x="46"/>
        <item x="16"/>
        <item x="60"/>
        <item x="23"/>
        <item x="59"/>
        <item x="45"/>
        <item x="65"/>
        <item x="58"/>
        <item x="48"/>
        <item x="33"/>
        <item x="22"/>
        <item x="9"/>
        <item x="77"/>
        <item x="32"/>
        <item x="8"/>
        <item x="64"/>
        <item x="39"/>
        <item x="15"/>
        <item x="57"/>
        <item x="44"/>
        <item x="7"/>
        <item x="31"/>
        <item x="21"/>
        <item x="76"/>
        <item x="56"/>
        <item x="72"/>
        <item x="38"/>
        <item x="30"/>
        <item x="14"/>
        <item x="51"/>
        <item x="6"/>
        <item x="63"/>
        <item x="75"/>
        <item x="29"/>
        <item x="74"/>
        <item x="55"/>
        <item x="43"/>
        <item x="28"/>
        <item x="5"/>
        <item x="71"/>
        <item x="42"/>
        <item x="20"/>
        <item x="13"/>
        <item x="37"/>
        <item x="62"/>
        <item x="27"/>
        <item x="4"/>
        <item x="70"/>
        <item x="12"/>
        <item x="54"/>
        <item x="50"/>
        <item x="69"/>
        <item x="53"/>
        <item x="3"/>
        <item x="26"/>
        <item x="2"/>
        <item x="52"/>
        <item x="47"/>
        <item x="25"/>
        <item x="11"/>
        <item x="1"/>
        <item x="73"/>
        <item x="61"/>
        <item x="49"/>
        <item x="41"/>
        <item x="36"/>
        <item x="19"/>
        <item x="0"/>
        <item t="default"/>
      </items>
    </pivotField>
    <pivotField showAll="0"/>
    <pivotField showAll="0">
      <items count="11">
        <item x="3"/>
        <item x="8"/>
        <item x="7"/>
        <item x="6"/>
        <item x="4"/>
        <item x="0"/>
        <item x="5"/>
        <item x="1"/>
        <item x="9"/>
        <item x="2"/>
        <item t="default"/>
      </items>
    </pivotField>
    <pivotField axis="axisRow" showAll="0">
      <items count="167">
        <item x="73"/>
        <item x="9"/>
        <item x="105"/>
        <item x="59"/>
        <item x="57"/>
        <item x="48"/>
        <item x="46"/>
        <item x="44"/>
        <item x="42"/>
        <item x="33"/>
        <item x="31"/>
        <item x="29"/>
        <item x="23"/>
        <item x="3"/>
        <item x="134"/>
        <item x="128"/>
        <item x="95"/>
        <item x="92"/>
        <item x="91"/>
        <item x="80"/>
        <item x="67"/>
        <item x="64"/>
        <item x="63"/>
        <item x="62"/>
        <item x="53"/>
        <item x="51"/>
        <item x="38"/>
        <item x="8"/>
        <item x="35"/>
        <item x="158"/>
        <item x="135"/>
        <item x="111"/>
        <item x="151"/>
        <item x="82"/>
        <item x="27"/>
        <item x="163"/>
        <item x="153"/>
        <item x="114"/>
        <item x="25"/>
        <item x="16"/>
        <item x="5"/>
        <item x="88"/>
        <item x="21"/>
        <item x="6"/>
        <item x="117"/>
        <item x="70"/>
        <item x="104"/>
        <item x="12"/>
        <item x="86"/>
        <item x="72"/>
        <item x="161"/>
        <item x="155"/>
        <item x="146"/>
        <item x="108"/>
        <item x="84"/>
        <item x="18"/>
        <item x="60"/>
        <item x="139"/>
        <item x="0"/>
        <item x="76"/>
        <item x="159"/>
        <item x="87"/>
        <item x="96"/>
        <item x="133"/>
        <item x="19"/>
        <item x="106"/>
        <item x="94"/>
        <item x="149"/>
        <item x="61"/>
        <item x="50"/>
        <item x="68"/>
        <item x="36"/>
        <item x="32"/>
        <item x="115"/>
        <item x="112"/>
        <item x="109"/>
        <item x="14"/>
        <item x="148"/>
        <item x="144"/>
        <item x="52"/>
        <item x="156"/>
        <item x="132"/>
        <item x="66"/>
        <item x="138"/>
        <item x="93"/>
        <item x="65"/>
        <item x="49"/>
        <item x="10"/>
        <item x="110"/>
        <item x="90"/>
        <item x="89"/>
        <item x="102"/>
        <item x="101"/>
        <item x="100"/>
        <item x="99"/>
        <item x="98"/>
        <item x="97"/>
        <item x="143"/>
        <item x="142"/>
        <item x="141"/>
        <item x="140"/>
        <item x="126"/>
        <item x="125"/>
        <item x="124"/>
        <item x="123"/>
        <item x="122"/>
        <item x="121"/>
        <item x="120"/>
        <item x="127"/>
        <item x="119"/>
        <item x="118"/>
        <item x="79"/>
        <item x="78"/>
        <item x="77"/>
        <item x="7"/>
        <item x="147"/>
        <item x="137"/>
        <item x="136"/>
        <item x="131"/>
        <item x="130"/>
        <item x="129"/>
        <item x="1"/>
        <item x="75"/>
        <item x="55"/>
        <item x="40"/>
        <item x="164"/>
        <item x="165"/>
        <item x="2"/>
        <item x="162"/>
        <item x="160"/>
        <item x="157"/>
        <item x="154"/>
        <item x="152"/>
        <item x="150"/>
        <item x="145"/>
        <item x="116"/>
        <item x="113"/>
        <item x="107"/>
        <item x="103"/>
        <item x="85"/>
        <item x="83"/>
        <item x="81"/>
        <item x="74"/>
        <item x="71"/>
        <item x="69"/>
        <item x="58"/>
        <item x="56"/>
        <item x="54"/>
        <item x="47"/>
        <item x="45"/>
        <item x="43"/>
        <item x="41"/>
        <item x="39"/>
        <item x="37"/>
        <item x="34"/>
        <item x="30"/>
        <item x="28"/>
        <item x="26"/>
        <item x="24"/>
        <item x="22"/>
        <item x="20"/>
        <item x="17"/>
        <item x="15"/>
        <item x="13"/>
        <item x="11"/>
        <item x="4"/>
        <item t="default"/>
      </items>
    </pivotField>
    <pivotField dataField="1" showAll="0"/>
    <pivotField dataField="1" showAll="0"/>
  </pivotFields>
  <rowFields count="2">
    <field x="3"/>
    <field x="0"/>
  </rowFields>
  <rowItems count="335">
    <i>
      <x/>
    </i>
    <i r="1">
      <x v="1"/>
    </i>
    <i>
      <x v="1"/>
    </i>
    <i r="1">
      <x v="40"/>
    </i>
    <i>
      <x v="2"/>
    </i>
    <i r="1">
      <x v="39"/>
    </i>
    <i>
      <x v="3"/>
    </i>
    <i r="1">
      <x v="8"/>
    </i>
    <i>
      <x v="4"/>
    </i>
    <i r="1">
      <x v="8"/>
    </i>
    <i>
      <x v="5"/>
    </i>
    <i r="1">
      <x v="9"/>
    </i>
    <i>
      <x v="6"/>
    </i>
    <i r="1">
      <x v="9"/>
    </i>
    <i>
      <x v="7"/>
    </i>
    <i r="1">
      <x v="9"/>
    </i>
    <i>
      <x v="8"/>
    </i>
    <i r="1">
      <x v="9"/>
    </i>
    <i>
      <x v="9"/>
    </i>
    <i r="1">
      <x v="38"/>
    </i>
    <i>
      <x v="10"/>
    </i>
    <i r="1">
      <x v="52"/>
    </i>
    <i>
      <x v="11"/>
    </i>
    <i r="1">
      <x v="52"/>
    </i>
    <i>
      <x v="12"/>
    </i>
    <i r="1">
      <x v="52"/>
    </i>
    <i>
      <x v="13"/>
    </i>
    <i r="1">
      <x v="63"/>
    </i>
    <i>
      <x v="14"/>
    </i>
    <i r="1">
      <x v="72"/>
    </i>
    <i>
      <x v="15"/>
    </i>
    <i r="1">
      <x v="17"/>
    </i>
    <i>
      <x v="16"/>
    </i>
    <i r="1">
      <x v="18"/>
    </i>
    <i>
      <x v="17"/>
    </i>
    <i r="1">
      <x v="15"/>
    </i>
    <i>
      <x v="18"/>
    </i>
    <i r="1">
      <x v="29"/>
    </i>
    <i>
      <x v="19"/>
    </i>
    <i r="1">
      <x v="36"/>
    </i>
    <i>
      <x v="20"/>
    </i>
    <i r="1">
      <x v="31"/>
    </i>
    <i>
      <x v="21"/>
    </i>
    <i r="1">
      <x v="47"/>
    </i>
    <i>
      <x v="22"/>
    </i>
    <i r="1">
      <x v="55"/>
    </i>
    <i>
      <x v="23"/>
    </i>
    <i r="1">
      <x v="64"/>
    </i>
    <i>
      <x v="24"/>
    </i>
    <i r="1">
      <x v="20"/>
    </i>
    <i>
      <x v="25"/>
    </i>
    <i r="1">
      <x v="51"/>
    </i>
    <i>
      <x v="26"/>
    </i>
    <i r="1">
      <x v="11"/>
    </i>
    <i>
      <x v="27"/>
    </i>
    <i r="1">
      <x v="48"/>
    </i>
    <i>
      <x v="28"/>
    </i>
    <i r="1">
      <x v="27"/>
    </i>
    <i>
      <x v="29"/>
    </i>
    <i r="1">
      <x v="35"/>
    </i>
    <i>
      <x v="30"/>
    </i>
    <i r="1">
      <x v="54"/>
    </i>
    <i>
      <x v="31"/>
    </i>
    <i r="1">
      <x v="45"/>
    </i>
    <i>
      <x v="32"/>
    </i>
    <i r="1">
      <x v="61"/>
    </i>
    <i>
      <x v="33"/>
    </i>
    <i r="1">
      <x v="26"/>
    </i>
    <i>
      <x v="34"/>
    </i>
    <i r="1">
      <x v="52"/>
    </i>
    <i>
      <x v="35"/>
    </i>
    <i r="1">
      <x v="42"/>
    </i>
    <i>
      <x v="36"/>
    </i>
    <i r="1">
      <x v="61"/>
    </i>
    <i>
      <x v="37"/>
    </i>
    <i r="1">
      <x v="34"/>
    </i>
    <i>
      <x v="38"/>
    </i>
    <i r="1">
      <x v="52"/>
    </i>
    <i>
      <x v="39"/>
    </i>
    <i r="1">
      <x v="21"/>
    </i>
    <i>
      <x v="40"/>
    </i>
    <i r="1">
      <x v="63"/>
    </i>
    <i>
      <x v="41"/>
    </i>
    <i r="1">
      <x v="50"/>
    </i>
    <i>
      <x v="42"/>
    </i>
    <i r="1">
      <x v="58"/>
    </i>
    <i>
      <x v="43"/>
    </i>
    <i r="1">
      <x v="63"/>
    </i>
    <i>
      <x v="44"/>
    </i>
    <i r="1">
      <x v="34"/>
    </i>
    <i>
      <x v="45"/>
    </i>
    <i r="1">
      <x v="19"/>
    </i>
    <i>
      <x v="46"/>
    </i>
    <i r="1">
      <x v="39"/>
    </i>
    <i>
      <x v="47"/>
    </i>
    <i r="1">
      <x v="30"/>
    </i>
    <i>
      <x v="48"/>
    </i>
    <i r="1">
      <x v="7"/>
    </i>
    <i>
      <x v="49"/>
    </i>
    <i r="1">
      <x v="3"/>
    </i>
    <i>
      <x v="50"/>
    </i>
    <i r="1">
      <x v="44"/>
    </i>
    <i>
      <x v="51"/>
    </i>
    <i r="1">
      <x v="57"/>
    </i>
    <i>
      <x v="52"/>
    </i>
    <i r="1">
      <x v="6"/>
    </i>
    <i>
      <x v="53"/>
    </i>
    <i r="1">
      <x v="62"/>
    </i>
    <i>
      <x v="54"/>
    </i>
    <i r="1">
      <x v="26"/>
    </i>
    <i>
      <x v="55"/>
    </i>
    <i r="1">
      <x v="5"/>
    </i>
    <i>
      <x v="56"/>
    </i>
    <i r="1">
      <x v="8"/>
    </i>
    <i>
      <x v="57"/>
    </i>
    <i r="1">
      <x v="25"/>
    </i>
    <i>
      <x v="58"/>
    </i>
    <i r="1">
      <x v="77"/>
    </i>
    <i>
      <x v="59"/>
    </i>
    <i r="1">
      <x v="75"/>
    </i>
    <i>
      <x v="60"/>
    </i>
    <i r="1">
      <x v="71"/>
    </i>
    <i>
      <x v="61"/>
    </i>
    <i r="1">
      <x v="74"/>
    </i>
    <i>
      <x v="62"/>
    </i>
    <i r="1">
      <x v="73"/>
    </i>
    <i>
      <x v="63"/>
    </i>
    <i r="1">
      <x v="72"/>
    </i>
    <i>
      <x v="64"/>
    </i>
    <i r="1">
      <x v="69"/>
    </i>
    <i>
      <x v="65"/>
    </i>
    <i r="1">
      <x v="66"/>
    </i>
    <i>
      <x v="66"/>
    </i>
    <i r="1">
      <x v="67"/>
    </i>
    <i>
      <x v="67"/>
    </i>
    <i r="1">
      <x v="61"/>
    </i>
    <i>
      <x v="68"/>
    </i>
    <i r="1">
      <x v="68"/>
    </i>
    <i>
      <x v="69"/>
    </i>
    <i r="1">
      <x v="76"/>
    </i>
    <i>
      <x v="70"/>
    </i>
    <i r="1">
      <x v="23"/>
    </i>
    <i>
      <x v="71"/>
    </i>
    <i r="1">
      <x v="11"/>
    </i>
    <i>
      <x v="72"/>
    </i>
    <i r="1">
      <x v="38"/>
    </i>
    <i>
      <x v="73"/>
    </i>
    <i r="1">
      <x v="34"/>
    </i>
    <i>
      <x v="74"/>
    </i>
    <i r="1">
      <x v="45"/>
    </i>
    <i>
      <x v="75"/>
    </i>
    <i r="1">
      <x v="62"/>
    </i>
    <i>
      <x v="76"/>
    </i>
    <i r="1">
      <x v="24"/>
    </i>
    <i>
      <x v="77"/>
    </i>
    <i r="1">
      <x/>
    </i>
    <i>
      <x v="78"/>
    </i>
    <i r="1">
      <x v="16"/>
    </i>
    <i>
      <x v="79"/>
    </i>
    <i r="1">
      <x v="32"/>
    </i>
    <i>
      <x v="80"/>
    </i>
    <i r="1">
      <x v="49"/>
    </i>
    <i>
      <x v="81"/>
    </i>
    <i r="1">
      <x v="12"/>
    </i>
    <i>
      <x v="82"/>
    </i>
    <i r="1">
      <x v="37"/>
    </i>
    <i>
      <x v="83"/>
    </i>
    <i r="1">
      <x v="41"/>
    </i>
    <i>
      <x v="84"/>
    </i>
    <i r="1">
      <x v="10"/>
    </i>
    <i>
      <x v="85"/>
    </i>
    <i r="1">
      <x v="43"/>
    </i>
    <i>
      <x v="86"/>
    </i>
    <i r="1">
      <x v="4"/>
    </i>
    <i>
      <x v="87"/>
    </i>
    <i r="1">
      <x v="40"/>
    </i>
    <i>
      <x v="88"/>
    </i>
    <i r="1">
      <x v="59"/>
    </i>
    <i>
      <x v="89"/>
    </i>
    <i r="1">
      <x v="46"/>
    </i>
    <i>
      <x v="90"/>
    </i>
    <i r="1">
      <x v="46"/>
    </i>
    <i>
      <x v="91"/>
    </i>
    <i r="1">
      <x v="60"/>
    </i>
    <i>
      <x v="92"/>
    </i>
    <i r="1">
      <x v="60"/>
    </i>
    <i>
      <x v="93"/>
    </i>
    <i r="1">
      <x v="60"/>
    </i>
    <i>
      <x v="94"/>
    </i>
    <i r="1">
      <x v="60"/>
    </i>
    <i>
      <x v="95"/>
    </i>
    <i r="1">
      <x v="60"/>
    </i>
    <i>
      <x v="96"/>
    </i>
    <i r="1">
      <x v="60"/>
    </i>
    <i>
      <x v="97"/>
    </i>
    <i r="1">
      <x v="25"/>
    </i>
    <i>
      <x v="98"/>
    </i>
    <i r="1">
      <x v="25"/>
    </i>
    <i>
      <x v="99"/>
    </i>
    <i r="1">
      <x v="25"/>
    </i>
    <i>
      <x v="100"/>
    </i>
    <i r="1">
      <x v="25"/>
    </i>
    <i>
      <x v="101"/>
    </i>
    <i r="1">
      <x v="28"/>
    </i>
    <i>
      <x v="102"/>
    </i>
    <i r="1">
      <x v="28"/>
    </i>
    <i>
      <x v="103"/>
    </i>
    <i r="1">
      <x v="28"/>
    </i>
    <i>
      <x v="104"/>
    </i>
    <i r="1">
      <x v="28"/>
    </i>
    <i>
      <x v="105"/>
    </i>
    <i r="1">
      <x v="28"/>
    </i>
    <i>
      <x v="106"/>
    </i>
    <i r="1">
      <x v="28"/>
    </i>
    <i>
      <x v="107"/>
    </i>
    <i r="1">
      <x v="28"/>
    </i>
    <i>
      <x v="108"/>
    </i>
    <i r="1">
      <x v="28"/>
    </i>
    <i>
      <x v="109"/>
    </i>
    <i r="1">
      <x v="28"/>
    </i>
    <i>
      <x v="110"/>
    </i>
    <i r="1">
      <x v="28"/>
    </i>
    <i>
      <x v="111"/>
    </i>
    <i r="1">
      <x v="53"/>
    </i>
    <i>
      <x v="112"/>
    </i>
    <i r="1">
      <x v="53"/>
    </i>
    <i>
      <x v="113"/>
    </i>
    <i r="1">
      <x v="53"/>
    </i>
    <i>
      <x v="114"/>
    </i>
    <i r="1">
      <x v="56"/>
    </i>
    <i>
      <x v="115"/>
    </i>
    <i r="1">
      <x v="2"/>
    </i>
    <i>
      <x v="116"/>
    </i>
    <i r="1">
      <x v="41"/>
    </i>
    <i>
      <x v="117"/>
    </i>
    <i r="1">
      <x v="41"/>
    </i>
    <i>
      <x v="118"/>
    </i>
    <i r="1">
      <x v="14"/>
    </i>
    <i>
      <x v="119"/>
    </i>
    <i r="1">
      <x v="14"/>
    </i>
    <i>
      <x v="120"/>
    </i>
    <i r="1">
      <x v="14"/>
    </i>
    <i>
      <x v="121"/>
    </i>
    <i r="1">
      <x v="70"/>
    </i>
    <i>
      <x v="122"/>
    </i>
    <i r="1">
      <x v="1"/>
    </i>
    <i>
      <x v="123"/>
    </i>
    <i r="1">
      <x v="13"/>
    </i>
    <i>
      <x v="124"/>
    </i>
    <i r="1">
      <x v="11"/>
    </i>
    <i>
      <x v="125"/>
    </i>
    <i r="1">
      <x v="33"/>
    </i>
    <i>
      <x v="126"/>
    </i>
    <i r="1">
      <x v="22"/>
    </i>
    <i>
      <x v="127"/>
    </i>
    <i r="1">
      <x v="65"/>
    </i>
    <i r="1">
      <x v="69"/>
    </i>
    <i r="1">
      <x v="76"/>
    </i>
    <i>
      <x v="128"/>
    </i>
    <i r="1">
      <x v="42"/>
    </i>
    <i>
      <x v="129"/>
    </i>
    <i r="1">
      <x v="44"/>
    </i>
    <i>
      <x v="130"/>
    </i>
    <i r="1">
      <x v="35"/>
    </i>
    <i>
      <x v="131"/>
    </i>
    <i r="1">
      <x v="57"/>
    </i>
    <i>
      <x v="132"/>
    </i>
    <i r="1">
      <x v="61"/>
    </i>
    <i>
      <x v="133"/>
    </i>
    <i r="1">
      <x v="61"/>
    </i>
    <i>
      <x v="134"/>
    </i>
    <i r="1">
      <x v="6"/>
    </i>
    <i>
      <x v="135"/>
    </i>
    <i r="1">
      <x v="34"/>
    </i>
    <i>
      <x v="136"/>
    </i>
    <i r="1">
      <x v="34"/>
    </i>
    <i>
      <x v="137"/>
    </i>
    <i r="1">
      <x v="62"/>
    </i>
    <i>
      <x v="138"/>
    </i>
    <i r="1">
      <x v="39"/>
    </i>
    <i>
      <x v="139"/>
    </i>
    <i r="1">
      <x v="7"/>
    </i>
    <i>
      <x v="140"/>
    </i>
    <i r="1">
      <x v="26"/>
    </i>
    <i>
      <x v="141"/>
    </i>
    <i r="1">
      <x v="26"/>
    </i>
    <i>
      <x v="142"/>
    </i>
    <i r="1">
      <x v="1"/>
    </i>
    <i>
      <x v="143"/>
    </i>
    <i r="1">
      <x v="3"/>
    </i>
    <i>
      <x v="144"/>
    </i>
    <i r="1">
      <x v="19"/>
    </i>
    <i>
      <x v="145"/>
    </i>
    <i r="1">
      <x v="8"/>
    </i>
    <i>
      <x v="146"/>
    </i>
    <i r="1">
      <x v="8"/>
    </i>
    <i>
      <x v="147"/>
    </i>
    <i r="1">
      <x v="13"/>
    </i>
    <i>
      <x v="148"/>
    </i>
    <i r="1">
      <x v="9"/>
    </i>
    <i>
      <x v="149"/>
    </i>
    <i r="1">
      <x v="9"/>
    </i>
    <i>
      <x v="150"/>
    </i>
    <i r="1">
      <x v="9"/>
    </i>
    <i>
      <x v="151"/>
    </i>
    <i r="1">
      <x v="9"/>
    </i>
    <i>
      <x v="152"/>
    </i>
    <i r="1">
      <x v="11"/>
    </i>
    <i>
      <x v="153"/>
    </i>
    <i r="1">
      <x v="11"/>
    </i>
    <i>
      <x v="154"/>
    </i>
    <i r="1">
      <x v="27"/>
    </i>
    <i>
      <x v="155"/>
    </i>
    <i r="1">
      <x v="52"/>
    </i>
    <i>
      <x v="156"/>
    </i>
    <i r="1">
      <x v="52"/>
    </i>
    <i>
      <x v="157"/>
    </i>
    <i r="1">
      <x v="52"/>
    </i>
    <i>
      <x v="158"/>
    </i>
    <i r="1">
      <x v="52"/>
    </i>
    <i>
      <x v="159"/>
    </i>
    <i r="1">
      <x v="52"/>
    </i>
    <i>
      <x v="160"/>
    </i>
    <i r="1">
      <x v="58"/>
    </i>
    <i>
      <x v="161"/>
    </i>
    <i r="1">
      <x v="5"/>
    </i>
    <i>
      <x v="162"/>
    </i>
    <i r="1">
      <x v="21"/>
    </i>
    <i>
      <x v="163"/>
    </i>
    <i r="1">
      <x v="24"/>
    </i>
    <i>
      <x v="164"/>
    </i>
    <i r="1">
      <x v="30"/>
    </i>
    <i>
      <x v="165"/>
    </i>
    <i r="1">
      <x v="6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bi" fld="4" baseField="0" baseItem="0"/>
    <dataField name="Sum of Kr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50D3F-DCBA-4E72-A7E1-352C30DBD42B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0" firstDataRow="1" firstDataCol="1"/>
  <pivotFields count="4">
    <pivotField dataField="1" showAll="0"/>
    <pivotField dataField="1" showAll="0"/>
    <pivotField numFmtId="43" showAll="0"/>
    <pivotField axis="axisRow" showAll="0">
      <items count="17">
        <item x="11"/>
        <item x="2"/>
        <item x="10"/>
        <item x="6"/>
        <item x="9"/>
        <item x="4"/>
        <item x="15"/>
        <item x="12"/>
        <item x="1"/>
        <item x="7"/>
        <item x="5"/>
        <item x="0"/>
        <item x="14"/>
        <item x="13"/>
        <item x="8"/>
        <item x="3"/>
        <item t="default"/>
      </items>
    </pivotField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ë përjashtuara me TVSH jo të zbritshme/pa TVSH " fld="0" baseField="0" baseItem="0"/>
    <dataField name="Sum of Vlera e tatueshme për blerje nga furnitorët vendas me shkallë 20%" fld="1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2D9C-E7EC-47AD-8ED5-30414676D414}">
  <dimension ref="A3:J116"/>
  <sheetViews>
    <sheetView workbookViewId="0">
      <selection activeCell="A3" sqref="A3:I116"/>
    </sheetView>
  </sheetViews>
  <sheetFormatPr defaultColWidth="21.85546875" defaultRowHeight="15" x14ac:dyDescent="0.25"/>
  <cols>
    <col min="1" max="1" width="35.7109375" style="87" bestFit="1" customWidth="1"/>
    <col min="2" max="2" width="14.140625" style="87" bestFit="1" customWidth="1"/>
    <col min="3" max="3" width="13.42578125" style="87" bestFit="1" customWidth="1"/>
    <col min="4" max="4" width="12.5703125" style="87" bestFit="1" customWidth="1"/>
    <col min="5" max="5" width="14.42578125" style="87" bestFit="1" customWidth="1"/>
    <col min="6" max="6" width="13.42578125" style="87" bestFit="1" customWidth="1"/>
    <col min="7" max="7" width="16.140625" style="87" bestFit="1" customWidth="1"/>
    <col min="8" max="9" width="16.5703125" style="87" bestFit="1" customWidth="1"/>
    <col min="10" max="10" width="22" style="87" bestFit="1" customWidth="1"/>
    <col min="11" max="16384" width="21.85546875" style="87"/>
  </cols>
  <sheetData>
    <row r="3" spans="1:10" s="1021" customFormat="1" ht="97.5" customHeight="1" x14ac:dyDescent="0.25">
      <c r="A3" s="1024" t="s">
        <v>5477</v>
      </c>
      <c r="B3" s="1025" t="s">
        <v>6216</v>
      </c>
      <c r="C3" s="1025" t="s">
        <v>6213</v>
      </c>
      <c r="D3" s="1025" t="s">
        <v>6223</v>
      </c>
      <c r="E3" s="1025" t="s">
        <v>6224</v>
      </c>
      <c r="F3" s="1025" t="s">
        <v>6214</v>
      </c>
      <c r="G3" s="1025" t="s">
        <v>6225</v>
      </c>
      <c r="H3" s="1025" t="s">
        <v>6226</v>
      </c>
      <c r="I3" s="1025" t="s">
        <v>6215</v>
      </c>
      <c r="J3"/>
    </row>
    <row r="4" spans="1:10" x14ac:dyDescent="0.25">
      <c r="A4" s="1023" t="s">
        <v>1628</v>
      </c>
      <c r="B4" s="1022">
        <v>156711.6</v>
      </c>
      <c r="C4" s="1022">
        <v>0</v>
      </c>
      <c r="D4" s="1022"/>
      <c r="E4" s="1022">
        <v>0</v>
      </c>
      <c r="F4" s="1022">
        <v>130593</v>
      </c>
      <c r="G4" s="1022"/>
      <c r="H4" s="1022"/>
      <c r="I4" s="1022">
        <v>26118.600000000002</v>
      </c>
      <c r="J4"/>
    </row>
    <row r="5" spans="1:10" x14ac:dyDescent="0.25">
      <c r="A5" s="1023" t="s">
        <v>1861</v>
      </c>
      <c r="B5" s="1022">
        <v>1835989.2</v>
      </c>
      <c r="C5" s="1022">
        <v>0</v>
      </c>
      <c r="D5" s="1022"/>
      <c r="E5" s="1022">
        <v>0</v>
      </c>
      <c r="F5" s="1022"/>
      <c r="G5" s="1022"/>
      <c r="H5" s="1022">
        <v>1529991</v>
      </c>
      <c r="I5" s="1022">
        <v>0</v>
      </c>
      <c r="J5"/>
    </row>
    <row r="6" spans="1:10" x14ac:dyDescent="0.25">
      <c r="A6" s="1023" t="s">
        <v>3278</v>
      </c>
      <c r="B6" s="1022">
        <v>1441439.9999999998</v>
      </c>
      <c r="C6" s="1022">
        <v>0</v>
      </c>
      <c r="D6" s="1022"/>
      <c r="E6" s="1022">
        <v>0</v>
      </c>
      <c r="F6" s="1022"/>
      <c r="G6" s="1022">
        <v>0</v>
      </c>
      <c r="H6" s="1022">
        <v>1201200</v>
      </c>
      <c r="I6" s="1022">
        <v>0</v>
      </c>
      <c r="J6"/>
    </row>
    <row r="7" spans="1:10" x14ac:dyDescent="0.25">
      <c r="A7" s="1023" t="s">
        <v>2081</v>
      </c>
      <c r="B7" s="1022">
        <v>1496612.4</v>
      </c>
      <c r="C7" s="1022">
        <v>0</v>
      </c>
      <c r="D7" s="1022"/>
      <c r="E7" s="1022">
        <v>0</v>
      </c>
      <c r="F7" s="1022"/>
      <c r="G7" s="1022">
        <v>0</v>
      </c>
      <c r="H7" s="1022">
        <v>1247177</v>
      </c>
      <c r="I7" s="1022">
        <v>0</v>
      </c>
      <c r="J7"/>
    </row>
    <row r="8" spans="1:10" x14ac:dyDescent="0.25">
      <c r="A8" s="1023" t="s">
        <v>1788</v>
      </c>
      <c r="B8" s="1022">
        <v>236300.4</v>
      </c>
      <c r="C8" s="1022">
        <v>0</v>
      </c>
      <c r="D8" s="1022"/>
      <c r="E8" s="1022">
        <v>0</v>
      </c>
      <c r="F8" s="1022">
        <v>66667</v>
      </c>
      <c r="G8" s="1022">
        <v>0</v>
      </c>
      <c r="H8" s="1022">
        <v>130250</v>
      </c>
      <c r="I8" s="1022">
        <v>13333.4</v>
      </c>
      <c r="J8"/>
    </row>
    <row r="9" spans="1:10" x14ac:dyDescent="0.25">
      <c r="A9" s="1023" t="s">
        <v>1442</v>
      </c>
      <c r="B9" s="1022">
        <v>5000.3999999999996</v>
      </c>
      <c r="C9" s="1022">
        <v>0</v>
      </c>
      <c r="D9" s="1022"/>
      <c r="E9" s="1022">
        <v>0</v>
      </c>
      <c r="F9" s="1022">
        <v>4167</v>
      </c>
      <c r="G9" s="1022"/>
      <c r="H9" s="1022"/>
      <c r="I9" s="1022">
        <v>833.40000000000009</v>
      </c>
      <c r="J9"/>
    </row>
    <row r="10" spans="1:10" x14ac:dyDescent="0.25">
      <c r="A10" s="1023" t="s">
        <v>3985</v>
      </c>
      <c r="B10" s="1022">
        <v>127695.6</v>
      </c>
      <c r="C10" s="1022">
        <v>0</v>
      </c>
      <c r="D10" s="1022"/>
      <c r="E10" s="1022">
        <v>0</v>
      </c>
      <c r="F10" s="1022">
        <v>106413</v>
      </c>
      <c r="G10" s="1022">
        <v>0</v>
      </c>
      <c r="H10" s="1022"/>
      <c r="I10" s="1022">
        <v>21282.600000000002</v>
      </c>
      <c r="J10"/>
    </row>
    <row r="11" spans="1:10" x14ac:dyDescent="0.25">
      <c r="A11" s="1023" t="s">
        <v>2142</v>
      </c>
      <c r="B11" s="1022">
        <v>3982827.5999999987</v>
      </c>
      <c r="C11" s="1022">
        <v>0</v>
      </c>
      <c r="D11" s="1022"/>
      <c r="E11" s="1022">
        <v>0</v>
      </c>
      <c r="F11" s="1022"/>
      <c r="G11" s="1022">
        <v>0</v>
      </c>
      <c r="H11" s="1022">
        <v>3319023</v>
      </c>
      <c r="I11" s="1022">
        <v>0</v>
      </c>
      <c r="J11"/>
    </row>
    <row r="12" spans="1:10" x14ac:dyDescent="0.25">
      <c r="A12" s="1023" t="s">
        <v>1779</v>
      </c>
      <c r="B12" s="1022">
        <v>3600</v>
      </c>
      <c r="C12" s="1022">
        <v>0</v>
      </c>
      <c r="D12" s="1022"/>
      <c r="E12" s="1022">
        <v>0</v>
      </c>
      <c r="F12" s="1022">
        <v>3000</v>
      </c>
      <c r="G12" s="1022"/>
      <c r="H12" s="1022"/>
      <c r="I12" s="1022">
        <v>600</v>
      </c>
      <c r="J12"/>
    </row>
    <row r="13" spans="1:10" x14ac:dyDescent="0.25">
      <c r="A13" s="1023" t="s">
        <v>2149</v>
      </c>
      <c r="B13" s="1022">
        <v>5168684</v>
      </c>
      <c r="C13" s="1022"/>
      <c r="D13" s="1022">
        <v>5168684</v>
      </c>
      <c r="E13" s="1022">
        <v>0</v>
      </c>
      <c r="F13" s="1022">
        <v>0</v>
      </c>
      <c r="G13" s="1022">
        <v>0</v>
      </c>
      <c r="H13" s="1022"/>
      <c r="I13" s="1022">
        <v>0</v>
      </c>
      <c r="J13"/>
    </row>
    <row r="14" spans="1:10" x14ac:dyDescent="0.25">
      <c r="A14" s="1023" t="s">
        <v>2294</v>
      </c>
      <c r="B14" s="1022">
        <v>5151596.32</v>
      </c>
      <c r="C14" s="1022"/>
      <c r="D14" s="1022">
        <v>5151596.32</v>
      </c>
      <c r="E14" s="1022">
        <v>0</v>
      </c>
      <c r="F14" s="1022">
        <v>0</v>
      </c>
      <c r="G14" s="1022">
        <v>0</v>
      </c>
      <c r="H14" s="1022"/>
      <c r="I14" s="1022">
        <v>0</v>
      </c>
      <c r="J14"/>
    </row>
    <row r="15" spans="1:10" x14ac:dyDescent="0.25">
      <c r="A15" s="1023" t="s">
        <v>4311</v>
      </c>
      <c r="B15" s="1022">
        <v>19602242</v>
      </c>
      <c r="C15" s="1022"/>
      <c r="D15" s="1022">
        <v>19602242</v>
      </c>
      <c r="E15" s="1022">
        <v>0</v>
      </c>
      <c r="F15" s="1022">
        <v>0</v>
      </c>
      <c r="G15" s="1022">
        <v>0</v>
      </c>
      <c r="H15" s="1022"/>
      <c r="I15" s="1022">
        <v>0</v>
      </c>
      <c r="J15"/>
    </row>
    <row r="16" spans="1:10" x14ac:dyDescent="0.25">
      <c r="A16" s="1023" t="s">
        <v>4013</v>
      </c>
      <c r="B16" s="1022">
        <v>230407.19999999998</v>
      </c>
      <c r="C16" s="1022">
        <v>0</v>
      </c>
      <c r="D16" s="1022"/>
      <c r="E16" s="1022">
        <v>0</v>
      </c>
      <c r="F16" s="1022">
        <v>43278</v>
      </c>
      <c r="G16" s="1022">
        <v>0</v>
      </c>
      <c r="H16" s="1022">
        <v>148728</v>
      </c>
      <c r="I16" s="1022">
        <v>8655.6</v>
      </c>
      <c r="J16"/>
    </row>
    <row r="17" spans="1:10" x14ac:dyDescent="0.25">
      <c r="A17" s="1023" t="s">
        <v>1492</v>
      </c>
      <c r="B17" s="1022">
        <v>1469809.2</v>
      </c>
      <c r="C17" s="1022">
        <v>0</v>
      </c>
      <c r="D17" s="1022"/>
      <c r="E17" s="1022">
        <v>0</v>
      </c>
      <c r="F17" s="1022">
        <v>1224841</v>
      </c>
      <c r="G17" s="1022">
        <v>0</v>
      </c>
      <c r="H17" s="1022"/>
      <c r="I17" s="1022">
        <v>244968.19999999998</v>
      </c>
      <c r="J17"/>
    </row>
    <row r="18" spans="1:10" x14ac:dyDescent="0.25">
      <c r="A18" s="1023" t="s">
        <v>2171</v>
      </c>
      <c r="B18" s="1022">
        <v>240888</v>
      </c>
      <c r="C18" s="1022">
        <v>0</v>
      </c>
      <c r="D18" s="1022"/>
      <c r="E18" s="1022">
        <v>0</v>
      </c>
      <c r="F18" s="1022">
        <v>200740</v>
      </c>
      <c r="G18" s="1022">
        <v>0</v>
      </c>
      <c r="H18" s="1022"/>
      <c r="I18" s="1022">
        <v>40148</v>
      </c>
      <c r="J18"/>
    </row>
    <row r="19" spans="1:10" x14ac:dyDescent="0.25">
      <c r="A19" s="1023" t="s">
        <v>3581</v>
      </c>
      <c r="B19" s="1022">
        <v>7400</v>
      </c>
      <c r="C19" s="1022">
        <v>200</v>
      </c>
      <c r="D19" s="1022"/>
      <c r="E19" s="1022"/>
      <c r="F19" s="1022">
        <v>6000</v>
      </c>
      <c r="G19" s="1022">
        <v>0</v>
      </c>
      <c r="H19" s="1022"/>
      <c r="I19" s="1022">
        <v>1200</v>
      </c>
      <c r="J19"/>
    </row>
    <row r="20" spans="1:10" x14ac:dyDescent="0.25">
      <c r="A20" s="1023" t="s">
        <v>1572</v>
      </c>
      <c r="B20" s="1022">
        <v>9294579</v>
      </c>
      <c r="C20" s="1022">
        <v>9294579</v>
      </c>
      <c r="D20" s="1022"/>
      <c r="E20" s="1022">
        <v>0</v>
      </c>
      <c r="F20" s="1022">
        <v>0</v>
      </c>
      <c r="G20" s="1022"/>
      <c r="H20" s="1022"/>
      <c r="I20" s="1022">
        <v>0</v>
      </c>
      <c r="J20"/>
    </row>
    <row r="21" spans="1:10" x14ac:dyDescent="0.25">
      <c r="A21" s="1023" t="s">
        <v>1436</v>
      </c>
      <c r="B21" s="1022">
        <v>25388385</v>
      </c>
      <c r="C21" s="1022">
        <v>25388385</v>
      </c>
      <c r="D21" s="1022"/>
      <c r="E21" s="1022">
        <v>0</v>
      </c>
      <c r="F21" s="1022">
        <v>0</v>
      </c>
      <c r="G21" s="1022"/>
      <c r="H21" s="1022"/>
      <c r="I21" s="1022">
        <v>0</v>
      </c>
      <c r="J21"/>
    </row>
    <row r="22" spans="1:10" x14ac:dyDescent="0.25">
      <c r="A22" s="1023" t="s">
        <v>123</v>
      </c>
      <c r="B22" s="1022">
        <v>37400.400000000001</v>
      </c>
      <c r="C22" s="1022">
        <v>0</v>
      </c>
      <c r="D22" s="1022"/>
      <c r="E22" s="1022">
        <v>0</v>
      </c>
      <c r="F22" s="1022">
        <v>31167</v>
      </c>
      <c r="G22" s="1022"/>
      <c r="H22" s="1022"/>
      <c r="I22" s="1022">
        <v>6233.4</v>
      </c>
      <c r="J22"/>
    </row>
    <row r="23" spans="1:10" x14ac:dyDescent="0.25">
      <c r="A23" s="1023" t="s">
        <v>2101</v>
      </c>
      <c r="B23" s="1022">
        <v>42180</v>
      </c>
      <c r="C23" s="1022">
        <v>0</v>
      </c>
      <c r="D23" s="1022"/>
      <c r="E23" s="1022">
        <v>0</v>
      </c>
      <c r="F23" s="1022">
        <v>35150</v>
      </c>
      <c r="G23" s="1022"/>
      <c r="H23" s="1022"/>
      <c r="I23" s="1022">
        <v>7030</v>
      </c>
      <c r="J23"/>
    </row>
    <row r="24" spans="1:10" x14ac:dyDescent="0.25">
      <c r="A24" s="1023" t="s">
        <v>1624</v>
      </c>
      <c r="B24" s="1022">
        <v>205201.19999999998</v>
      </c>
      <c r="C24" s="1022">
        <v>0</v>
      </c>
      <c r="D24" s="1022"/>
      <c r="E24" s="1022">
        <v>0</v>
      </c>
      <c r="F24" s="1022"/>
      <c r="G24" s="1022">
        <v>0</v>
      </c>
      <c r="H24" s="1022">
        <v>171001</v>
      </c>
      <c r="I24" s="1022">
        <v>0</v>
      </c>
      <c r="J24"/>
    </row>
    <row r="25" spans="1:10" x14ac:dyDescent="0.25">
      <c r="A25" s="1023" t="s">
        <v>2018</v>
      </c>
      <c r="B25" s="1022">
        <v>5949.5999999999995</v>
      </c>
      <c r="C25" s="1022">
        <v>0</v>
      </c>
      <c r="D25" s="1022"/>
      <c r="E25" s="1022">
        <v>0</v>
      </c>
      <c r="F25" s="1022">
        <v>4958</v>
      </c>
      <c r="G25" s="1022">
        <v>0</v>
      </c>
      <c r="H25" s="1022"/>
      <c r="I25" s="1022">
        <v>991.6</v>
      </c>
      <c r="J25"/>
    </row>
    <row r="26" spans="1:10" x14ac:dyDescent="0.25">
      <c r="A26" s="1023" t="s">
        <v>2043</v>
      </c>
      <c r="B26" s="1022">
        <v>10400</v>
      </c>
      <c r="C26" s="1022">
        <v>10400</v>
      </c>
      <c r="D26" s="1022"/>
      <c r="E26" s="1022">
        <v>0</v>
      </c>
      <c r="F26" s="1022">
        <v>0</v>
      </c>
      <c r="G26" s="1022">
        <v>0</v>
      </c>
      <c r="H26" s="1022"/>
      <c r="I26" s="1022">
        <v>0</v>
      </c>
      <c r="J26"/>
    </row>
    <row r="27" spans="1:10" x14ac:dyDescent="0.25">
      <c r="A27" s="1023" t="s">
        <v>4314</v>
      </c>
      <c r="B27" s="1022">
        <v>2341600.7999999998</v>
      </c>
      <c r="C27" s="1022">
        <v>0</v>
      </c>
      <c r="D27" s="1022"/>
      <c r="E27" s="1022"/>
      <c r="F27" s="1022"/>
      <c r="G27" s="1022">
        <v>0</v>
      </c>
      <c r="H27" s="1022">
        <v>1951334</v>
      </c>
      <c r="I27" s="1022">
        <v>0</v>
      </c>
      <c r="J27"/>
    </row>
    <row r="28" spans="1:10" x14ac:dyDescent="0.25">
      <c r="A28" s="1023" t="s">
        <v>1961</v>
      </c>
      <c r="B28" s="1022">
        <v>4499204.3999999994</v>
      </c>
      <c r="C28" s="1022">
        <v>0</v>
      </c>
      <c r="D28" s="1022"/>
      <c r="E28" s="1022">
        <v>0</v>
      </c>
      <c r="F28" s="1022">
        <v>0</v>
      </c>
      <c r="G28" s="1022">
        <v>0</v>
      </c>
      <c r="H28" s="1022">
        <v>3749337</v>
      </c>
      <c r="I28" s="1022">
        <v>0</v>
      </c>
      <c r="J28"/>
    </row>
    <row r="29" spans="1:10" x14ac:dyDescent="0.25">
      <c r="A29" s="1023" t="s">
        <v>2155</v>
      </c>
      <c r="B29" s="1022">
        <v>36999.599999999999</v>
      </c>
      <c r="C29" s="1022">
        <v>0</v>
      </c>
      <c r="D29" s="1022"/>
      <c r="E29" s="1022">
        <v>0</v>
      </c>
      <c r="F29" s="1022">
        <v>30833</v>
      </c>
      <c r="G29" s="1022">
        <v>0</v>
      </c>
      <c r="H29" s="1022"/>
      <c r="I29" s="1022">
        <v>6166.6</v>
      </c>
      <c r="J29"/>
    </row>
    <row r="30" spans="1:10" x14ac:dyDescent="0.25">
      <c r="A30" s="1023" t="s">
        <v>2135</v>
      </c>
      <c r="B30" s="1022">
        <v>484339.20000000001</v>
      </c>
      <c r="C30" s="1022">
        <v>0</v>
      </c>
      <c r="D30" s="1022"/>
      <c r="E30" s="1022">
        <v>403616</v>
      </c>
      <c r="F30" s="1022">
        <v>0</v>
      </c>
      <c r="G30" s="1022">
        <v>80723.200000000012</v>
      </c>
      <c r="H30" s="1022"/>
      <c r="I30" s="1022">
        <v>0</v>
      </c>
      <c r="J30"/>
    </row>
    <row r="31" spans="1:10" x14ac:dyDescent="0.25">
      <c r="A31" s="1023" t="s">
        <v>1395</v>
      </c>
      <c r="B31" s="1022">
        <v>930042</v>
      </c>
      <c r="C31" s="1022">
        <v>0</v>
      </c>
      <c r="D31" s="1022"/>
      <c r="E31" s="1022">
        <v>775035</v>
      </c>
      <c r="F31" s="1022">
        <v>0</v>
      </c>
      <c r="G31" s="1022">
        <v>155007</v>
      </c>
      <c r="H31" s="1022"/>
      <c r="I31" s="1022">
        <v>0</v>
      </c>
      <c r="J31"/>
    </row>
    <row r="32" spans="1:10" x14ac:dyDescent="0.25">
      <c r="A32" s="1023" t="s">
        <v>1949</v>
      </c>
      <c r="B32" s="1022">
        <v>84999.6</v>
      </c>
      <c r="C32" s="1022">
        <v>0</v>
      </c>
      <c r="D32" s="1022"/>
      <c r="E32" s="1022">
        <v>0</v>
      </c>
      <c r="F32" s="1022">
        <v>70833</v>
      </c>
      <c r="G32" s="1022">
        <v>0</v>
      </c>
      <c r="H32" s="1022"/>
      <c r="I32" s="1022">
        <v>14166.6</v>
      </c>
      <c r="J32"/>
    </row>
    <row r="33" spans="1:10" x14ac:dyDescent="0.25">
      <c r="A33" s="1023" t="s">
        <v>1401</v>
      </c>
      <c r="B33" s="1022">
        <v>97578</v>
      </c>
      <c r="C33" s="1022">
        <v>97578</v>
      </c>
      <c r="D33" s="1022"/>
      <c r="E33" s="1022"/>
      <c r="F33" s="1022">
        <v>0</v>
      </c>
      <c r="G33" s="1022">
        <v>0</v>
      </c>
      <c r="H33" s="1022"/>
      <c r="I33" s="1022">
        <v>0</v>
      </c>
      <c r="J33"/>
    </row>
    <row r="34" spans="1:10" x14ac:dyDescent="0.25">
      <c r="A34" s="1023" t="s">
        <v>1452</v>
      </c>
      <c r="B34" s="1022">
        <v>873000</v>
      </c>
      <c r="C34" s="1022">
        <v>0</v>
      </c>
      <c r="D34" s="1022"/>
      <c r="E34" s="1022">
        <v>0</v>
      </c>
      <c r="F34" s="1022">
        <v>727500</v>
      </c>
      <c r="G34" s="1022">
        <v>0</v>
      </c>
      <c r="H34" s="1022"/>
      <c r="I34" s="1022">
        <v>145500</v>
      </c>
      <c r="J34"/>
    </row>
    <row r="35" spans="1:10" x14ac:dyDescent="0.25">
      <c r="A35" s="1023" t="s">
        <v>1460</v>
      </c>
      <c r="B35" s="1022">
        <v>33000</v>
      </c>
      <c r="C35" s="1022">
        <v>0</v>
      </c>
      <c r="D35" s="1022"/>
      <c r="E35" s="1022">
        <v>0</v>
      </c>
      <c r="F35" s="1022">
        <v>27500</v>
      </c>
      <c r="G35" s="1022">
        <v>0</v>
      </c>
      <c r="H35" s="1022"/>
      <c r="I35" s="1022">
        <v>5500</v>
      </c>
      <c r="J35"/>
    </row>
    <row r="36" spans="1:10" x14ac:dyDescent="0.25">
      <c r="A36" s="1023" t="s">
        <v>2263</v>
      </c>
      <c r="B36" s="1022">
        <v>17199.599999999999</v>
      </c>
      <c r="C36" s="1022">
        <v>0</v>
      </c>
      <c r="D36" s="1022"/>
      <c r="E36" s="1022">
        <v>0</v>
      </c>
      <c r="F36" s="1022">
        <v>14333</v>
      </c>
      <c r="G36" s="1022">
        <v>0</v>
      </c>
      <c r="H36" s="1022"/>
      <c r="I36" s="1022">
        <v>2866.6000000000004</v>
      </c>
      <c r="J36"/>
    </row>
    <row r="37" spans="1:10" x14ac:dyDescent="0.25">
      <c r="A37" s="1023" t="s">
        <v>4335</v>
      </c>
      <c r="B37" s="1022">
        <v>6074</v>
      </c>
      <c r="C37" s="1022">
        <v>6074</v>
      </c>
      <c r="D37" s="1022"/>
      <c r="E37" s="1022">
        <v>0</v>
      </c>
      <c r="F37" s="1022"/>
      <c r="G37" s="1022">
        <v>0</v>
      </c>
      <c r="H37" s="1022"/>
      <c r="I37" s="1022">
        <v>0</v>
      </c>
      <c r="J37"/>
    </row>
    <row r="38" spans="1:10" x14ac:dyDescent="0.25">
      <c r="A38" s="1023" t="s">
        <v>1429</v>
      </c>
      <c r="B38" s="1022">
        <v>15849954</v>
      </c>
      <c r="C38" s="1022">
        <v>0</v>
      </c>
      <c r="D38" s="1022"/>
      <c r="E38" s="1022">
        <v>0</v>
      </c>
      <c r="F38" s="1022">
        <v>13208295</v>
      </c>
      <c r="G38" s="1022">
        <v>0</v>
      </c>
      <c r="H38" s="1022"/>
      <c r="I38" s="1022">
        <v>2641659</v>
      </c>
      <c r="J38"/>
    </row>
    <row r="39" spans="1:10" x14ac:dyDescent="0.25">
      <c r="A39" s="1023" t="s">
        <v>1392</v>
      </c>
      <c r="B39" s="1022">
        <v>571291.19999999995</v>
      </c>
      <c r="C39" s="1022">
        <v>0</v>
      </c>
      <c r="D39" s="1022"/>
      <c r="E39" s="1022">
        <v>476076</v>
      </c>
      <c r="F39" s="1022">
        <v>0</v>
      </c>
      <c r="G39" s="1022">
        <v>95215.200000000012</v>
      </c>
      <c r="H39" s="1022"/>
      <c r="I39" s="1022">
        <v>0</v>
      </c>
      <c r="J39"/>
    </row>
    <row r="40" spans="1:10" x14ac:dyDescent="0.25">
      <c r="A40" s="1023" t="s">
        <v>1394</v>
      </c>
      <c r="B40" s="1022">
        <v>709017.60000000009</v>
      </c>
      <c r="C40" s="1022">
        <v>0</v>
      </c>
      <c r="D40" s="1022"/>
      <c r="E40" s="1022">
        <v>0</v>
      </c>
      <c r="F40" s="1022">
        <v>590848</v>
      </c>
      <c r="G40" s="1022"/>
      <c r="H40" s="1022"/>
      <c r="I40" s="1022">
        <v>118169.60000000001</v>
      </c>
      <c r="J40"/>
    </row>
    <row r="41" spans="1:10" x14ac:dyDescent="0.25">
      <c r="A41" s="1023" t="s">
        <v>1706</v>
      </c>
      <c r="B41" s="1022">
        <v>2140099.2000000002</v>
      </c>
      <c r="C41" s="1022">
        <v>0</v>
      </c>
      <c r="D41" s="1022"/>
      <c r="E41" s="1022">
        <v>0</v>
      </c>
      <c r="F41" s="1022">
        <v>1783416</v>
      </c>
      <c r="G41" s="1022">
        <v>0</v>
      </c>
      <c r="H41" s="1022"/>
      <c r="I41" s="1022">
        <v>356683.2</v>
      </c>
      <c r="J41"/>
    </row>
    <row r="42" spans="1:10" x14ac:dyDescent="0.25">
      <c r="A42" s="1023" t="s">
        <v>1912</v>
      </c>
      <c r="B42" s="1022">
        <v>17514</v>
      </c>
      <c r="C42" s="1022">
        <v>0</v>
      </c>
      <c r="D42" s="1022"/>
      <c r="E42" s="1022">
        <v>0</v>
      </c>
      <c r="F42" s="1022">
        <v>14595</v>
      </c>
      <c r="G42" s="1022"/>
      <c r="H42" s="1022"/>
      <c r="I42" s="1022">
        <v>2919</v>
      </c>
      <c r="J42"/>
    </row>
    <row r="43" spans="1:10" x14ac:dyDescent="0.25">
      <c r="A43" s="1023" t="s">
        <v>1389</v>
      </c>
      <c r="B43" s="1022">
        <v>5375328</v>
      </c>
      <c r="C43" s="1022">
        <v>0</v>
      </c>
      <c r="D43" s="1022"/>
      <c r="E43" s="1022">
        <v>4479440</v>
      </c>
      <c r="F43" s="1022">
        <v>0</v>
      </c>
      <c r="G43" s="1022">
        <v>895888</v>
      </c>
      <c r="H43" s="1022"/>
      <c r="I43" s="1022">
        <v>0</v>
      </c>
      <c r="J43"/>
    </row>
    <row r="44" spans="1:10" x14ac:dyDescent="0.25">
      <c r="A44" s="1023" t="s">
        <v>1676</v>
      </c>
      <c r="B44" s="1022">
        <v>9248016</v>
      </c>
      <c r="C44" s="1022">
        <v>0</v>
      </c>
      <c r="D44" s="1022"/>
      <c r="E44" s="1022">
        <v>7706680</v>
      </c>
      <c r="F44" s="1022">
        <v>0</v>
      </c>
      <c r="G44" s="1022">
        <v>1541336</v>
      </c>
      <c r="H44" s="1022"/>
      <c r="I44" s="1022">
        <v>0</v>
      </c>
      <c r="J44"/>
    </row>
    <row r="45" spans="1:10" x14ac:dyDescent="0.25">
      <c r="A45" s="1023" t="s">
        <v>1467</v>
      </c>
      <c r="B45" s="1022">
        <v>8386893.5999999996</v>
      </c>
      <c r="C45" s="1022">
        <v>0</v>
      </c>
      <c r="D45" s="1022"/>
      <c r="E45" s="1022">
        <v>6989078</v>
      </c>
      <c r="F45" s="1022">
        <v>0</v>
      </c>
      <c r="G45" s="1022">
        <v>1397815.6</v>
      </c>
      <c r="H45" s="1022"/>
      <c r="I45" s="1022">
        <v>0</v>
      </c>
      <c r="J45"/>
    </row>
    <row r="46" spans="1:10" x14ac:dyDescent="0.25">
      <c r="A46" s="1023" t="s">
        <v>5219</v>
      </c>
      <c r="B46" s="1022">
        <v>5781513.5999999996</v>
      </c>
      <c r="C46" s="1022">
        <v>0</v>
      </c>
      <c r="D46" s="1022"/>
      <c r="E46" s="1022">
        <v>4817928</v>
      </c>
      <c r="F46" s="1022"/>
      <c r="G46" s="1022">
        <v>963585.60000000009</v>
      </c>
      <c r="H46" s="1022"/>
      <c r="I46" s="1022">
        <v>0</v>
      </c>
      <c r="J46"/>
    </row>
    <row r="47" spans="1:10" x14ac:dyDescent="0.25">
      <c r="A47" s="1023" t="s">
        <v>2221</v>
      </c>
      <c r="B47" s="1022">
        <v>4761555.5999999996</v>
      </c>
      <c r="C47" s="1022">
        <v>0</v>
      </c>
      <c r="D47" s="1022"/>
      <c r="E47" s="1022">
        <v>0</v>
      </c>
      <c r="F47" s="1022"/>
      <c r="G47" s="1022">
        <v>0</v>
      </c>
      <c r="H47" s="1022">
        <v>3967963</v>
      </c>
      <c r="I47" s="1022">
        <v>0</v>
      </c>
      <c r="J47"/>
    </row>
    <row r="48" spans="1:10" x14ac:dyDescent="0.25">
      <c r="A48" s="1023" t="s">
        <v>3719</v>
      </c>
      <c r="B48" s="1022">
        <v>154500</v>
      </c>
      <c r="C48" s="1022">
        <v>0</v>
      </c>
      <c r="D48" s="1022"/>
      <c r="E48" s="1022"/>
      <c r="F48" s="1022"/>
      <c r="G48" s="1022">
        <v>0</v>
      </c>
      <c r="H48" s="1022">
        <v>128750</v>
      </c>
      <c r="I48" s="1022">
        <v>0</v>
      </c>
      <c r="J48"/>
    </row>
    <row r="49" spans="1:10" x14ac:dyDescent="0.25">
      <c r="A49" s="1023" t="s">
        <v>1894</v>
      </c>
      <c r="B49" s="1022">
        <v>146250</v>
      </c>
      <c r="C49" s="1022">
        <v>146250</v>
      </c>
      <c r="D49" s="1022"/>
      <c r="E49" s="1022">
        <v>0</v>
      </c>
      <c r="F49" s="1022">
        <v>0</v>
      </c>
      <c r="G49" s="1022"/>
      <c r="H49" s="1022"/>
      <c r="I49" s="1022">
        <v>0</v>
      </c>
      <c r="J49"/>
    </row>
    <row r="50" spans="1:10" x14ac:dyDescent="0.25">
      <c r="A50" s="1023" t="s">
        <v>2254</v>
      </c>
      <c r="B50" s="1022">
        <v>150000</v>
      </c>
      <c r="C50" s="1022">
        <v>0</v>
      </c>
      <c r="D50" s="1022"/>
      <c r="E50" s="1022">
        <v>0</v>
      </c>
      <c r="F50" s="1022">
        <v>41667</v>
      </c>
      <c r="G50" s="1022">
        <v>0</v>
      </c>
      <c r="H50" s="1022">
        <v>83333</v>
      </c>
      <c r="I50" s="1022">
        <v>8333.4</v>
      </c>
      <c r="J50"/>
    </row>
    <row r="51" spans="1:10" x14ac:dyDescent="0.25">
      <c r="A51" s="1023" t="s">
        <v>1473</v>
      </c>
      <c r="B51" s="1022">
        <v>85335</v>
      </c>
      <c r="C51" s="1022">
        <v>85335</v>
      </c>
      <c r="D51" s="1022"/>
      <c r="E51" s="1022">
        <v>0</v>
      </c>
      <c r="F51" s="1022">
        <v>0</v>
      </c>
      <c r="G51" s="1022">
        <v>0</v>
      </c>
      <c r="H51" s="1022"/>
      <c r="I51" s="1022">
        <v>0</v>
      </c>
      <c r="J51"/>
    </row>
    <row r="52" spans="1:10" x14ac:dyDescent="0.25">
      <c r="A52" s="1023" t="s">
        <v>1531</v>
      </c>
      <c r="B52" s="1022">
        <v>11363976</v>
      </c>
      <c r="C52" s="1022">
        <v>0</v>
      </c>
      <c r="D52" s="1022"/>
      <c r="E52" s="1022">
        <v>0</v>
      </c>
      <c r="F52" s="1022">
        <v>9469980</v>
      </c>
      <c r="G52" s="1022">
        <v>0</v>
      </c>
      <c r="H52" s="1022"/>
      <c r="I52" s="1022">
        <v>1893996</v>
      </c>
      <c r="J52"/>
    </row>
    <row r="53" spans="1:10" x14ac:dyDescent="0.25">
      <c r="A53" s="1023" t="s">
        <v>2129</v>
      </c>
      <c r="B53" s="1022">
        <v>5880</v>
      </c>
      <c r="C53" s="1022">
        <v>0</v>
      </c>
      <c r="D53" s="1022"/>
      <c r="E53" s="1022">
        <v>0</v>
      </c>
      <c r="F53" s="1022">
        <v>4900</v>
      </c>
      <c r="G53" s="1022">
        <v>0</v>
      </c>
      <c r="H53" s="1022"/>
      <c r="I53" s="1022">
        <v>980</v>
      </c>
      <c r="J53"/>
    </row>
    <row r="54" spans="1:10" x14ac:dyDescent="0.25">
      <c r="A54" s="1023" t="s">
        <v>4310</v>
      </c>
      <c r="B54" s="1022">
        <v>12566.4</v>
      </c>
      <c r="C54" s="1022">
        <v>0</v>
      </c>
      <c r="D54" s="1022"/>
      <c r="E54" s="1022">
        <v>0</v>
      </c>
      <c r="F54" s="1022">
        <v>10472</v>
      </c>
      <c r="G54" s="1022">
        <v>0</v>
      </c>
      <c r="H54" s="1022"/>
      <c r="I54" s="1022">
        <v>2094.4</v>
      </c>
      <c r="J54"/>
    </row>
    <row r="55" spans="1:10" x14ac:dyDescent="0.25">
      <c r="A55" s="1023" t="s">
        <v>1814</v>
      </c>
      <c r="B55" s="1022">
        <v>60609.599999999999</v>
      </c>
      <c r="C55" s="1022">
        <v>0</v>
      </c>
      <c r="D55" s="1022"/>
      <c r="E55" s="1022">
        <v>0</v>
      </c>
      <c r="F55" s="1022">
        <v>50508</v>
      </c>
      <c r="G55" s="1022"/>
      <c r="H55" s="1022"/>
      <c r="I55" s="1022">
        <v>10101.6</v>
      </c>
      <c r="J55"/>
    </row>
    <row r="56" spans="1:10" x14ac:dyDescent="0.25">
      <c r="A56" s="1023" t="s">
        <v>5199</v>
      </c>
      <c r="B56" s="1022">
        <v>56889.599999999999</v>
      </c>
      <c r="C56" s="1022">
        <v>0</v>
      </c>
      <c r="D56" s="1022"/>
      <c r="E56" s="1022">
        <v>0</v>
      </c>
      <c r="F56" s="1022">
        <v>47408</v>
      </c>
      <c r="G56" s="1022">
        <v>0</v>
      </c>
      <c r="H56" s="1022"/>
      <c r="I56" s="1022">
        <v>9481.6</v>
      </c>
      <c r="J56"/>
    </row>
    <row r="57" spans="1:10" x14ac:dyDescent="0.25">
      <c r="A57" s="1023" t="s">
        <v>1907</v>
      </c>
      <c r="B57" s="1022">
        <v>187999.19999999998</v>
      </c>
      <c r="C57" s="1022">
        <v>0</v>
      </c>
      <c r="D57" s="1022"/>
      <c r="E57" s="1022">
        <v>0</v>
      </c>
      <c r="F57" s="1022"/>
      <c r="G57" s="1022"/>
      <c r="H57" s="1022">
        <v>156666</v>
      </c>
      <c r="I57" s="1022">
        <v>0</v>
      </c>
      <c r="J57"/>
    </row>
    <row r="58" spans="1:10" x14ac:dyDescent="0.25">
      <c r="A58" s="1023" t="s">
        <v>2275</v>
      </c>
      <c r="B58" s="1022">
        <v>23664</v>
      </c>
      <c r="C58" s="1022">
        <v>0</v>
      </c>
      <c r="D58" s="1022"/>
      <c r="E58" s="1022">
        <v>0</v>
      </c>
      <c r="F58" s="1022">
        <v>19720</v>
      </c>
      <c r="G58" s="1022">
        <v>0</v>
      </c>
      <c r="H58" s="1022"/>
      <c r="I58" s="1022">
        <v>3944</v>
      </c>
      <c r="J58"/>
    </row>
    <row r="59" spans="1:10" x14ac:dyDescent="0.25">
      <c r="A59" s="1023" t="s">
        <v>1388</v>
      </c>
      <c r="B59" s="1022">
        <v>79320</v>
      </c>
      <c r="C59" s="1022">
        <v>0</v>
      </c>
      <c r="D59" s="1022"/>
      <c r="E59" s="1022">
        <v>0</v>
      </c>
      <c r="F59" s="1022">
        <v>66100</v>
      </c>
      <c r="G59" s="1022"/>
      <c r="H59" s="1022"/>
      <c r="I59" s="1022">
        <v>13220</v>
      </c>
      <c r="J59"/>
    </row>
    <row r="60" spans="1:10" x14ac:dyDescent="0.25">
      <c r="A60" s="1023" t="s">
        <v>2091</v>
      </c>
      <c r="B60" s="1022">
        <v>111554.4</v>
      </c>
      <c r="C60" s="1022">
        <v>0</v>
      </c>
      <c r="D60" s="1022"/>
      <c r="E60" s="1022">
        <v>0</v>
      </c>
      <c r="F60" s="1022">
        <v>92962</v>
      </c>
      <c r="G60" s="1022">
        <v>0</v>
      </c>
      <c r="H60" s="1022"/>
      <c r="I60" s="1022">
        <v>18592.400000000001</v>
      </c>
      <c r="J60"/>
    </row>
    <row r="61" spans="1:10" x14ac:dyDescent="0.25">
      <c r="A61" s="1023" t="s">
        <v>1432</v>
      </c>
      <c r="B61" s="1022">
        <v>62500</v>
      </c>
      <c r="C61" s="1022">
        <v>62500</v>
      </c>
      <c r="D61" s="1022"/>
      <c r="E61" s="1022">
        <v>0</v>
      </c>
      <c r="F61" s="1022">
        <v>0</v>
      </c>
      <c r="G61" s="1022"/>
      <c r="H61" s="1022"/>
      <c r="I61" s="1022">
        <v>0</v>
      </c>
      <c r="J61"/>
    </row>
    <row r="62" spans="1:10" x14ac:dyDescent="0.25">
      <c r="A62" s="1023" t="s">
        <v>1480</v>
      </c>
      <c r="B62" s="1022">
        <v>48000</v>
      </c>
      <c r="C62" s="1022">
        <v>0</v>
      </c>
      <c r="D62" s="1022"/>
      <c r="E62" s="1022">
        <v>0</v>
      </c>
      <c r="F62" s="1022">
        <v>40000</v>
      </c>
      <c r="G62" s="1022"/>
      <c r="H62" s="1022"/>
      <c r="I62" s="1022">
        <v>8000</v>
      </c>
      <c r="J62"/>
    </row>
    <row r="63" spans="1:10" x14ac:dyDescent="0.25">
      <c r="A63" s="1023" t="s">
        <v>1398</v>
      </c>
      <c r="B63" s="1022">
        <v>14400</v>
      </c>
      <c r="C63" s="1022">
        <v>0</v>
      </c>
      <c r="D63" s="1022"/>
      <c r="E63" s="1022">
        <v>0</v>
      </c>
      <c r="F63" s="1022">
        <v>12000</v>
      </c>
      <c r="G63" s="1022"/>
      <c r="H63" s="1022"/>
      <c r="I63" s="1022">
        <v>2400</v>
      </c>
      <c r="J63"/>
    </row>
    <row r="64" spans="1:10" x14ac:dyDescent="0.25">
      <c r="A64" s="1023" t="s">
        <v>1609</v>
      </c>
      <c r="B64" s="1022">
        <v>104037.6</v>
      </c>
      <c r="C64" s="1022">
        <v>0</v>
      </c>
      <c r="D64" s="1022"/>
      <c r="E64" s="1022">
        <v>0</v>
      </c>
      <c r="F64" s="1022">
        <v>86698</v>
      </c>
      <c r="G64" s="1022"/>
      <c r="H64" s="1022"/>
      <c r="I64" s="1022">
        <v>17339.600000000002</v>
      </c>
      <c r="J64"/>
    </row>
    <row r="65" spans="1:10" x14ac:dyDescent="0.25">
      <c r="A65" s="1023" t="s">
        <v>2177</v>
      </c>
      <c r="B65" s="1022">
        <v>144312</v>
      </c>
      <c r="C65" s="1022">
        <v>0</v>
      </c>
      <c r="D65" s="1022"/>
      <c r="E65" s="1022">
        <v>0</v>
      </c>
      <c r="F65" s="1022">
        <v>120260</v>
      </c>
      <c r="G65" s="1022">
        <v>0</v>
      </c>
      <c r="H65" s="1022"/>
      <c r="I65" s="1022">
        <v>24052</v>
      </c>
      <c r="J65"/>
    </row>
    <row r="66" spans="1:10" x14ac:dyDescent="0.25">
      <c r="A66" s="1023" t="s">
        <v>1404</v>
      </c>
      <c r="B66" s="1022">
        <v>65800.800000000003</v>
      </c>
      <c r="C66" s="1022">
        <v>0</v>
      </c>
      <c r="D66" s="1022"/>
      <c r="E66" s="1022">
        <v>0</v>
      </c>
      <c r="F66" s="1022">
        <v>54834</v>
      </c>
      <c r="G66" s="1022">
        <v>0</v>
      </c>
      <c r="H66" s="1022"/>
      <c r="I66" s="1022">
        <v>10966.800000000001</v>
      </c>
      <c r="J66"/>
    </row>
    <row r="67" spans="1:10" x14ac:dyDescent="0.25">
      <c r="A67" s="1023" t="s">
        <v>1903</v>
      </c>
      <c r="B67" s="1022">
        <v>7575996</v>
      </c>
      <c r="C67" s="1022">
        <v>0</v>
      </c>
      <c r="D67" s="1022"/>
      <c r="E67" s="1022">
        <v>6313330</v>
      </c>
      <c r="F67" s="1022">
        <v>0</v>
      </c>
      <c r="G67" s="1022">
        <v>1262666</v>
      </c>
      <c r="H67" s="1022"/>
      <c r="I67" s="1022">
        <v>0</v>
      </c>
      <c r="J67"/>
    </row>
    <row r="68" spans="1:10" x14ac:dyDescent="0.25">
      <c r="A68" s="1023" t="s">
        <v>4003</v>
      </c>
      <c r="B68" s="1022">
        <v>662000.4</v>
      </c>
      <c r="C68" s="1022">
        <v>0</v>
      </c>
      <c r="D68" s="1022"/>
      <c r="E68" s="1022">
        <v>0</v>
      </c>
      <c r="F68" s="1022"/>
      <c r="G68" s="1022">
        <v>0</v>
      </c>
      <c r="H68" s="1022">
        <v>551667</v>
      </c>
      <c r="I68" s="1022"/>
      <c r="J68"/>
    </row>
    <row r="69" spans="1:10" x14ac:dyDescent="0.25">
      <c r="A69" s="1023" t="s">
        <v>3696</v>
      </c>
      <c r="B69" s="1022">
        <v>105000</v>
      </c>
      <c r="C69" s="1022">
        <v>0</v>
      </c>
      <c r="D69" s="1022"/>
      <c r="E69" s="1022"/>
      <c r="F69" s="1022">
        <v>87500</v>
      </c>
      <c r="G69" s="1022">
        <v>0</v>
      </c>
      <c r="H69" s="1022"/>
      <c r="I69" s="1022">
        <v>17500</v>
      </c>
      <c r="J69"/>
    </row>
    <row r="70" spans="1:10" x14ac:dyDescent="0.25">
      <c r="A70" s="1023" t="s">
        <v>1529</v>
      </c>
      <c r="B70" s="1022">
        <v>852079.2</v>
      </c>
      <c r="C70" s="1022">
        <v>0</v>
      </c>
      <c r="D70" s="1022"/>
      <c r="E70" s="1022">
        <v>0</v>
      </c>
      <c r="F70" s="1022">
        <v>710066</v>
      </c>
      <c r="G70" s="1022">
        <v>0</v>
      </c>
      <c r="H70" s="1022"/>
      <c r="I70" s="1022">
        <v>142013.20000000001</v>
      </c>
      <c r="J70"/>
    </row>
    <row r="71" spans="1:10" x14ac:dyDescent="0.25">
      <c r="A71" s="1023" t="s">
        <v>2499</v>
      </c>
      <c r="B71" s="1022">
        <v>457132.80000000005</v>
      </c>
      <c r="C71" s="1022">
        <v>0</v>
      </c>
      <c r="D71" s="1022"/>
      <c r="E71" s="1022">
        <v>0</v>
      </c>
      <c r="F71" s="1022">
        <v>380944</v>
      </c>
      <c r="G71" s="1022">
        <v>0</v>
      </c>
      <c r="H71" s="1022"/>
      <c r="I71" s="1022">
        <v>76188.800000000003</v>
      </c>
      <c r="J71"/>
    </row>
    <row r="72" spans="1:10" x14ac:dyDescent="0.25">
      <c r="A72" s="1023" t="s">
        <v>2085</v>
      </c>
      <c r="B72" s="1022">
        <v>142014</v>
      </c>
      <c r="C72" s="1022">
        <v>0</v>
      </c>
      <c r="D72" s="1022"/>
      <c r="E72" s="1022">
        <v>0</v>
      </c>
      <c r="F72" s="1022">
        <v>118345</v>
      </c>
      <c r="G72" s="1022"/>
      <c r="H72" s="1022"/>
      <c r="I72" s="1022">
        <v>23669</v>
      </c>
      <c r="J72"/>
    </row>
    <row r="73" spans="1:10" x14ac:dyDescent="0.25">
      <c r="A73" s="1023" t="s">
        <v>2165</v>
      </c>
      <c r="B73" s="1022">
        <v>62400</v>
      </c>
      <c r="C73" s="1022">
        <v>0</v>
      </c>
      <c r="D73" s="1022"/>
      <c r="E73" s="1022">
        <v>0</v>
      </c>
      <c r="F73" s="1022">
        <v>52000</v>
      </c>
      <c r="G73" s="1022">
        <v>0</v>
      </c>
      <c r="H73" s="1022"/>
      <c r="I73" s="1022">
        <v>10400</v>
      </c>
      <c r="J73"/>
    </row>
    <row r="74" spans="1:10" x14ac:dyDescent="0.25">
      <c r="A74" s="1023" t="s">
        <v>58</v>
      </c>
      <c r="B74" s="1022">
        <v>362375</v>
      </c>
      <c r="C74" s="1022">
        <v>362375</v>
      </c>
      <c r="D74" s="1022"/>
      <c r="E74" s="1022">
        <v>0</v>
      </c>
      <c r="F74" s="1022">
        <v>0</v>
      </c>
      <c r="G74" s="1022">
        <v>0</v>
      </c>
      <c r="H74" s="1022"/>
      <c r="I74" s="1022">
        <v>0</v>
      </c>
      <c r="J74"/>
    </row>
    <row r="75" spans="1:10" x14ac:dyDescent="0.25">
      <c r="A75" s="1023" t="s">
        <v>1994</v>
      </c>
      <c r="B75" s="1022">
        <v>2731791.6</v>
      </c>
      <c r="C75" s="1022">
        <v>0</v>
      </c>
      <c r="D75" s="1022"/>
      <c r="E75" s="1022">
        <v>0</v>
      </c>
      <c r="F75" s="1022"/>
      <c r="G75" s="1022">
        <v>0</v>
      </c>
      <c r="H75" s="1022">
        <v>2276493</v>
      </c>
      <c r="I75" s="1022">
        <v>0</v>
      </c>
      <c r="J75"/>
    </row>
    <row r="76" spans="1:10" x14ac:dyDescent="0.25">
      <c r="A76" s="1023" t="s">
        <v>1488</v>
      </c>
      <c r="B76" s="1022">
        <v>135000</v>
      </c>
      <c r="C76" s="1022">
        <v>0</v>
      </c>
      <c r="D76" s="1022"/>
      <c r="E76" s="1022">
        <v>0</v>
      </c>
      <c r="F76" s="1022">
        <v>112500</v>
      </c>
      <c r="G76" s="1022"/>
      <c r="H76" s="1022"/>
      <c r="I76" s="1022">
        <v>22500</v>
      </c>
      <c r="J76"/>
    </row>
    <row r="77" spans="1:10" x14ac:dyDescent="0.25">
      <c r="A77" s="1023" t="s">
        <v>2077</v>
      </c>
      <c r="B77" s="1022">
        <v>673652.4</v>
      </c>
      <c r="C77" s="1022">
        <v>0</v>
      </c>
      <c r="D77" s="1022"/>
      <c r="E77" s="1022">
        <v>0</v>
      </c>
      <c r="F77" s="1022">
        <v>561377</v>
      </c>
      <c r="G77" s="1022"/>
      <c r="H77" s="1022"/>
      <c r="I77" s="1022">
        <v>112275.4</v>
      </c>
      <c r="J77"/>
    </row>
    <row r="78" spans="1:10" x14ac:dyDescent="0.25">
      <c r="A78" s="1023" t="s">
        <v>3810</v>
      </c>
      <c r="B78" s="1022">
        <v>25500</v>
      </c>
      <c r="C78" s="1022">
        <v>0</v>
      </c>
      <c r="D78" s="1022"/>
      <c r="E78" s="1022"/>
      <c r="F78" s="1022">
        <v>21250</v>
      </c>
      <c r="G78" s="1022">
        <v>0</v>
      </c>
      <c r="H78" s="1022"/>
      <c r="I78" s="1022">
        <v>4250</v>
      </c>
      <c r="J78"/>
    </row>
    <row r="79" spans="1:10" x14ac:dyDescent="0.25">
      <c r="A79" s="1023" t="s">
        <v>3791</v>
      </c>
      <c r="B79" s="1022">
        <v>110499.6</v>
      </c>
      <c r="C79" s="1022">
        <v>0</v>
      </c>
      <c r="D79" s="1022"/>
      <c r="E79" s="1022"/>
      <c r="F79" s="1022"/>
      <c r="G79" s="1022">
        <v>0</v>
      </c>
      <c r="H79" s="1022">
        <v>92083</v>
      </c>
      <c r="I79" s="1022">
        <v>0</v>
      </c>
      <c r="J79"/>
    </row>
    <row r="80" spans="1:10" x14ac:dyDescent="0.25">
      <c r="A80" s="1023" t="s">
        <v>1455</v>
      </c>
      <c r="B80" s="1022">
        <v>49500</v>
      </c>
      <c r="C80" s="1022">
        <v>49500</v>
      </c>
      <c r="D80" s="1022"/>
      <c r="E80" s="1022">
        <v>0</v>
      </c>
      <c r="F80" s="1022">
        <v>0</v>
      </c>
      <c r="G80" s="1022"/>
      <c r="H80" s="1022"/>
      <c r="I80" s="1022">
        <v>0</v>
      </c>
      <c r="J80"/>
    </row>
    <row r="81" spans="1:10" x14ac:dyDescent="0.25">
      <c r="A81" s="1023" t="s">
        <v>1655</v>
      </c>
      <c r="B81" s="1022">
        <v>496100.4</v>
      </c>
      <c r="C81" s="1022">
        <v>0</v>
      </c>
      <c r="D81" s="1022"/>
      <c r="E81" s="1022">
        <v>0</v>
      </c>
      <c r="F81" s="1022">
        <v>413417</v>
      </c>
      <c r="G81" s="1022"/>
      <c r="H81" s="1022"/>
      <c r="I81" s="1022">
        <v>82683.400000000009</v>
      </c>
      <c r="J81"/>
    </row>
    <row r="82" spans="1:10" x14ac:dyDescent="0.25">
      <c r="A82" s="1023" t="s">
        <v>1847</v>
      </c>
      <c r="B82" s="1022">
        <v>62400</v>
      </c>
      <c r="C82" s="1022">
        <v>0</v>
      </c>
      <c r="D82" s="1022"/>
      <c r="E82" s="1022">
        <v>0</v>
      </c>
      <c r="F82" s="1022"/>
      <c r="G82" s="1022"/>
      <c r="H82" s="1022">
        <v>52000</v>
      </c>
      <c r="I82" s="1022">
        <v>0</v>
      </c>
      <c r="J82"/>
    </row>
    <row r="83" spans="1:10" x14ac:dyDescent="0.25">
      <c r="A83" s="1023" t="s">
        <v>4069</v>
      </c>
      <c r="B83" s="1022">
        <v>254040</v>
      </c>
      <c r="C83" s="1022">
        <v>254040</v>
      </c>
      <c r="D83" s="1022"/>
      <c r="E83" s="1022">
        <v>0</v>
      </c>
      <c r="F83" s="1022"/>
      <c r="G83" s="1022">
        <v>0</v>
      </c>
      <c r="H83" s="1022"/>
      <c r="I83" s="1022">
        <v>0</v>
      </c>
      <c r="J83"/>
    </row>
    <row r="84" spans="1:10" x14ac:dyDescent="0.25">
      <c r="A84" s="1023" t="s">
        <v>1449</v>
      </c>
      <c r="B84" s="1022">
        <v>74312.399999999994</v>
      </c>
      <c r="C84" s="1022">
        <v>0</v>
      </c>
      <c r="D84" s="1022"/>
      <c r="E84" s="1022">
        <v>0</v>
      </c>
      <c r="F84" s="1022">
        <v>61927</v>
      </c>
      <c r="G84" s="1022"/>
      <c r="H84" s="1022"/>
      <c r="I84" s="1022">
        <v>12385.400000000001</v>
      </c>
      <c r="J84"/>
    </row>
    <row r="85" spans="1:10" x14ac:dyDescent="0.25">
      <c r="A85" s="1023" t="s">
        <v>1393</v>
      </c>
      <c r="B85" s="1022">
        <v>427844.4</v>
      </c>
      <c r="C85" s="1022">
        <v>0</v>
      </c>
      <c r="D85" s="1022"/>
      <c r="E85" s="1022">
        <v>0</v>
      </c>
      <c r="F85" s="1022">
        <v>356537</v>
      </c>
      <c r="G85" s="1022">
        <v>0</v>
      </c>
      <c r="H85" s="1022"/>
      <c r="I85" s="1022">
        <v>71307.399999999994</v>
      </c>
      <c r="J85"/>
    </row>
    <row r="86" spans="1:10" x14ac:dyDescent="0.25">
      <c r="A86" s="1023" t="s">
        <v>1391</v>
      </c>
      <c r="B86" s="1022">
        <v>38736</v>
      </c>
      <c r="C86" s="1022">
        <v>0</v>
      </c>
      <c r="D86" s="1022"/>
      <c r="E86" s="1022">
        <v>0</v>
      </c>
      <c r="F86" s="1022">
        <v>32280</v>
      </c>
      <c r="G86" s="1022">
        <v>0</v>
      </c>
      <c r="H86" s="1022"/>
      <c r="I86" s="1022">
        <v>6456</v>
      </c>
      <c r="J86"/>
    </row>
    <row r="87" spans="1:10" x14ac:dyDescent="0.25">
      <c r="A87" s="1023" t="s">
        <v>1765</v>
      </c>
      <c r="B87" s="1022">
        <v>30240</v>
      </c>
      <c r="C87" s="1022">
        <v>0</v>
      </c>
      <c r="D87" s="1022"/>
      <c r="E87" s="1022">
        <v>0</v>
      </c>
      <c r="F87" s="1022">
        <v>25200</v>
      </c>
      <c r="G87" s="1022"/>
      <c r="H87" s="1022"/>
      <c r="I87" s="1022">
        <v>5040</v>
      </c>
      <c r="J87"/>
    </row>
    <row r="88" spans="1:10" x14ac:dyDescent="0.25">
      <c r="A88" s="1023" t="s">
        <v>3638</v>
      </c>
      <c r="B88" s="1022">
        <v>560</v>
      </c>
      <c r="C88" s="1022">
        <v>200</v>
      </c>
      <c r="D88" s="1022"/>
      <c r="E88" s="1022"/>
      <c r="F88" s="1022">
        <v>300</v>
      </c>
      <c r="G88" s="1022">
        <v>0</v>
      </c>
      <c r="H88" s="1022"/>
      <c r="I88" s="1022">
        <v>60</v>
      </c>
      <c r="J88"/>
    </row>
    <row r="89" spans="1:10" x14ac:dyDescent="0.25">
      <c r="A89" s="1023" t="s">
        <v>2048</v>
      </c>
      <c r="B89" s="1022">
        <v>5898754.7999999998</v>
      </c>
      <c r="C89" s="1022">
        <v>0</v>
      </c>
      <c r="D89" s="1022"/>
      <c r="E89" s="1022">
        <v>4915629</v>
      </c>
      <c r="F89" s="1022">
        <v>0</v>
      </c>
      <c r="G89" s="1022">
        <v>983125.8</v>
      </c>
      <c r="H89" s="1022"/>
      <c r="I89" s="1022">
        <v>0</v>
      </c>
      <c r="J89"/>
    </row>
    <row r="90" spans="1:10" x14ac:dyDescent="0.25">
      <c r="A90" s="1023" t="s">
        <v>1835</v>
      </c>
      <c r="B90" s="1022">
        <v>655999.19999999995</v>
      </c>
      <c r="C90" s="1022">
        <v>0</v>
      </c>
      <c r="D90" s="1022"/>
      <c r="E90" s="1022">
        <v>0</v>
      </c>
      <c r="F90" s="1022"/>
      <c r="G90" s="1022"/>
      <c r="H90" s="1022">
        <v>546666</v>
      </c>
      <c r="I90" s="1022">
        <v>0</v>
      </c>
      <c r="J90"/>
    </row>
    <row r="91" spans="1:10" x14ac:dyDescent="0.25">
      <c r="A91" s="1023" t="s">
        <v>1807</v>
      </c>
      <c r="B91" s="1022">
        <v>147312</v>
      </c>
      <c r="C91" s="1022">
        <v>0</v>
      </c>
      <c r="D91" s="1022"/>
      <c r="E91" s="1022">
        <v>0</v>
      </c>
      <c r="F91" s="1022">
        <v>122760</v>
      </c>
      <c r="G91" s="1022"/>
      <c r="H91" s="1022"/>
      <c r="I91" s="1022">
        <v>24552</v>
      </c>
      <c r="J91"/>
    </row>
    <row r="92" spans="1:10" x14ac:dyDescent="0.25">
      <c r="A92" s="1023" t="s">
        <v>2207</v>
      </c>
      <c r="B92" s="1022">
        <v>169200</v>
      </c>
      <c r="C92" s="1022">
        <v>0</v>
      </c>
      <c r="D92" s="1022"/>
      <c r="E92" s="1022">
        <v>0</v>
      </c>
      <c r="F92" s="1022">
        <v>1904.34</v>
      </c>
      <c r="G92" s="1022">
        <v>0</v>
      </c>
      <c r="H92" s="1022">
        <v>139095.66</v>
      </c>
      <c r="I92" s="1022">
        <v>380.86799999999999</v>
      </c>
      <c r="J92"/>
    </row>
    <row r="93" spans="1:10" x14ac:dyDescent="0.25">
      <c r="A93" s="1023" t="s">
        <v>2027</v>
      </c>
      <c r="B93" s="1022">
        <v>7599.6</v>
      </c>
      <c r="C93" s="1022">
        <v>0</v>
      </c>
      <c r="D93" s="1022"/>
      <c r="E93" s="1022">
        <v>0</v>
      </c>
      <c r="F93" s="1022">
        <v>6333</v>
      </c>
      <c r="G93" s="1022"/>
      <c r="H93" s="1022"/>
      <c r="I93" s="1022">
        <v>1266.6000000000001</v>
      </c>
      <c r="J93"/>
    </row>
    <row r="94" spans="1:10" x14ac:dyDescent="0.25">
      <c r="A94" s="1023" t="s">
        <v>2212</v>
      </c>
      <c r="B94" s="1022">
        <v>23947.199999999997</v>
      </c>
      <c r="C94" s="1022">
        <v>0</v>
      </c>
      <c r="D94" s="1022"/>
      <c r="E94" s="1022">
        <v>0</v>
      </c>
      <c r="F94" s="1022">
        <v>19956</v>
      </c>
      <c r="G94" s="1022">
        <v>0</v>
      </c>
      <c r="H94" s="1022"/>
      <c r="I94" s="1022">
        <v>3991.2000000000003</v>
      </c>
      <c r="J94"/>
    </row>
    <row r="95" spans="1:10" x14ac:dyDescent="0.25">
      <c r="A95" s="1023" t="s">
        <v>2023</v>
      </c>
      <c r="B95" s="1022">
        <v>24999.599999999999</v>
      </c>
      <c r="C95" s="1022">
        <v>0</v>
      </c>
      <c r="D95" s="1022"/>
      <c r="E95" s="1022">
        <v>0</v>
      </c>
      <c r="F95" s="1022">
        <v>20833</v>
      </c>
      <c r="G95" s="1022"/>
      <c r="H95" s="1022"/>
      <c r="I95" s="1022">
        <v>4166.6000000000004</v>
      </c>
      <c r="J95"/>
    </row>
    <row r="96" spans="1:10" x14ac:dyDescent="0.25">
      <c r="A96" s="1023" t="s">
        <v>3733</v>
      </c>
      <c r="B96" s="1022">
        <v>20270.400000000001</v>
      </c>
      <c r="C96" s="1022">
        <v>0</v>
      </c>
      <c r="D96" s="1022"/>
      <c r="E96" s="1022">
        <v>0</v>
      </c>
      <c r="F96" s="1022"/>
      <c r="G96" s="1022">
        <v>0</v>
      </c>
      <c r="H96" s="1022">
        <v>16892</v>
      </c>
      <c r="I96" s="1022">
        <v>0</v>
      </c>
      <c r="J96"/>
    </row>
    <row r="97" spans="1:10" x14ac:dyDescent="0.25">
      <c r="A97" s="1023" t="s">
        <v>1802</v>
      </c>
      <c r="B97" s="1022">
        <v>92292</v>
      </c>
      <c r="C97" s="1022">
        <v>0</v>
      </c>
      <c r="D97" s="1022"/>
      <c r="E97" s="1022">
        <v>0</v>
      </c>
      <c r="F97" s="1022"/>
      <c r="G97" s="1022">
        <v>0</v>
      </c>
      <c r="H97" s="1022">
        <v>76910</v>
      </c>
      <c r="I97" s="1022">
        <v>0</v>
      </c>
      <c r="J97"/>
    </row>
    <row r="98" spans="1:10" x14ac:dyDescent="0.25">
      <c r="A98" s="1023" t="s">
        <v>4087</v>
      </c>
      <c r="B98" s="1022">
        <v>144399.6</v>
      </c>
      <c r="C98" s="1022">
        <v>0</v>
      </c>
      <c r="D98" s="1022"/>
      <c r="E98" s="1022">
        <v>0</v>
      </c>
      <c r="F98" s="1022"/>
      <c r="G98" s="1022">
        <v>0</v>
      </c>
      <c r="H98" s="1022">
        <v>120333</v>
      </c>
      <c r="I98" s="1022"/>
      <c r="J98"/>
    </row>
    <row r="99" spans="1:10" x14ac:dyDescent="0.25">
      <c r="A99" s="1023" t="s">
        <v>2901</v>
      </c>
      <c r="B99" s="1022">
        <v>103599.6</v>
      </c>
      <c r="C99" s="1022">
        <v>0</v>
      </c>
      <c r="D99" s="1022"/>
      <c r="E99" s="1022">
        <v>0</v>
      </c>
      <c r="F99" s="1022"/>
      <c r="G99" s="1022">
        <v>0</v>
      </c>
      <c r="H99" s="1022">
        <v>86333</v>
      </c>
      <c r="I99" s="1022"/>
      <c r="J99"/>
    </row>
    <row r="100" spans="1:10" x14ac:dyDescent="0.25">
      <c r="A100" s="1023" t="s">
        <v>1922</v>
      </c>
      <c r="B100" s="1022">
        <v>1924800</v>
      </c>
      <c r="C100" s="1022">
        <v>0</v>
      </c>
      <c r="D100" s="1022"/>
      <c r="E100" s="1022">
        <v>0</v>
      </c>
      <c r="F100" s="1022"/>
      <c r="G100" s="1022"/>
      <c r="H100" s="1022">
        <v>1604000</v>
      </c>
      <c r="I100" s="1022">
        <v>0</v>
      </c>
      <c r="J100"/>
    </row>
    <row r="101" spans="1:10" x14ac:dyDescent="0.25">
      <c r="A101" s="1023" t="s">
        <v>3759</v>
      </c>
      <c r="B101" s="1022">
        <v>92702.400000000009</v>
      </c>
      <c r="C101" s="1022">
        <v>0</v>
      </c>
      <c r="D101" s="1022"/>
      <c r="E101" s="1022">
        <v>0</v>
      </c>
      <c r="F101" s="1022">
        <v>77252</v>
      </c>
      <c r="G101" s="1022">
        <v>0</v>
      </c>
      <c r="H101" s="1022"/>
      <c r="I101" s="1022">
        <v>15450.400000000001</v>
      </c>
      <c r="J101"/>
    </row>
    <row r="102" spans="1:10" x14ac:dyDescent="0.25">
      <c r="A102" s="1023" t="s">
        <v>3687</v>
      </c>
      <c r="B102" s="1022">
        <v>39135</v>
      </c>
      <c r="C102" s="1022">
        <v>39135</v>
      </c>
      <c r="D102" s="1022"/>
      <c r="E102" s="1022"/>
      <c r="F102" s="1022">
        <v>0</v>
      </c>
      <c r="G102" s="1022">
        <v>0</v>
      </c>
      <c r="H102" s="1022"/>
      <c r="I102" s="1022">
        <v>0</v>
      </c>
      <c r="J102"/>
    </row>
    <row r="103" spans="1:10" x14ac:dyDescent="0.25">
      <c r="A103" s="1023" t="s">
        <v>1660</v>
      </c>
      <c r="B103" s="1022">
        <v>28156</v>
      </c>
      <c r="C103" s="1022">
        <v>28156</v>
      </c>
      <c r="D103" s="1022"/>
      <c r="E103" s="1022">
        <v>0</v>
      </c>
      <c r="F103" s="1022">
        <v>0</v>
      </c>
      <c r="G103" s="1022"/>
      <c r="H103" s="1022"/>
      <c r="I103" s="1022">
        <v>0</v>
      </c>
      <c r="J103"/>
    </row>
    <row r="104" spans="1:10" x14ac:dyDescent="0.25">
      <c r="A104" s="1023" t="s">
        <v>1955</v>
      </c>
      <c r="B104" s="1022">
        <v>1878370.8</v>
      </c>
      <c r="C104" s="1022">
        <v>0</v>
      </c>
      <c r="D104" s="1022"/>
      <c r="E104" s="1022">
        <v>1565309</v>
      </c>
      <c r="F104" s="1022">
        <v>0</v>
      </c>
      <c r="G104" s="1022">
        <v>313061.80000000005</v>
      </c>
      <c r="H104" s="1022"/>
      <c r="I104" s="1022">
        <v>0</v>
      </c>
      <c r="J104"/>
    </row>
    <row r="105" spans="1:10" x14ac:dyDescent="0.25">
      <c r="A105" s="1023" t="s">
        <v>1677</v>
      </c>
      <c r="B105" s="1022">
        <v>1650088.8</v>
      </c>
      <c r="C105" s="1022">
        <v>0</v>
      </c>
      <c r="D105" s="1022"/>
      <c r="E105" s="1022">
        <v>1375074</v>
      </c>
      <c r="F105" s="1022">
        <v>0</v>
      </c>
      <c r="G105" s="1022">
        <v>275014.8</v>
      </c>
      <c r="H105" s="1022"/>
      <c r="I105" s="1022">
        <v>0</v>
      </c>
      <c r="J105"/>
    </row>
    <row r="106" spans="1:10" x14ac:dyDescent="0.25">
      <c r="A106" s="1023" t="s">
        <v>1390</v>
      </c>
      <c r="B106" s="1022">
        <v>5444667.5999999996</v>
      </c>
      <c r="C106" s="1022">
        <v>0</v>
      </c>
      <c r="D106" s="1022"/>
      <c r="E106" s="1022">
        <v>4537223</v>
      </c>
      <c r="F106" s="1022">
        <v>0</v>
      </c>
      <c r="G106" s="1022">
        <v>907444.6</v>
      </c>
      <c r="H106" s="1022"/>
      <c r="I106" s="1022">
        <v>0</v>
      </c>
      <c r="J106"/>
    </row>
    <row r="107" spans="1:10" x14ac:dyDescent="0.25">
      <c r="A107" s="1023" t="s">
        <v>1613</v>
      </c>
      <c r="B107" s="1022">
        <v>15200.4</v>
      </c>
      <c r="C107" s="1022">
        <v>0</v>
      </c>
      <c r="D107" s="1022"/>
      <c r="E107" s="1022">
        <v>0</v>
      </c>
      <c r="F107" s="1022">
        <v>12667</v>
      </c>
      <c r="G107" s="1022"/>
      <c r="H107" s="1022"/>
      <c r="I107" s="1022">
        <v>2533.4</v>
      </c>
      <c r="J107"/>
    </row>
    <row r="108" spans="1:10" x14ac:dyDescent="0.25">
      <c r="A108" s="1023" t="s">
        <v>4313</v>
      </c>
      <c r="B108" s="1022">
        <v>5000.3999999999996</v>
      </c>
      <c r="C108" s="1022">
        <v>0</v>
      </c>
      <c r="D108" s="1022"/>
      <c r="E108" s="1022"/>
      <c r="F108" s="1022">
        <v>4167</v>
      </c>
      <c r="G108" s="1022">
        <v>0</v>
      </c>
      <c r="H108" s="1022"/>
      <c r="I108" s="1022">
        <v>833.40000000000009</v>
      </c>
      <c r="J108"/>
    </row>
    <row r="109" spans="1:10" x14ac:dyDescent="0.25">
      <c r="A109" s="1023" t="s">
        <v>1858</v>
      </c>
      <c r="B109" s="1022">
        <v>29628</v>
      </c>
      <c r="C109" s="1022">
        <v>0</v>
      </c>
      <c r="D109" s="1022"/>
      <c r="E109" s="1022">
        <v>0</v>
      </c>
      <c r="F109" s="1022">
        <v>24690</v>
      </c>
      <c r="G109" s="1022"/>
      <c r="H109" s="1022"/>
      <c r="I109" s="1022">
        <v>4938</v>
      </c>
      <c r="J109"/>
    </row>
    <row r="110" spans="1:10" x14ac:dyDescent="0.25">
      <c r="A110" s="1023" t="s">
        <v>2041</v>
      </c>
      <c r="B110" s="1022">
        <v>2032351.2</v>
      </c>
      <c r="C110" s="1022">
        <v>0</v>
      </c>
      <c r="D110" s="1022"/>
      <c r="E110" s="1022">
        <v>0</v>
      </c>
      <c r="F110" s="1022">
        <v>1693626</v>
      </c>
      <c r="G110" s="1022">
        <v>0</v>
      </c>
      <c r="H110" s="1022"/>
      <c r="I110" s="1022">
        <v>338725.2</v>
      </c>
      <c r="J110"/>
    </row>
    <row r="111" spans="1:10" x14ac:dyDescent="0.25">
      <c r="A111" s="1023" t="s">
        <v>2033</v>
      </c>
      <c r="B111" s="1022">
        <v>-506950.79999999993</v>
      </c>
      <c r="C111" s="1022">
        <v>0</v>
      </c>
      <c r="D111" s="1022"/>
      <c r="E111" s="1022">
        <v>0</v>
      </c>
      <c r="F111" s="1022">
        <v>-422459</v>
      </c>
      <c r="G111" s="1022">
        <v>0</v>
      </c>
      <c r="H111" s="1022"/>
      <c r="I111" s="1022">
        <v>-84491.800000000017</v>
      </c>
      <c r="J111"/>
    </row>
    <row r="112" spans="1:10" x14ac:dyDescent="0.25">
      <c r="A112" s="1023" t="s">
        <v>1399</v>
      </c>
      <c r="B112" s="1022">
        <v>16627.599999999999</v>
      </c>
      <c r="C112" s="1022">
        <v>1360</v>
      </c>
      <c r="D112" s="1022"/>
      <c r="E112" s="1022">
        <v>0</v>
      </c>
      <c r="F112" s="1022">
        <v>12723</v>
      </c>
      <c r="G112" s="1022">
        <v>0</v>
      </c>
      <c r="H112" s="1022"/>
      <c r="I112" s="1022">
        <v>2544.6000000000004</v>
      </c>
      <c r="J112"/>
    </row>
    <row r="113" spans="1:10" x14ac:dyDescent="0.25">
      <c r="A113" s="1023" t="s">
        <v>1439</v>
      </c>
      <c r="B113" s="1022">
        <v>93910.800000000017</v>
      </c>
      <c r="C113" s="1022">
        <v>0</v>
      </c>
      <c r="D113" s="1022"/>
      <c r="E113" s="1022">
        <v>0</v>
      </c>
      <c r="F113" s="1022">
        <v>78259</v>
      </c>
      <c r="G113" s="1022"/>
      <c r="H113" s="1022"/>
      <c r="I113" s="1022">
        <v>15651.8</v>
      </c>
      <c r="J113"/>
    </row>
    <row r="114" spans="1:10" x14ac:dyDescent="0.25">
      <c r="A114" s="1023" t="s">
        <v>1729</v>
      </c>
      <c r="B114" s="1022">
        <v>80673.599999999991</v>
      </c>
      <c r="C114" s="1022">
        <v>0</v>
      </c>
      <c r="D114" s="1022"/>
      <c r="E114" s="1022">
        <v>0</v>
      </c>
      <c r="F114" s="1022">
        <v>67228</v>
      </c>
      <c r="G114" s="1022">
        <v>0</v>
      </c>
      <c r="H114" s="1022"/>
      <c r="I114" s="1022">
        <v>13445.6</v>
      </c>
      <c r="J114"/>
    </row>
    <row r="115" spans="1:10" x14ac:dyDescent="0.25">
      <c r="A115" s="1023" t="s">
        <v>1580</v>
      </c>
      <c r="B115" s="1022">
        <v>372000</v>
      </c>
      <c r="C115" s="1022">
        <v>0</v>
      </c>
      <c r="D115" s="1022"/>
      <c r="E115" s="1022">
        <v>0</v>
      </c>
      <c r="F115" s="1022">
        <v>310000</v>
      </c>
      <c r="G115" s="1022"/>
      <c r="H115" s="1022"/>
      <c r="I115" s="1022">
        <v>62000</v>
      </c>
      <c r="J115"/>
    </row>
    <row r="116" spans="1:10" x14ac:dyDescent="0.25">
      <c r="A116" s="1023" t="s">
        <v>5478</v>
      </c>
      <c r="B116" s="1022">
        <v>187078023.71999997</v>
      </c>
      <c r="C116" s="1022">
        <v>35826067</v>
      </c>
      <c r="D116" s="1022">
        <v>29922522.32</v>
      </c>
      <c r="E116" s="1022">
        <v>44354418</v>
      </c>
      <c r="F116" s="1022">
        <v>33406218.34</v>
      </c>
      <c r="G116" s="1022">
        <v>8870883.5999999996</v>
      </c>
      <c r="H116" s="1022">
        <v>23347225.66</v>
      </c>
      <c r="I116" s="1022">
        <v>6681243.6680000015</v>
      </c>
      <c r="J1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F325-672E-4038-AD6A-1F3517CC714D}">
  <dimension ref="A1:G126"/>
  <sheetViews>
    <sheetView topLeftCell="A79" zoomScale="93" zoomScaleNormal="93" workbookViewId="0">
      <selection activeCell="B106" sqref="B106"/>
    </sheetView>
  </sheetViews>
  <sheetFormatPr defaultColWidth="9.140625" defaultRowHeight="15" x14ac:dyDescent="0.25"/>
  <cols>
    <col min="1" max="1" width="83.42578125" style="713" customWidth="1"/>
    <col min="2" max="2" width="17.42578125" style="818" customWidth="1"/>
    <col min="3" max="3" width="2.28515625" style="818" customWidth="1"/>
    <col min="4" max="4" width="18.85546875" style="818" customWidth="1"/>
    <col min="5" max="5" width="2.42578125" style="818" customWidth="1"/>
    <col min="6" max="6" width="12.7109375" style="713" customWidth="1"/>
    <col min="7" max="7" width="12.42578125" style="713" bestFit="1" customWidth="1"/>
    <col min="8" max="16384" width="9.140625" style="713"/>
  </cols>
  <sheetData>
    <row r="1" spans="1:5" x14ac:dyDescent="0.25">
      <c r="A1" s="817" t="s">
        <v>5945</v>
      </c>
    </row>
    <row r="2" spans="1:5" x14ac:dyDescent="0.25">
      <c r="A2" s="819" t="s">
        <v>5946</v>
      </c>
    </row>
    <row r="3" spans="1:5" x14ac:dyDescent="0.25">
      <c r="A3" s="819" t="s">
        <v>5947</v>
      </c>
    </row>
    <row r="4" spans="1:5" x14ac:dyDescent="0.25">
      <c r="A4" s="819" t="s">
        <v>5948</v>
      </c>
    </row>
    <row r="5" spans="1:5" x14ac:dyDescent="0.25">
      <c r="A5" s="866" t="s">
        <v>6064</v>
      </c>
    </row>
    <row r="6" spans="1:5" x14ac:dyDescent="0.25">
      <c r="A6" s="867"/>
      <c r="B6" s="821" t="s">
        <v>5949</v>
      </c>
      <c r="C6" s="821"/>
      <c r="D6" s="821" t="s">
        <v>5949</v>
      </c>
    </row>
    <row r="7" spans="1:5" x14ac:dyDescent="0.25">
      <c r="A7" s="867"/>
      <c r="B7" s="821" t="s">
        <v>6211</v>
      </c>
      <c r="C7" s="821"/>
      <c r="D7" s="821" t="s">
        <v>6212</v>
      </c>
      <c r="E7" s="713"/>
    </row>
    <row r="8" spans="1:5" x14ac:dyDescent="0.25">
      <c r="A8" s="866" t="s">
        <v>6065</v>
      </c>
      <c r="B8" s="868"/>
      <c r="C8" s="868"/>
      <c r="D8" s="868"/>
      <c r="E8" s="713"/>
    </row>
    <row r="9" spans="1:5" x14ac:dyDescent="0.25">
      <c r="A9" s="866"/>
      <c r="B9" s="868"/>
      <c r="C9" s="868"/>
      <c r="D9" s="868"/>
      <c r="E9" s="713"/>
    </row>
    <row r="10" spans="1:5" x14ac:dyDescent="0.25">
      <c r="A10" s="869" t="s">
        <v>6066</v>
      </c>
      <c r="B10" s="820"/>
      <c r="C10" s="820"/>
      <c r="D10" s="820"/>
      <c r="E10" s="713"/>
    </row>
    <row r="11" spans="1:5" x14ac:dyDescent="0.25">
      <c r="A11" s="823" t="s">
        <v>6067</v>
      </c>
      <c r="B11" s="870">
        <v>28214194.9296</v>
      </c>
      <c r="C11" s="871"/>
      <c r="D11" s="870">
        <v>32430895</v>
      </c>
      <c r="E11" s="713"/>
    </row>
    <row r="12" spans="1:5" x14ac:dyDescent="0.25">
      <c r="A12" s="823" t="s">
        <v>6068</v>
      </c>
      <c r="B12" s="872"/>
      <c r="C12" s="871"/>
      <c r="D12" s="872"/>
      <c r="E12" s="713"/>
    </row>
    <row r="13" spans="1:5" ht="16.5" customHeight="1" x14ac:dyDescent="0.25">
      <c r="A13" s="826" t="s">
        <v>6069</v>
      </c>
      <c r="B13" s="870"/>
      <c r="C13" s="871"/>
      <c r="D13" s="870"/>
      <c r="E13" s="713"/>
    </row>
    <row r="14" spans="1:5" ht="16.5" customHeight="1" x14ac:dyDescent="0.25">
      <c r="A14" s="826" t="s">
        <v>6070</v>
      </c>
      <c r="B14" s="870"/>
      <c r="C14" s="871"/>
      <c r="D14" s="870"/>
      <c r="E14" s="713"/>
    </row>
    <row r="15" spans="1:5" x14ac:dyDescent="0.25">
      <c r="A15" s="826" t="s">
        <v>6071</v>
      </c>
      <c r="B15" s="870"/>
      <c r="C15" s="871"/>
      <c r="D15" s="870"/>
      <c r="E15" s="713"/>
    </row>
    <row r="16" spans="1:5" x14ac:dyDescent="0.25">
      <c r="A16" s="826" t="s">
        <v>6072</v>
      </c>
      <c r="B16" s="870"/>
      <c r="C16" s="871"/>
      <c r="D16" s="870"/>
      <c r="E16" s="713"/>
    </row>
    <row r="17" spans="1:5" x14ac:dyDescent="0.25">
      <c r="A17" s="823" t="s">
        <v>6073</v>
      </c>
      <c r="B17" s="872"/>
      <c r="C17" s="871"/>
      <c r="D17" s="872"/>
      <c r="E17" s="713"/>
    </row>
    <row r="18" spans="1:5" x14ac:dyDescent="0.25">
      <c r="A18" s="826" t="s">
        <v>6074</v>
      </c>
      <c r="B18" s="870">
        <v>9438428.6531000007</v>
      </c>
      <c r="C18" s="871"/>
      <c r="D18" s="870">
        <v>8716712</v>
      </c>
      <c r="E18" s="713"/>
    </row>
    <row r="19" spans="1:5" ht="16.5" customHeight="1" x14ac:dyDescent="0.25">
      <c r="A19" s="826" t="s">
        <v>6075</v>
      </c>
      <c r="B19" s="870"/>
      <c r="C19" s="871"/>
      <c r="D19" s="870"/>
      <c r="E19" s="713"/>
    </row>
    <row r="20" spans="1:5" ht="16.5" customHeight="1" x14ac:dyDescent="0.25">
      <c r="A20" s="826" t="s">
        <v>6076</v>
      </c>
      <c r="B20" s="870"/>
      <c r="C20" s="871"/>
      <c r="D20" s="870"/>
      <c r="E20" s="713"/>
    </row>
    <row r="21" spans="1:5" x14ac:dyDescent="0.25">
      <c r="A21" s="826" t="s">
        <v>6077</v>
      </c>
      <c r="B21" s="870"/>
      <c r="C21" s="871"/>
      <c r="D21" s="870">
        <v>7110296</v>
      </c>
      <c r="E21" s="713"/>
    </row>
    <row r="22" spans="1:5" x14ac:dyDescent="0.25">
      <c r="A22" s="826" t="s">
        <v>6078</v>
      </c>
      <c r="B22" s="870"/>
      <c r="C22" s="871"/>
      <c r="D22" s="870"/>
      <c r="E22" s="713"/>
    </row>
    <row r="23" spans="1:5" x14ac:dyDescent="0.25">
      <c r="A23" s="823" t="s">
        <v>6079</v>
      </c>
      <c r="B23" s="871"/>
      <c r="C23" s="871"/>
      <c r="D23" s="871"/>
      <c r="E23" s="713"/>
    </row>
    <row r="24" spans="1:5" x14ac:dyDescent="0.25">
      <c r="A24" s="826" t="s">
        <v>6080</v>
      </c>
      <c r="B24" s="870">
        <v>6821000</v>
      </c>
      <c r="C24" s="871"/>
      <c r="D24" s="870">
        <v>11964243</v>
      </c>
      <c r="E24" s="713"/>
    </row>
    <row r="25" spans="1:5" x14ac:dyDescent="0.25">
      <c r="A25" s="826" t="s">
        <v>6081</v>
      </c>
      <c r="B25" s="870"/>
      <c r="C25" s="871"/>
      <c r="D25" s="870"/>
      <c r="E25" s="713"/>
    </row>
    <row r="26" spans="1:5" x14ac:dyDescent="0.25">
      <c r="A26" s="826" t="s">
        <v>6082</v>
      </c>
      <c r="B26" s="870"/>
      <c r="C26" s="871"/>
      <c r="D26" s="870"/>
      <c r="E26" s="713"/>
    </row>
    <row r="27" spans="1:5" x14ac:dyDescent="0.25">
      <c r="A27" s="826" t="s">
        <v>6083</v>
      </c>
      <c r="B27" s="870"/>
      <c r="C27" s="871"/>
      <c r="D27" s="870"/>
      <c r="E27" s="713"/>
    </row>
    <row r="28" spans="1:5" x14ac:dyDescent="0.25">
      <c r="A28" s="826" t="s">
        <v>6084</v>
      </c>
      <c r="B28" s="870"/>
      <c r="C28" s="871"/>
      <c r="D28" s="870"/>
      <c r="E28" s="713"/>
    </row>
    <row r="29" spans="1:5" x14ac:dyDescent="0.25">
      <c r="A29" s="826" t="s">
        <v>6085</v>
      </c>
      <c r="B29" s="870"/>
      <c r="C29" s="871"/>
      <c r="D29" s="870"/>
      <c r="E29" s="713"/>
    </row>
    <row r="30" spans="1:5" x14ac:dyDescent="0.25">
      <c r="A30" s="826" t="s">
        <v>6086</v>
      </c>
      <c r="B30" s="870"/>
      <c r="C30" s="871"/>
      <c r="D30" s="870"/>
      <c r="E30" s="713"/>
    </row>
    <row r="31" spans="1:5" x14ac:dyDescent="0.25">
      <c r="A31" s="823" t="s">
        <v>6087</v>
      </c>
      <c r="B31" s="870">
        <v>2376271</v>
      </c>
      <c r="C31" s="871"/>
      <c r="D31" s="870"/>
      <c r="E31" s="713"/>
    </row>
    <row r="32" spans="1:5" x14ac:dyDescent="0.25">
      <c r="A32" s="823" t="s">
        <v>6088</v>
      </c>
      <c r="B32" s="870"/>
      <c r="C32" s="871"/>
      <c r="D32" s="870"/>
      <c r="E32" s="713"/>
    </row>
    <row r="33" spans="1:6" x14ac:dyDescent="0.25">
      <c r="A33" s="823" t="s">
        <v>6089</v>
      </c>
      <c r="B33" s="873">
        <f>SUM(B11:B32)</f>
        <v>46849894.582699999</v>
      </c>
      <c r="C33" s="874"/>
      <c r="D33" s="873">
        <f>SUM(D11:D32)</f>
        <v>60222146</v>
      </c>
      <c r="E33" s="713"/>
    </row>
    <row r="34" spans="1:6" x14ac:dyDescent="0.25">
      <c r="A34" s="823"/>
      <c r="B34" s="871"/>
      <c r="C34" s="871"/>
      <c r="D34" s="871"/>
      <c r="E34" s="713"/>
    </row>
    <row r="35" spans="1:6" x14ac:dyDescent="0.25">
      <c r="A35" s="823" t="s">
        <v>6090</v>
      </c>
      <c r="B35" s="871"/>
      <c r="C35" s="871"/>
      <c r="D35" s="871"/>
      <c r="E35" s="713"/>
    </row>
    <row r="36" spans="1:6" x14ac:dyDescent="0.25">
      <c r="A36" s="823" t="s">
        <v>6091</v>
      </c>
      <c r="B36" s="871"/>
      <c r="C36" s="871"/>
      <c r="D36" s="871"/>
      <c r="E36" s="713"/>
    </row>
    <row r="37" spans="1:6" x14ac:dyDescent="0.25">
      <c r="A37" s="826" t="s">
        <v>6092</v>
      </c>
      <c r="B37" s="870"/>
      <c r="C37" s="871"/>
      <c r="D37" s="870"/>
      <c r="E37" s="713"/>
    </row>
    <row r="38" spans="1:6" x14ac:dyDescent="0.25">
      <c r="A38" s="826" t="s">
        <v>6093</v>
      </c>
      <c r="B38" s="870"/>
      <c r="C38" s="871"/>
      <c r="D38" s="870"/>
      <c r="E38" s="713"/>
    </row>
    <row r="39" spans="1:6" x14ac:dyDescent="0.25">
      <c r="A39" s="826" t="s">
        <v>6094</v>
      </c>
      <c r="B39" s="870"/>
      <c r="C39" s="871"/>
      <c r="D39" s="870"/>
      <c r="E39" s="713"/>
    </row>
    <row r="40" spans="1:6" x14ac:dyDescent="0.25">
      <c r="A40" s="826" t="s">
        <v>6095</v>
      </c>
      <c r="B40" s="870"/>
      <c r="C40" s="871"/>
      <c r="D40" s="870"/>
      <c r="E40" s="713"/>
    </row>
    <row r="41" spans="1:6" x14ac:dyDescent="0.25">
      <c r="A41" s="826" t="s">
        <v>6096</v>
      </c>
      <c r="B41" s="870"/>
      <c r="C41" s="871"/>
      <c r="D41" s="870"/>
      <c r="E41" s="713"/>
    </row>
    <row r="42" spans="1:6" x14ac:dyDescent="0.25">
      <c r="A42" s="826" t="s">
        <v>6097</v>
      </c>
      <c r="B42" s="870"/>
      <c r="C42" s="871"/>
      <c r="D42" s="870"/>
      <c r="E42" s="713"/>
    </row>
    <row r="43" spans="1:6" x14ac:dyDescent="0.25">
      <c r="A43" s="823" t="s">
        <v>6098</v>
      </c>
      <c r="B43" s="871"/>
      <c r="C43" s="871"/>
      <c r="D43" s="871"/>
      <c r="E43" s="713"/>
    </row>
    <row r="44" spans="1:6" x14ac:dyDescent="0.25">
      <c r="A44" s="826" t="s">
        <v>6099</v>
      </c>
      <c r="B44" s="870">
        <f>5092235+6725718+3061954+blerjet!I563</f>
        <v>44802429.32</v>
      </c>
      <c r="C44" s="871"/>
      <c r="D44" s="870">
        <v>12000000</v>
      </c>
      <c r="E44" s="713"/>
      <c r="F44" s="858"/>
    </row>
    <row r="45" spans="1:6" x14ac:dyDescent="0.25">
      <c r="A45" s="826" t="s">
        <v>6100</v>
      </c>
      <c r="B45" s="870">
        <f>'AMORTIZIMI '!H89+'AMORTIZIMI '!S42</f>
        <v>14165474.161099998</v>
      </c>
      <c r="C45" s="871"/>
      <c r="D45" s="870">
        <v>14587546</v>
      </c>
      <c r="E45" s="713"/>
    </row>
    <row r="46" spans="1:6" x14ac:dyDescent="0.25">
      <c r="A46" s="826" t="s">
        <v>6101</v>
      </c>
      <c r="B46" s="870"/>
      <c r="C46" s="871"/>
      <c r="D46" s="870"/>
      <c r="E46" s="713"/>
    </row>
    <row r="47" spans="1:6" x14ac:dyDescent="0.25">
      <c r="A47" s="826" t="s">
        <v>6102</v>
      </c>
      <c r="B47" s="870"/>
      <c r="C47" s="871"/>
      <c r="D47" s="870"/>
      <c r="E47" s="713"/>
    </row>
    <row r="48" spans="1:6" x14ac:dyDescent="0.25">
      <c r="A48" s="826" t="s">
        <v>6103</v>
      </c>
      <c r="B48" s="870"/>
      <c r="C48" s="871"/>
      <c r="D48" s="870"/>
      <c r="E48" s="713"/>
    </row>
    <row r="49" spans="1:5" x14ac:dyDescent="0.25">
      <c r="A49" s="823" t="s">
        <v>6104</v>
      </c>
      <c r="B49" s="870"/>
      <c r="C49" s="871"/>
      <c r="D49" s="870"/>
      <c r="E49" s="713"/>
    </row>
    <row r="50" spans="1:5" x14ac:dyDescent="0.25">
      <c r="A50" s="823" t="s">
        <v>6105</v>
      </c>
      <c r="B50" s="871"/>
      <c r="C50" s="871"/>
      <c r="D50" s="871"/>
      <c r="E50" s="713"/>
    </row>
    <row r="51" spans="1:5" x14ac:dyDescent="0.25">
      <c r="A51" s="826" t="s">
        <v>6106</v>
      </c>
      <c r="B51" s="870"/>
      <c r="C51" s="871"/>
      <c r="D51" s="870"/>
      <c r="E51" s="713"/>
    </row>
    <row r="52" spans="1:5" x14ac:dyDescent="0.25">
      <c r="A52" s="826" t="s">
        <v>6107</v>
      </c>
      <c r="B52" s="870"/>
      <c r="C52" s="871"/>
      <c r="D52" s="870"/>
      <c r="E52" s="713"/>
    </row>
    <row r="53" spans="1:5" x14ac:dyDescent="0.25">
      <c r="A53" s="826" t="s">
        <v>6108</v>
      </c>
      <c r="B53" s="870"/>
      <c r="C53" s="871"/>
      <c r="D53" s="870"/>
      <c r="E53" s="713"/>
    </row>
    <row r="54" spans="1:5" x14ac:dyDescent="0.25">
      <c r="A54" s="823" t="s">
        <v>6109</v>
      </c>
      <c r="B54" s="870"/>
      <c r="C54" s="871"/>
      <c r="D54" s="870"/>
      <c r="E54" s="713"/>
    </row>
    <row r="55" spans="1:5" x14ac:dyDescent="0.25">
      <c r="A55" s="823" t="s">
        <v>6110</v>
      </c>
      <c r="B55" s="873">
        <f>SUM(B37:B54)</f>
        <v>58967903.4811</v>
      </c>
      <c r="C55" s="874"/>
      <c r="D55" s="873">
        <f>SUM(D37:D54)</f>
        <v>26587546</v>
      </c>
      <c r="E55" s="713"/>
    </row>
    <row r="56" spans="1:5" x14ac:dyDescent="0.25">
      <c r="A56" s="823"/>
      <c r="B56" s="875"/>
      <c r="C56" s="875"/>
      <c r="D56" s="875"/>
      <c r="E56" s="713"/>
    </row>
    <row r="57" spans="1:5" ht="15.75" thickBot="1" x14ac:dyDescent="0.3">
      <c r="A57" s="823" t="s">
        <v>6111</v>
      </c>
      <c r="B57" s="876">
        <f>B55+B33</f>
        <v>105817798.06380001</v>
      </c>
      <c r="C57" s="874"/>
      <c r="D57" s="876">
        <f>D55+D33</f>
        <v>86809692</v>
      </c>
      <c r="E57" s="713"/>
    </row>
    <row r="58" spans="1:5" ht="15.75" thickTop="1" x14ac:dyDescent="0.25">
      <c r="A58" s="877"/>
      <c r="B58" s="871"/>
      <c r="C58" s="871"/>
      <c r="D58" s="871"/>
      <c r="E58" s="713"/>
    </row>
    <row r="59" spans="1:5" x14ac:dyDescent="0.25">
      <c r="A59" s="866" t="s">
        <v>6112</v>
      </c>
      <c r="B59" s="871"/>
      <c r="C59" s="871"/>
      <c r="D59" s="871"/>
      <c r="E59" s="713"/>
    </row>
    <row r="60" spans="1:5" x14ac:dyDescent="0.25">
      <c r="A60" s="866"/>
      <c r="B60" s="871"/>
      <c r="C60" s="871"/>
      <c r="D60" s="871"/>
      <c r="E60" s="713"/>
    </row>
    <row r="61" spans="1:5" x14ac:dyDescent="0.25">
      <c r="A61" s="823" t="s">
        <v>6113</v>
      </c>
      <c r="B61" s="871"/>
      <c r="C61" s="871"/>
      <c r="D61" s="871"/>
      <c r="E61" s="713"/>
    </row>
    <row r="62" spans="1:5" x14ac:dyDescent="0.25">
      <c r="A62" s="826" t="s">
        <v>6114</v>
      </c>
      <c r="B62" s="870"/>
      <c r="C62" s="871"/>
      <c r="D62" s="870"/>
      <c r="E62" s="713"/>
    </row>
    <row r="63" spans="1:5" x14ac:dyDescent="0.25">
      <c r="A63" s="826" t="s">
        <v>6115</v>
      </c>
      <c r="B63" s="870"/>
      <c r="C63" s="871"/>
      <c r="D63" s="870"/>
      <c r="E63" s="713"/>
    </row>
    <row r="64" spans="1:5" x14ac:dyDescent="0.25">
      <c r="A64" s="826" t="s">
        <v>6116</v>
      </c>
      <c r="B64" s="870"/>
      <c r="C64" s="871"/>
      <c r="D64" s="870"/>
      <c r="E64" s="713"/>
    </row>
    <row r="65" spans="1:6" x14ac:dyDescent="0.25">
      <c r="A65" s="826" t="s">
        <v>6117</v>
      </c>
      <c r="B65" s="870">
        <v>68170489.532000005</v>
      </c>
      <c r="C65" s="871"/>
      <c r="D65" s="870">
        <v>37930025</v>
      </c>
      <c r="E65" s="713"/>
      <c r="F65" s="858"/>
    </row>
    <row r="66" spans="1:6" x14ac:dyDescent="0.25">
      <c r="A66" s="826" t="s">
        <v>6118</v>
      </c>
      <c r="B66" s="870"/>
      <c r="C66" s="871"/>
      <c r="D66" s="870"/>
      <c r="E66" s="713"/>
    </row>
    <row r="67" spans="1:6" x14ac:dyDescent="0.25">
      <c r="A67" s="826" t="s">
        <v>6119</v>
      </c>
      <c r="B67" s="870"/>
      <c r="C67" s="871"/>
      <c r="D67" s="870"/>
      <c r="E67" s="713"/>
    </row>
    <row r="68" spans="1:6" x14ac:dyDescent="0.25">
      <c r="A68" s="826" t="s">
        <v>6120</v>
      </c>
      <c r="B68" s="870"/>
      <c r="C68" s="871"/>
      <c r="D68" s="870"/>
      <c r="E68" s="713"/>
    </row>
    <row r="69" spans="1:6" x14ac:dyDescent="0.25">
      <c r="A69" s="826" t="s">
        <v>6121</v>
      </c>
      <c r="B69" s="870">
        <v>256896</v>
      </c>
      <c r="C69" s="871"/>
      <c r="D69" s="870">
        <v>242271</v>
      </c>
      <c r="E69" s="713"/>
    </row>
    <row r="70" spans="1:6" x14ac:dyDescent="0.25">
      <c r="A70" s="826" t="s">
        <v>6122</v>
      </c>
      <c r="B70" s="870">
        <v>-2685849</v>
      </c>
      <c r="C70" s="871"/>
      <c r="D70" s="870">
        <v>9000</v>
      </c>
      <c r="E70" s="713"/>
    </row>
    <row r="71" spans="1:6" x14ac:dyDescent="0.25">
      <c r="A71" s="826" t="s">
        <v>6123</v>
      </c>
      <c r="B71" s="870"/>
      <c r="C71" s="871"/>
      <c r="D71" s="870">
        <f>25860286-0.22</f>
        <v>25860285.780000001</v>
      </c>
      <c r="E71" s="713"/>
    </row>
    <row r="72" spans="1:6" x14ac:dyDescent="0.25">
      <c r="A72" s="823" t="s">
        <v>6124</v>
      </c>
      <c r="B72" s="870"/>
      <c r="C72" s="871"/>
      <c r="D72" s="870"/>
      <c r="E72" s="713"/>
    </row>
    <row r="73" spans="1:6" x14ac:dyDescent="0.25">
      <c r="A73" s="823" t="s">
        <v>6125</v>
      </c>
      <c r="B73" s="870"/>
      <c r="C73" s="871"/>
      <c r="D73" s="870"/>
      <c r="E73" s="713"/>
    </row>
    <row r="74" spans="1:6" x14ac:dyDescent="0.25">
      <c r="A74" s="823" t="s">
        <v>6126</v>
      </c>
      <c r="B74" s="870"/>
      <c r="C74" s="871"/>
      <c r="D74" s="870"/>
      <c r="E74" s="713"/>
    </row>
    <row r="75" spans="1:6" x14ac:dyDescent="0.25">
      <c r="A75" s="823" t="s">
        <v>6127</v>
      </c>
      <c r="B75" s="873">
        <f>SUM(B62:B74)</f>
        <v>65741536.532000005</v>
      </c>
      <c r="C75" s="874"/>
      <c r="D75" s="873">
        <f>SUM(D62:D74)</f>
        <v>64041581.780000001</v>
      </c>
      <c r="E75" s="713"/>
    </row>
    <row r="76" spans="1:6" x14ac:dyDescent="0.25">
      <c r="A76" s="823"/>
      <c r="B76" s="871"/>
      <c r="C76" s="871"/>
      <c r="D76" s="871"/>
      <c r="E76" s="713"/>
    </row>
    <row r="77" spans="1:6" x14ac:dyDescent="0.25">
      <c r="A77" s="823" t="s">
        <v>6128</v>
      </c>
      <c r="B77" s="871"/>
      <c r="C77" s="871"/>
      <c r="D77" s="871"/>
      <c r="E77" s="713"/>
    </row>
    <row r="78" spans="1:6" x14ac:dyDescent="0.25">
      <c r="A78" s="826" t="s">
        <v>6114</v>
      </c>
      <c r="B78" s="870"/>
      <c r="C78" s="871"/>
      <c r="D78" s="870"/>
      <c r="E78" s="713"/>
    </row>
    <row r="79" spans="1:6" x14ac:dyDescent="0.25">
      <c r="A79" s="826" t="s">
        <v>6115</v>
      </c>
      <c r="B79" s="870">
        <v>9722144</v>
      </c>
      <c r="C79" s="871"/>
      <c r="D79" s="870"/>
      <c r="E79" s="713"/>
    </row>
    <row r="80" spans="1:6" x14ac:dyDescent="0.25">
      <c r="A80" s="826" t="s">
        <v>6116</v>
      </c>
      <c r="B80" s="870"/>
      <c r="C80" s="871"/>
      <c r="D80" s="870"/>
      <c r="E80" s="713"/>
    </row>
    <row r="81" spans="1:5" x14ac:dyDescent="0.25">
      <c r="A81" s="826" t="s">
        <v>6117</v>
      </c>
      <c r="B81" s="870"/>
      <c r="C81" s="871"/>
      <c r="D81" s="870"/>
      <c r="E81" s="713"/>
    </row>
    <row r="82" spans="1:5" x14ac:dyDescent="0.25">
      <c r="A82" s="826" t="s">
        <v>6118</v>
      </c>
      <c r="B82" s="870"/>
      <c r="C82" s="871"/>
      <c r="D82" s="870"/>
      <c r="E82" s="713"/>
    </row>
    <row r="83" spans="1:5" x14ac:dyDescent="0.25">
      <c r="A83" s="826" t="s">
        <v>6119</v>
      </c>
      <c r="B83" s="870"/>
      <c r="C83" s="871"/>
      <c r="D83" s="870"/>
      <c r="E83" s="713"/>
    </row>
    <row r="84" spans="1:5" x14ac:dyDescent="0.25">
      <c r="A84" s="826" t="s">
        <v>6120</v>
      </c>
      <c r="B84" s="870"/>
      <c r="C84" s="871"/>
      <c r="D84" s="870"/>
      <c r="E84" s="713"/>
    </row>
    <row r="85" spans="1:5" x14ac:dyDescent="0.25">
      <c r="A85" s="826" t="s">
        <v>6123</v>
      </c>
      <c r="B85" s="870"/>
      <c r="C85" s="871"/>
      <c r="D85" s="870"/>
      <c r="E85" s="713"/>
    </row>
    <row r="86" spans="1:5" x14ac:dyDescent="0.25">
      <c r="A86" s="823" t="s">
        <v>6124</v>
      </c>
      <c r="B86" s="870"/>
      <c r="C86" s="871"/>
      <c r="D86" s="870"/>
      <c r="E86" s="713"/>
    </row>
    <row r="87" spans="1:5" x14ac:dyDescent="0.25">
      <c r="A87" s="823" t="s">
        <v>6125</v>
      </c>
      <c r="B87" s="870"/>
      <c r="C87" s="871"/>
      <c r="D87" s="870"/>
      <c r="E87" s="713"/>
    </row>
    <row r="88" spans="1:5" x14ac:dyDescent="0.25">
      <c r="A88" s="823" t="s">
        <v>6126</v>
      </c>
      <c r="B88" s="871"/>
      <c r="C88" s="871"/>
      <c r="D88" s="871"/>
      <c r="E88" s="713"/>
    </row>
    <row r="89" spans="1:5" x14ac:dyDescent="0.25">
      <c r="A89" s="826" t="s">
        <v>6129</v>
      </c>
      <c r="B89" s="870"/>
      <c r="C89" s="871"/>
      <c r="D89" s="870"/>
      <c r="E89" s="713"/>
    </row>
    <row r="90" spans="1:5" x14ac:dyDescent="0.25">
      <c r="A90" s="826" t="s">
        <v>6130</v>
      </c>
      <c r="B90" s="870"/>
      <c r="C90" s="871"/>
      <c r="D90" s="870"/>
      <c r="E90" s="713"/>
    </row>
    <row r="91" spans="1:5" x14ac:dyDescent="0.25">
      <c r="A91" s="823" t="s">
        <v>6131</v>
      </c>
      <c r="B91" s="870"/>
      <c r="C91" s="871"/>
      <c r="D91" s="870"/>
      <c r="E91" s="713"/>
    </row>
    <row r="92" spans="1:5" x14ac:dyDescent="0.25">
      <c r="A92" s="823" t="s">
        <v>6132</v>
      </c>
      <c r="B92" s="873">
        <f>SUM(B78:B91)</f>
        <v>9722144</v>
      </c>
      <c r="C92" s="874"/>
      <c r="D92" s="873">
        <f>SUM(D78:D91)</f>
        <v>0</v>
      </c>
      <c r="E92" s="713"/>
    </row>
    <row r="93" spans="1:5" x14ac:dyDescent="0.25">
      <c r="A93" s="823"/>
      <c r="B93" s="875"/>
      <c r="C93" s="875"/>
      <c r="D93" s="875"/>
      <c r="E93" s="713"/>
    </row>
    <row r="94" spans="1:5" x14ac:dyDescent="0.25">
      <c r="A94" s="823" t="s">
        <v>6133</v>
      </c>
      <c r="B94" s="878">
        <f>B75+B92</f>
        <v>75463680.532000005</v>
      </c>
      <c r="C94" s="874"/>
      <c r="D94" s="878">
        <f>D75+D92</f>
        <v>64041581.780000001</v>
      </c>
      <c r="E94" s="713"/>
    </row>
    <row r="95" spans="1:5" x14ac:dyDescent="0.25">
      <c r="A95" s="823"/>
      <c r="B95" s="871"/>
      <c r="C95" s="871"/>
      <c r="D95" s="871"/>
      <c r="E95" s="713"/>
    </row>
    <row r="96" spans="1:5" x14ac:dyDescent="0.25">
      <c r="A96" s="823" t="s">
        <v>6134</v>
      </c>
      <c r="B96" s="871"/>
      <c r="C96" s="871"/>
      <c r="D96" s="871"/>
      <c r="E96" s="713"/>
    </row>
    <row r="97" spans="1:5" x14ac:dyDescent="0.25">
      <c r="A97" s="823" t="s">
        <v>6135</v>
      </c>
      <c r="B97" s="870">
        <v>100000</v>
      </c>
      <c r="C97" s="871"/>
      <c r="D97" s="870">
        <v>100000</v>
      </c>
      <c r="E97" s="713"/>
    </row>
    <row r="98" spans="1:5" x14ac:dyDescent="0.25">
      <c r="A98" s="823" t="s">
        <v>6136</v>
      </c>
      <c r="B98" s="870"/>
      <c r="C98" s="871"/>
      <c r="D98" s="870"/>
      <c r="E98" s="713"/>
    </row>
    <row r="99" spans="1:5" x14ac:dyDescent="0.25">
      <c r="A99" s="823" t="s">
        <v>6137</v>
      </c>
      <c r="B99" s="870"/>
      <c r="C99" s="871"/>
      <c r="D99" s="870"/>
      <c r="E99" s="713"/>
    </row>
    <row r="100" spans="1:5" x14ac:dyDescent="0.25">
      <c r="A100" s="823" t="s">
        <v>6138</v>
      </c>
      <c r="B100" s="871"/>
      <c r="C100" s="871"/>
      <c r="D100" s="871"/>
      <c r="E100" s="713"/>
    </row>
    <row r="101" spans="1:5" x14ac:dyDescent="0.25">
      <c r="A101" s="826" t="s">
        <v>6139</v>
      </c>
      <c r="B101" s="870">
        <v>224980</v>
      </c>
      <c r="C101" s="871"/>
      <c r="D101" s="870"/>
      <c r="E101" s="713"/>
    </row>
    <row r="102" spans="1:5" x14ac:dyDescent="0.25">
      <c r="A102" s="826" t="s">
        <v>6140</v>
      </c>
      <c r="B102" s="870">
        <v>194274</v>
      </c>
      <c r="C102" s="871"/>
      <c r="D102" s="870"/>
      <c r="E102" s="713"/>
    </row>
    <row r="103" spans="1:5" x14ac:dyDescent="0.25">
      <c r="A103" s="826" t="s">
        <v>6138</v>
      </c>
      <c r="B103" s="870">
        <v>22248856</v>
      </c>
      <c r="C103" s="871"/>
      <c r="D103" s="870">
        <v>16574144</v>
      </c>
      <c r="E103" s="713"/>
    </row>
    <row r="104" spans="1:5" x14ac:dyDescent="0.25">
      <c r="A104" s="826" t="s">
        <v>6141</v>
      </c>
      <c r="B104" s="870"/>
      <c r="C104" s="871"/>
      <c r="D104" s="870"/>
      <c r="E104" s="713"/>
    </row>
    <row r="105" spans="1:5" x14ac:dyDescent="0.25">
      <c r="A105" s="823" t="s">
        <v>6142</v>
      </c>
      <c r="B105" s="870"/>
      <c r="C105" s="871"/>
      <c r="D105" s="870"/>
      <c r="E105" s="713"/>
    </row>
    <row r="106" spans="1:5" x14ac:dyDescent="0.25">
      <c r="A106" s="823" t="s">
        <v>6143</v>
      </c>
      <c r="B106" s="870">
        <v>7586007.5320432</v>
      </c>
      <c r="C106" s="871"/>
      <c r="D106" s="870">
        <v>6093966.2203150019</v>
      </c>
      <c r="E106" s="713"/>
    </row>
    <row r="107" spans="1:5" ht="18" customHeight="1" x14ac:dyDescent="0.25">
      <c r="A107" s="823" t="s">
        <v>6144</v>
      </c>
      <c r="B107" s="879">
        <f>SUM(B97:B106)</f>
        <v>30354117.5320432</v>
      </c>
      <c r="C107" s="872"/>
      <c r="D107" s="879">
        <f>SUM(D97:D106)</f>
        <v>22768110.220315002</v>
      </c>
      <c r="E107" s="713"/>
    </row>
    <row r="108" spans="1:5" x14ac:dyDescent="0.25">
      <c r="A108" s="880" t="s">
        <v>6145</v>
      </c>
      <c r="B108" s="870"/>
      <c r="C108" s="871"/>
      <c r="D108" s="870"/>
      <c r="E108" s="713"/>
    </row>
    <row r="109" spans="1:5" x14ac:dyDescent="0.25">
      <c r="A109" s="823" t="s">
        <v>6146</v>
      </c>
      <c r="B109" s="878">
        <f>SUM(B107:B108)</f>
        <v>30354117.5320432</v>
      </c>
      <c r="C109" s="874"/>
      <c r="D109" s="878">
        <f>SUM(D107:D108)</f>
        <v>22768110.220315002</v>
      </c>
      <c r="E109" s="713"/>
    </row>
    <row r="110" spans="1:5" x14ac:dyDescent="0.25">
      <c r="A110" s="823"/>
      <c r="B110" s="871"/>
      <c r="C110" s="871"/>
      <c r="D110" s="871"/>
      <c r="E110" s="881"/>
    </row>
    <row r="111" spans="1:5" ht="15.75" thickBot="1" x14ac:dyDescent="0.3">
      <c r="A111" s="882" t="s">
        <v>6147</v>
      </c>
      <c r="B111" s="876">
        <f>B94+B109</f>
        <v>105817798.06404321</v>
      </c>
      <c r="C111" s="874"/>
      <c r="D111" s="876">
        <f>D94+D109</f>
        <v>86809692.000315011</v>
      </c>
      <c r="E111" s="883"/>
    </row>
    <row r="112" spans="1:5" ht="15.75" thickTop="1" x14ac:dyDescent="0.25">
      <c r="A112" s="884"/>
      <c r="B112" s="885"/>
      <c r="C112" s="885"/>
      <c r="D112" s="885"/>
      <c r="E112" s="885"/>
    </row>
    <row r="113" spans="1:7" x14ac:dyDescent="0.25">
      <c r="A113" s="886" t="s">
        <v>6148</v>
      </c>
      <c r="B113" s="893">
        <f>B57-B111</f>
        <v>-2.432018518447876E-4</v>
      </c>
      <c r="C113" s="886"/>
      <c r="D113" s="1070">
        <f>D57-D111</f>
        <v>-3.1501054763793945E-4</v>
      </c>
      <c r="E113" s="848"/>
    </row>
    <row r="114" spans="1:7" ht="30" customHeight="1" x14ac:dyDescent="0.25">
      <c r="A114" s="1151" t="s">
        <v>6149</v>
      </c>
      <c r="B114" s="1151"/>
      <c r="C114" s="1151"/>
      <c r="D114" s="1151"/>
      <c r="E114" s="848"/>
    </row>
    <row r="115" spans="1:7" x14ac:dyDescent="0.25">
      <c r="A115" s="848"/>
      <c r="B115" s="848"/>
      <c r="C115" s="848"/>
      <c r="D115" s="848"/>
      <c r="E115" s="848"/>
      <c r="G115" s="858"/>
    </row>
    <row r="116" spans="1:7" x14ac:dyDescent="0.25">
      <c r="A116" s="848"/>
      <c r="B116" s="848"/>
      <c r="C116" s="848"/>
      <c r="D116" s="848"/>
      <c r="E116" s="848"/>
    </row>
    <row r="117" spans="1:7" x14ac:dyDescent="0.25">
      <c r="A117" s="848"/>
      <c r="B117" s="848"/>
      <c r="C117" s="848"/>
      <c r="D117" s="848"/>
      <c r="E117" s="848"/>
    </row>
    <row r="118" spans="1:7" x14ac:dyDescent="0.25">
      <c r="A118" s="848"/>
      <c r="B118" s="848"/>
      <c r="C118" s="848"/>
      <c r="D118" s="848"/>
      <c r="E118" s="848"/>
    </row>
    <row r="119" spans="1:7" x14ac:dyDescent="0.25">
      <c r="A119" s="848"/>
      <c r="B119" s="848"/>
      <c r="C119" s="848"/>
      <c r="D119" s="848"/>
      <c r="E119" s="848"/>
    </row>
    <row r="120" spans="1:7" x14ac:dyDescent="0.25">
      <c r="A120" s="848"/>
      <c r="B120" s="848"/>
      <c r="C120" s="848"/>
      <c r="D120" s="848"/>
      <c r="E120" s="848"/>
    </row>
    <row r="121" spans="1:7" x14ac:dyDescent="0.25">
      <c r="A121" s="848"/>
      <c r="B121" s="885"/>
      <c r="C121" s="885"/>
      <c r="D121" s="885"/>
      <c r="E121" s="885"/>
    </row>
    <row r="122" spans="1:7" x14ac:dyDescent="0.25">
      <c r="A122" s="848"/>
      <c r="B122" s="885"/>
      <c r="C122" s="885"/>
      <c r="D122" s="885"/>
      <c r="E122" s="885"/>
    </row>
    <row r="123" spans="1:7" x14ac:dyDescent="0.25">
      <c r="A123" s="848"/>
      <c r="B123" s="885"/>
      <c r="C123" s="885"/>
      <c r="D123" s="885"/>
      <c r="E123" s="885"/>
    </row>
    <row r="124" spans="1:7" x14ac:dyDescent="0.25">
      <c r="A124" s="848"/>
      <c r="B124" s="885"/>
      <c r="C124" s="885"/>
      <c r="D124" s="885"/>
      <c r="E124" s="885"/>
    </row>
    <row r="125" spans="1:7" x14ac:dyDescent="0.25">
      <c r="A125" s="848"/>
      <c r="B125" s="885"/>
      <c r="C125" s="885"/>
      <c r="D125" s="885"/>
      <c r="E125" s="885"/>
    </row>
    <row r="126" spans="1:7" x14ac:dyDescent="0.25">
      <c r="A126" s="848"/>
      <c r="B126" s="885"/>
      <c r="C126" s="885"/>
      <c r="D126" s="885"/>
      <c r="E126" s="885"/>
    </row>
  </sheetData>
  <mergeCells count="1">
    <mergeCell ref="A114:D1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2875-FC7B-4F67-96D3-FA2CEE773057}">
  <dimension ref="A1:K67"/>
  <sheetViews>
    <sheetView topLeftCell="A43" workbookViewId="0">
      <selection activeCell="B11" sqref="B11:B12"/>
    </sheetView>
  </sheetViews>
  <sheetFormatPr defaultColWidth="9.140625" defaultRowHeight="15" x14ac:dyDescent="0.25"/>
  <cols>
    <col min="1" max="1" width="80.140625" style="713" customWidth="1"/>
    <col min="2" max="2" width="17.42578125" style="818" customWidth="1"/>
    <col min="3" max="3" width="2.7109375" style="818" customWidth="1"/>
    <col min="4" max="4" width="18.85546875" style="818" customWidth="1"/>
    <col min="5" max="5" width="2.5703125" style="818" customWidth="1"/>
    <col min="6" max="7" width="11.5703125" style="713" bestFit="1" customWidth="1"/>
    <col min="8" max="8" width="36.5703125" style="713" customWidth="1"/>
    <col min="9" max="9" width="20.140625" style="713" customWidth="1"/>
    <col min="10" max="11" width="13.7109375" style="713" bestFit="1" customWidth="1"/>
    <col min="12" max="16384" width="9.140625" style="713"/>
  </cols>
  <sheetData>
    <row r="1" spans="1:11" x14ac:dyDescent="0.25">
      <c r="A1" s="817" t="s">
        <v>5945</v>
      </c>
    </row>
    <row r="2" spans="1:11" x14ac:dyDescent="0.25">
      <c r="A2" s="819" t="s">
        <v>5946</v>
      </c>
    </row>
    <row r="3" spans="1:11" x14ac:dyDescent="0.25">
      <c r="A3" s="819" t="s">
        <v>5947</v>
      </c>
    </row>
    <row r="4" spans="1:11" x14ac:dyDescent="0.25">
      <c r="A4" s="819" t="s">
        <v>5948</v>
      </c>
    </row>
    <row r="5" spans="1:11" x14ac:dyDescent="0.25">
      <c r="A5" s="817" t="s">
        <v>5996</v>
      </c>
      <c r="B5" s="713"/>
      <c r="C5" s="713"/>
      <c r="D5" s="713"/>
      <c r="E5" s="713"/>
    </row>
    <row r="6" spans="1:11" x14ac:dyDescent="0.25">
      <c r="A6" s="820"/>
      <c r="B6" s="821" t="s">
        <v>5949</v>
      </c>
      <c r="C6" s="821"/>
      <c r="D6" s="821" t="s">
        <v>5949</v>
      </c>
      <c r="E6" s="821"/>
      <c r="H6" s="894" t="s">
        <v>6004</v>
      </c>
      <c r="I6" s="894" t="s">
        <v>6005</v>
      </c>
    </row>
    <row r="7" spans="1:11" x14ac:dyDescent="0.25">
      <c r="A7" s="820"/>
      <c r="B7" s="821" t="s">
        <v>6211</v>
      </c>
      <c r="C7" s="821"/>
      <c r="D7" s="821" t="s">
        <v>6212</v>
      </c>
      <c r="E7" s="821"/>
      <c r="H7" s="894"/>
      <c r="I7" s="894"/>
    </row>
    <row r="8" spans="1:11" x14ac:dyDescent="0.25">
      <c r="A8" s="822"/>
      <c r="B8" s="820"/>
      <c r="C8" s="820"/>
      <c r="D8" s="820"/>
      <c r="E8" s="820"/>
      <c r="H8" s="894" t="s">
        <v>6006</v>
      </c>
      <c r="I8" s="894">
        <v>23347225.716750003</v>
      </c>
      <c r="K8" s="852"/>
    </row>
    <row r="9" spans="1:11" x14ac:dyDescent="0.25">
      <c r="A9" s="823" t="s">
        <v>5950</v>
      </c>
      <c r="B9" s="824"/>
      <c r="C9" s="825"/>
      <c r="D9" s="824"/>
      <c r="E9" s="824"/>
      <c r="H9" s="894" t="s">
        <v>6007</v>
      </c>
      <c r="I9" s="894">
        <v>700416.77150250005</v>
      </c>
    </row>
    <row r="10" spans="1:11" x14ac:dyDescent="0.25">
      <c r="A10" s="826" t="s">
        <v>5951</v>
      </c>
      <c r="B10" s="827">
        <v>103338450</v>
      </c>
      <c r="C10" s="825"/>
      <c r="D10" s="827">
        <v>112465877</v>
      </c>
      <c r="E10" s="824"/>
      <c r="H10" s="894" t="s">
        <v>6008</v>
      </c>
      <c r="I10" s="894">
        <v>24047642.488252502</v>
      </c>
    </row>
    <row r="11" spans="1:11" x14ac:dyDescent="0.25">
      <c r="A11" s="826" t="s">
        <v>6001</v>
      </c>
      <c r="B11" s="827">
        <v>32489247</v>
      </c>
      <c r="C11" s="825"/>
      <c r="D11" s="827"/>
      <c r="E11" s="824"/>
      <c r="H11" s="894" t="s">
        <v>6009</v>
      </c>
      <c r="I11" s="894">
        <v>1683334.9741776753</v>
      </c>
    </row>
    <row r="12" spans="1:11" x14ac:dyDescent="0.25">
      <c r="A12" s="826" t="s">
        <v>6003</v>
      </c>
      <c r="B12" s="827">
        <v>25730977.462430201</v>
      </c>
      <c r="C12" s="825"/>
      <c r="D12" s="827"/>
      <c r="E12" s="824"/>
      <c r="H12" s="894" t="s">
        <v>6010</v>
      </c>
      <c r="I12" s="894">
        <v>25730977.462430201</v>
      </c>
      <c r="J12" s="852">
        <f>B12-I12</f>
        <v>0</v>
      </c>
    </row>
    <row r="13" spans="1:11" x14ac:dyDescent="0.25">
      <c r="A13" s="826" t="s">
        <v>5952</v>
      </c>
      <c r="B13" s="827"/>
      <c r="C13" s="825"/>
      <c r="D13" s="827"/>
      <c r="E13" s="824"/>
      <c r="H13" s="894" t="s">
        <v>6011</v>
      </c>
      <c r="I13" s="894">
        <f>I12*0.2</f>
        <v>5146195.492486041</v>
      </c>
    </row>
    <row r="14" spans="1:11" x14ac:dyDescent="0.25">
      <c r="A14" s="826" t="s">
        <v>5953</v>
      </c>
      <c r="B14" s="827"/>
      <c r="C14" s="825"/>
      <c r="D14" s="827"/>
      <c r="E14" s="824"/>
      <c r="H14" s="894" t="s">
        <v>6012</v>
      </c>
      <c r="I14" s="894">
        <v>30877172.954916216</v>
      </c>
    </row>
    <row r="15" spans="1:11" x14ac:dyDescent="0.25">
      <c r="A15" s="823" t="s">
        <v>5954</v>
      </c>
      <c r="B15" s="827"/>
      <c r="C15" s="825"/>
      <c r="D15" s="827"/>
      <c r="E15" s="824"/>
    </row>
    <row r="16" spans="1:11" ht="29.25" x14ac:dyDescent="0.25">
      <c r="A16" s="823" t="s">
        <v>5955</v>
      </c>
      <c r="B16" s="827"/>
      <c r="C16" s="825"/>
      <c r="D16" s="827"/>
      <c r="E16" s="824"/>
      <c r="H16" s="860" t="s">
        <v>6017</v>
      </c>
      <c r="I16" s="827">
        <f>-('618'!H74+'618'!I74)</f>
        <v>-1765096</v>
      </c>
    </row>
    <row r="17" spans="1:10" x14ac:dyDescent="0.25">
      <c r="A17" s="823" t="s">
        <v>5956</v>
      </c>
      <c r="B17" s="827"/>
      <c r="C17" s="825"/>
      <c r="D17" s="827"/>
      <c r="E17" s="824"/>
      <c r="F17" s="858"/>
      <c r="H17" s="860" t="s">
        <v>6018</v>
      </c>
      <c r="I17" s="827">
        <f>-'618'!L91</f>
        <v>-27500</v>
      </c>
      <c r="J17" s="852"/>
    </row>
    <row r="18" spans="1:10" x14ac:dyDescent="0.25">
      <c r="A18" s="823" t="s">
        <v>5957</v>
      </c>
      <c r="B18" s="824"/>
      <c r="C18" s="825"/>
      <c r="D18" s="824"/>
      <c r="E18" s="824"/>
      <c r="H18" s="863" t="s">
        <v>5905</v>
      </c>
      <c r="I18" s="853" t="e">
        <f>-(#REF!+#REF!)</f>
        <v>#REF!</v>
      </c>
    </row>
    <row r="19" spans="1:10" x14ac:dyDescent="0.25">
      <c r="A19" s="859" t="s">
        <v>5957</v>
      </c>
      <c r="B19" s="827">
        <v>-81728469.420000002</v>
      </c>
      <c r="C19" s="825"/>
      <c r="D19" s="827">
        <f>-93341361.6961</f>
        <v>-93341361.696099997</v>
      </c>
      <c r="E19" s="824"/>
      <c r="G19" s="858"/>
      <c r="H19" s="860" t="s">
        <v>6019</v>
      </c>
      <c r="I19" s="827" t="e">
        <f>-#REF!</f>
        <v>#REF!</v>
      </c>
      <c r="J19" s="851"/>
    </row>
    <row r="20" spans="1:10" x14ac:dyDescent="0.25">
      <c r="A20" s="860" t="s">
        <v>6000</v>
      </c>
      <c r="B20" s="827">
        <v>-34682964</v>
      </c>
      <c r="C20" s="825"/>
      <c r="D20" s="827"/>
      <c r="E20" s="824"/>
      <c r="F20" s="858"/>
      <c r="H20" s="860" t="s">
        <v>6062</v>
      </c>
      <c r="I20" s="827">
        <f>-('AMORTIZIMI '!H60+'AMORTIZIMI '!S28)</f>
        <v>-947989.70809999993</v>
      </c>
    </row>
    <row r="21" spans="1:10" x14ac:dyDescent="0.25">
      <c r="A21" s="860" t="s">
        <v>6002</v>
      </c>
      <c r="B21" s="827">
        <v>-23347225.716750003</v>
      </c>
      <c r="C21" s="825"/>
      <c r="D21" s="827"/>
      <c r="E21" s="824"/>
      <c r="F21" s="858"/>
      <c r="I21" s="862" t="e">
        <f>SUM(I16:I20)</f>
        <v>#REF!</v>
      </c>
    </row>
    <row r="22" spans="1:10" s="856" customFormat="1" x14ac:dyDescent="0.25">
      <c r="A22" s="861" t="s">
        <v>5958</v>
      </c>
      <c r="B22" s="853">
        <v>-2890467.4981</v>
      </c>
      <c r="C22" s="854"/>
      <c r="D22" s="827">
        <f>-3632319.28</f>
        <v>-3632319.28</v>
      </c>
      <c r="E22" s="855"/>
      <c r="F22" s="862"/>
    </row>
    <row r="23" spans="1:10" x14ac:dyDescent="0.25">
      <c r="A23" s="823" t="s">
        <v>5959</v>
      </c>
      <c r="B23" s="827"/>
      <c r="C23" s="825"/>
      <c r="D23" s="827"/>
      <c r="E23" s="824"/>
    </row>
    <row r="24" spans="1:10" x14ac:dyDescent="0.25">
      <c r="A24" s="826" t="s">
        <v>5960</v>
      </c>
      <c r="B24" s="827">
        <v>-8480342</v>
      </c>
      <c r="C24" s="825"/>
      <c r="D24" s="827">
        <v>-7130680</v>
      </c>
      <c r="E24" s="824"/>
    </row>
    <row r="25" spans="1:10" x14ac:dyDescent="0.25">
      <c r="A25" s="826" t="s">
        <v>5961</v>
      </c>
      <c r="B25" s="827">
        <v>-1416217.1140000001</v>
      </c>
      <c r="C25" s="825"/>
      <c r="D25" s="827">
        <v>-1192144</v>
      </c>
      <c r="E25" s="824"/>
    </row>
    <row r="26" spans="1:10" x14ac:dyDescent="0.25">
      <c r="A26" s="826" t="s">
        <v>5962</v>
      </c>
      <c r="B26" s="827"/>
      <c r="C26" s="825"/>
      <c r="D26" s="827"/>
      <c r="E26" s="824"/>
    </row>
    <row r="27" spans="1:10" x14ac:dyDescent="0.25">
      <c r="A27" s="823" t="s">
        <v>5963</v>
      </c>
      <c r="B27" s="827"/>
      <c r="C27" s="825"/>
      <c r="D27" s="827"/>
      <c r="E27" s="824"/>
    </row>
    <row r="28" spans="1:10" x14ac:dyDescent="0.25">
      <c r="A28" s="823" t="s">
        <v>5964</v>
      </c>
      <c r="B28" s="827"/>
      <c r="C28" s="825"/>
      <c r="D28" s="827"/>
      <c r="E28" s="824"/>
    </row>
    <row r="29" spans="1:10" x14ac:dyDescent="0.25">
      <c r="A29" s="823" t="s">
        <v>5965</v>
      </c>
      <c r="B29" s="827"/>
      <c r="C29" s="825"/>
      <c r="D29" s="827"/>
      <c r="E29" s="824"/>
    </row>
    <row r="30" spans="1:10" x14ac:dyDescent="0.25">
      <c r="A30" s="823" t="s">
        <v>5966</v>
      </c>
      <c r="B30" s="824"/>
      <c r="C30" s="825"/>
      <c r="D30" s="824"/>
      <c r="E30" s="824"/>
    </row>
    <row r="31" spans="1:10" ht="15" customHeight="1" x14ac:dyDescent="0.25">
      <c r="A31" s="826" t="s">
        <v>5967</v>
      </c>
      <c r="B31" s="827"/>
      <c r="C31" s="825"/>
      <c r="D31" s="827"/>
      <c r="E31" s="824"/>
    </row>
    <row r="32" spans="1:10" ht="15" customHeight="1" x14ac:dyDescent="0.25">
      <c r="A32" s="826" t="s">
        <v>5968</v>
      </c>
      <c r="B32" s="827"/>
      <c r="C32" s="825"/>
      <c r="D32" s="827"/>
      <c r="E32" s="824"/>
    </row>
    <row r="33" spans="1:5" ht="15" customHeight="1" x14ac:dyDescent="0.25">
      <c r="A33" s="826" t="s">
        <v>5969</v>
      </c>
      <c r="B33" s="827"/>
      <c r="C33" s="825"/>
      <c r="D33" s="827"/>
      <c r="E33" s="824"/>
    </row>
    <row r="34" spans="1:5" ht="15" customHeight="1" x14ac:dyDescent="0.25">
      <c r="A34" s="826" t="s">
        <v>5970</v>
      </c>
      <c r="B34" s="827"/>
      <c r="C34" s="825"/>
      <c r="D34" s="827"/>
      <c r="E34" s="824"/>
    </row>
    <row r="35" spans="1:5" ht="15" customHeight="1" x14ac:dyDescent="0.25">
      <c r="A35" s="826" t="s">
        <v>5971</v>
      </c>
      <c r="B35" s="827"/>
      <c r="C35" s="825"/>
      <c r="D35" s="827"/>
      <c r="E35" s="824"/>
    </row>
    <row r="36" spans="1:5" ht="15" customHeight="1" x14ac:dyDescent="0.25">
      <c r="A36" s="826" t="s">
        <v>5972</v>
      </c>
      <c r="B36" s="827"/>
      <c r="C36" s="825"/>
      <c r="D36" s="827"/>
      <c r="E36" s="824"/>
    </row>
    <row r="37" spans="1:5" ht="29.25" x14ac:dyDescent="0.25">
      <c r="A37" s="823" t="s">
        <v>5973</v>
      </c>
      <c r="B37" s="827"/>
      <c r="C37" s="825"/>
      <c r="D37" s="827"/>
      <c r="E37" s="824"/>
    </row>
    <row r="38" spans="1:5" x14ac:dyDescent="0.25">
      <c r="A38" s="823" t="s">
        <v>5974</v>
      </c>
      <c r="B38" s="824"/>
      <c r="C38" s="825"/>
      <c r="D38" s="824"/>
      <c r="E38" s="824"/>
    </row>
    <row r="39" spans="1:5" x14ac:dyDescent="0.25">
      <c r="A39" s="826" t="s">
        <v>5975</v>
      </c>
      <c r="B39" s="827">
        <v>-88273.97</v>
      </c>
      <c r="C39" s="825"/>
      <c r="D39" s="827"/>
      <c r="E39" s="824"/>
    </row>
    <row r="40" spans="1:5" ht="30" x14ac:dyDescent="0.25">
      <c r="A40" s="826" t="s">
        <v>5976</v>
      </c>
      <c r="B40" s="827"/>
      <c r="C40" s="825"/>
      <c r="D40" s="827"/>
      <c r="E40" s="824"/>
    </row>
    <row r="41" spans="1:5" x14ac:dyDescent="0.25">
      <c r="A41" s="826" t="s">
        <v>5977</v>
      </c>
      <c r="B41" s="827"/>
      <c r="C41" s="825"/>
      <c r="D41" s="827"/>
      <c r="E41" s="824"/>
    </row>
    <row r="42" spans="1:5" x14ac:dyDescent="0.25">
      <c r="A42" s="823" t="s">
        <v>5978</v>
      </c>
      <c r="B42" s="827"/>
      <c r="C42" s="825"/>
      <c r="D42" s="827"/>
      <c r="E42" s="824"/>
    </row>
    <row r="43" spans="1:5" x14ac:dyDescent="0.25">
      <c r="A43" s="828" t="s">
        <v>5997</v>
      </c>
      <c r="B43" s="827"/>
      <c r="C43" s="825"/>
      <c r="D43" s="827"/>
      <c r="E43" s="824"/>
    </row>
    <row r="44" spans="1:5" x14ac:dyDescent="0.25">
      <c r="A44" s="823" t="s">
        <v>5979</v>
      </c>
      <c r="B44" s="829">
        <f>SUM(B9:B43)</f>
        <v>8924714.7435802016</v>
      </c>
      <c r="C44" s="830"/>
      <c r="D44" s="829">
        <f>SUM(D9:D43)</f>
        <v>7169372.0239000041</v>
      </c>
      <c r="E44" s="830"/>
    </row>
    <row r="45" spans="1:5" x14ac:dyDescent="0.25">
      <c r="A45" s="823" t="s">
        <v>5980</v>
      </c>
      <c r="B45" s="830"/>
      <c r="C45" s="830"/>
      <c r="D45" s="830"/>
      <c r="E45" s="830"/>
    </row>
    <row r="46" spans="1:5" x14ac:dyDescent="0.25">
      <c r="A46" s="826" t="s">
        <v>5981</v>
      </c>
      <c r="B46" s="827">
        <v>-1338707.2115370347</v>
      </c>
      <c r="C46" s="825"/>
      <c r="D46" s="827">
        <f>-1075405.803585</f>
        <v>-1075405.8035850001</v>
      </c>
      <c r="E46" s="824"/>
    </row>
    <row r="47" spans="1:5" x14ac:dyDescent="0.25">
      <c r="A47" s="826" t="s">
        <v>5982</v>
      </c>
      <c r="B47" s="827"/>
      <c r="C47" s="825"/>
      <c r="D47" s="827"/>
      <c r="E47" s="824"/>
    </row>
    <row r="48" spans="1:5" x14ac:dyDescent="0.25">
      <c r="A48" s="826" t="s">
        <v>5983</v>
      </c>
      <c r="B48" s="827"/>
      <c r="C48" s="825"/>
      <c r="D48" s="827"/>
      <c r="E48" s="824"/>
    </row>
    <row r="49" spans="1:6" x14ac:dyDescent="0.25">
      <c r="A49" s="823" t="s">
        <v>5984</v>
      </c>
      <c r="B49" s="829">
        <f>SUM(B44:B48)</f>
        <v>7586007.5320431665</v>
      </c>
      <c r="C49" s="830"/>
      <c r="D49" s="829">
        <f>SUM(D44:D48)</f>
        <v>6093966.2203150038</v>
      </c>
      <c r="E49" s="830"/>
      <c r="F49" s="858"/>
    </row>
    <row r="50" spans="1:6" ht="15.75" thickBot="1" x14ac:dyDescent="0.3">
      <c r="A50" s="831"/>
      <c r="B50" s="832"/>
      <c r="C50" s="832"/>
      <c r="D50" s="832"/>
      <c r="E50" s="825"/>
    </row>
    <row r="51" spans="1:6" ht="15.75" thickTop="1" x14ac:dyDescent="0.25">
      <c r="A51" s="833" t="s">
        <v>5985</v>
      </c>
      <c r="B51" s="834"/>
      <c r="C51" s="834"/>
      <c r="D51" s="834"/>
      <c r="E51" s="825"/>
    </row>
    <row r="52" spans="1:6" x14ac:dyDescent="0.25">
      <c r="A52" s="826" t="s">
        <v>5986</v>
      </c>
      <c r="B52" s="835"/>
      <c r="C52" s="834"/>
      <c r="D52" s="835"/>
      <c r="E52" s="824"/>
    </row>
    <row r="53" spans="1:6" x14ac:dyDescent="0.25">
      <c r="A53" s="826" t="s">
        <v>5987</v>
      </c>
      <c r="B53" s="835"/>
      <c r="C53" s="834"/>
      <c r="D53" s="835"/>
      <c r="E53" s="824"/>
    </row>
    <row r="54" spans="1:6" x14ac:dyDescent="0.25">
      <c r="A54" s="826" t="s">
        <v>5988</v>
      </c>
      <c r="B54" s="835"/>
      <c r="C54" s="834"/>
      <c r="D54" s="835"/>
      <c r="E54" s="820"/>
    </row>
    <row r="55" spans="1:6" ht="15" customHeight="1" x14ac:dyDescent="0.25">
      <c r="A55" s="826" t="s">
        <v>5989</v>
      </c>
      <c r="B55" s="835"/>
      <c r="C55" s="834"/>
      <c r="D55" s="835"/>
      <c r="E55" s="836"/>
    </row>
    <row r="56" spans="1:6" x14ac:dyDescent="0.25">
      <c r="A56" s="837" t="s">
        <v>5998</v>
      </c>
      <c r="B56" s="835"/>
      <c r="C56" s="834"/>
      <c r="D56" s="835"/>
      <c r="E56" s="838"/>
    </row>
    <row r="57" spans="1:6" x14ac:dyDescent="0.25">
      <c r="A57" s="833" t="s">
        <v>5990</v>
      </c>
      <c r="B57" s="839">
        <f>SUM(B52:B56)</f>
        <v>0</v>
      </c>
      <c r="C57" s="840"/>
      <c r="D57" s="839">
        <f>SUM(D52:D56)</f>
        <v>0</v>
      </c>
      <c r="E57" s="836"/>
    </row>
    <row r="58" spans="1:6" x14ac:dyDescent="0.25">
      <c r="A58" s="841"/>
      <c r="B58" s="842"/>
      <c r="C58" s="842"/>
      <c r="D58" s="842"/>
      <c r="E58" s="836"/>
    </row>
    <row r="59" spans="1:6" ht="15.75" thickBot="1" x14ac:dyDescent="0.3">
      <c r="A59" s="833" t="s">
        <v>5991</v>
      </c>
      <c r="B59" s="843">
        <f>B49+B57</f>
        <v>7586007.5320431665</v>
      </c>
      <c r="C59" s="844"/>
      <c r="D59" s="843">
        <f>D49+D57</f>
        <v>6093966.2203150038</v>
      </c>
      <c r="E59" s="836"/>
      <c r="F59" s="851"/>
    </row>
    <row r="60" spans="1:6" ht="15.75" thickTop="1" x14ac:dyDescent="0.25">
      <c r="A60" s="841"/>
      <c r="B60" s="842"/>
      <c r="C60" s="842"/>
      <c r="D60" s="842"/>
      <c r="E60" s="836"/>
    </row>
    <row r="61" spans="1:6" x14ac:dyDescent="0.25">
      <c r="A61" s="845" t="s">
        <v>5992</v>
      </c>
      <c r="B61" s="842"/>
      <c r="C61" s="842"/>
      <c r="D61" s="842"/>
      <c r="E61" s="846"/>
    </row>
    <row r="62" spans="1:6" x14ac:dyDescent="0.25">
      <c r="A62" s="841" t="s">
        <v>5993</v>
      </c>
      <c r="B62" s="827"/>
      <c r="C62" s="824"/>
      <c r="D62" s="827"/>
      <c r="E62" s="846"/>
    </row>
    <row r="63" spans="1:6" x14ac:dyDescent="0.25">
      <c r="A63" s="841" t="s">
        <v>5994</v>
      </c>
      <c r="B63" s="827"/>
      <c r="C63" s="824"/>
      <c r="D63" s="827"/>
      <c r="E63" s="846"/>
    </row>
    <row r="64" spans="1:6" x14ac:dyDescent="0.25">
      <c r="A64" s="847"/>
      <c r="B64" s="846">
        <f>B59/SUM(B10)</f>
        <v>7.3409341170137213E-2</v>
      </c>
      <c r="C64" s="846"/>
      <c r="D64" s="846">
        <f t="shared" ref="D64" si="0">D59/SUM(D10)</f>
        <v>5.4185023785614579E-2</v>
      </c>
      <c r="E64" s="846"/>
    </row>
    <row r="65" spans="1:5" x14ac:dyDescent="0.25">
      <c r="A65" s="847"/>
      <c r="B65" s="846"/>
      <c r="C65" s="846"/>
      <c r="D65" s="846"/>
      <c r="E65" s="846"/>
    </row>
    <row r="66" spans="1:5" x14ac:dyDescent="0.25">
      <c r="A66" s="848" t="s">
        <v>5995</v>
      </c>
      <c r="B66" s="846"/>
      <c r="C66" s="846"/>
      <c r="D66" s="846"/>
      <c r="E66" s="846"/>
    </row>
    <row r="67" spans="1:5" x14ac:dyDescent="0.25">
      <c r="A67" s="849"/>
      <c r="B67" s="850"/>
      <c r="C67" s="850"/>
      <c r="D67" s="850"/>
      <c r="E67" s="85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254F-F6B4-488D-9769-040F96EC617F}">
  <dimension ref="A1:L38"/>
  <sheetViews>
    <sheetView topLeftCell="A28" workbookViewId="0">
      <selection activeCell="A55" sqref="A55"/>
    </sheetView>
  </sheetViews>
  <sheetFormatPr defaultColWidth="9.140625" defaultRowHeight="15" x14ac:dyDescent="0.25"/>
  <cols>
    <col min="1" max="1" width="78.7109375" style="1109" customWidth="1"/>
    <col min="2" max="11" width="15.7109375" style="1109" customWidth="1"/>
    <col min="12" max="16384" width="9.140625" style="1109"/>
  </cols>
  <sheetData>
    <row r="1" spans="1:12" x14ac:dyDescent="0.25">
      <c r="A1" s="817" t="s">
        <v>5945</v>
      </c>
    </row>
    <row r="2" spans="1:12" x14ac:dyDescent="0.25">
      <c r="A2" s="819" t="s">
        <v>5946</v>
      </c>
    </row>
    <row r="3" spans="1:12" x14ac:dyDescent="0.25">
      <c r="A3" s="819" t="s">
        <v>5947</v>
      </c>
    </row>
    <row r="4" spans="1:12" x14ac:dyDescent="0.25">
      <c r="A4" s="819" t="s">
        <v>5948</v>
      </c>
    </row>
    <row r="5" spans="1:12" x14ac:dyDescent="0.25">
      <c r="A5" s="817" t="s">
        <v>6282</v>
      </c>
    </row>
    <row r="6" spans="1:12" x14ac:dyDescent="0.25">
      <c r="A6" s="1110"/>
    </row>
    <row r="7" spans="1:12" ht="72" x14ac:dyDescent="0.25">
      <c r="B7" s="1111" t="s">
        <v>6283</v>
      </c>
      <c r="C7" s="1111" t="s">
        <v>6136</v>
      </c>
      <c r="D7" s="1111" t="s">
        <v>6137</v>
      </c>
      <c r="E7" s="1111" t="s">
        <v>6138</v>
      </c>
      <c r="F7" s="1111" t="s">
        <v>6141</v>
      </c>
      <c r="G7" s="1111" t="s">
        <v>6284</v>
      </c>
      <c r="H7" s="1111" t="s">
        <v>6285</v>
      </c>
      <c r="I7" s="1111" t="s">
        <v>6286</v>
      </c>
      <c r="J7" s="1111" t="s">
        <v>6145</v>
      </c>
      <c r="K7" s="1111" t="s">
        <v>6286</v>
      </c>
      <c r="L7" s="833"/>
    </row>
    <row r="8" spans="1:12" x14ac:dyDescent="0.25">
      <c r="A8" s="1112"/>
      <c r="B8" s="833"/>
      <c r="E8" s="1113"/>
      <c r="F8" s="1113"/>
      <c r="G8" s="1113"/>
      <c r="H8" s="1114"/>
      <c r="I8" s="1114"/>
      <c r="J8" s="1114"/>
    </row>
    <row r="9" spans="1:12" x14ac:dyDescent="0.25">
      <c r="A9" s="1115"/>
      <c r="B9" s="1116"/>
      <c r="C9" s="1116"/>
      <c r="D9" s="1116"/>
      <c r="E9" s="1117"/>
      <c r="F9" s="1117"/>
      <c r="G9" s="1117"/>
      <c r="H9" s="842"/>
      <c r="I9" s="842"/>
      <c r="J9" s="842"/>
      <c r="K9" s="842"/>
    </row>
    <row r="10" spans="1:12" ht="15.75" thickBot="1" x14ac:dyDescent="0.3">
      <c r="A10" s="1118" t="s">
        <v>6287</v>
      </c>
      <c r="B10" s="843">
        <v>100000</v>
      </c>
      <c r="C10" s="843"/>
      <c r="D10" s="843"/>
      <c r="E10" s="843"/>
      <c r="F10" s="843"/>
      <c r="G10" s="843">
        <f>'Pasqyra Pozicionit Financiar'!D103</f>
        <v>16574144</v>
      </c>
      <c r="H10" s="843"/>
      <c r="I10" s="843">
        <f>SUM(B10:H10)</f>
        <v>16674144</v>
      </c>
      <c r="J10" s="843"/>
      <c r="K10" s="843">
        <f>SUM(I10:J10)</f>
        <v>16674144</v>
      </c>
    </row>
    <row r="11" spans="1:12" ht="15.75" thickTop="1" x14ac:dyDescent="0.25">
      <c r="A11" s="1119" t="s">
        <v>6288</v>
      </c>
      <c r="B11" s="1116"/>
      <c r="C11" s="1116"/>
      <c r="D11" s="1116"/>
      <c r="E11" s="1116"/>
      <c r="F11" s="1116"/>
      <c r="G11" s="1116"/>
      <c r="H11" s="842"/>
      <c r="I11" s="842">
        <f>SUM(B11:H11)</f>
        <v>0</v>
      </c>
      <c r="J11" s="1120"/>
      <c r="K11" s="1116">
        <f>SUM(I11:J11)</f>
        <v>0</v>
      </c>
    </row>
    <row r="12" spans="1:12" x14ac:dyDescent="0.25">
      <c r="A12" s="1118" t="s">
        <v>6289</v>
      </c>
      <c r="B12" s="1121">
        <f>SUM(B10:B11)</f>
        <v>100000</v>
      </c>
      <c r="C12" s="1121">
        <f t="shared" ref="C12:J12" si="0">SUM(C10:C11)</f>
        <v>0</v>
      </c>
      <c r="D12" s="1121">
        <f t="shared" si="0"/>
        <v>0</v>
      </c>
      <c r="E12" s="1121">
        <f t="shared" si="0"/>
        <v>0</v>
      </c>
      <c r="F12" s="1121">
        <f t="shared" si="0"/>
        <v>0</v>
      </c>
      <c r="G12" s="1121">
        <f t="shared" si="0"/>
        <v>16574144</v>
      </c>
      <c r="H12" s="1121">
        <f t="shared" si="0"/>
        <v>0</v>
      </c>
      <c r="I12" s="1121">
        <f>SUM(B12:H12)</f>
        <v>16674144</v>
      </c>
      <c r="J12" s="1121">
        <f t="shared" si="0"/>
        <v>0</v>
      </c>
      <c r="K12" s="1121">
        <f>SUM(I12:J12)</f>
        <v>16674144</v>
      </c>
    </row>
    <row r="13" spans="1:12" x14ac:dyDescent="0.25">
      <c r="A13" s="1122" t="s">
        <v>6290</v>
      </c>
      <c r="B13" s="1116"/>
      <c r="C13" s="1116"/>
      <c r="D13" s="1116"/>
      <c r="E13" s="1116"/>
      <c r="F13" s="1116"/>
      <c r="G13" s="1116"/>
      <c r="H13" s="842"/>
      <c r="I13" s="842">
        <f t="shared" ref="I13:I37" si="1">SUM(B13:H13)</f>
        <v>0</v>
      </c>
      <c r="J13" s="842"/>
      <c r="K13" s="1116">
        <f t="shared" ref="K13:K37" si="2">SUM(I13:J13)</f>
        <v>0</v>
      </c>
    </row>
    <row r="14" spans="1:12" x14ac:dyDescent="0.25">
      <c r="A14" s="1123" t="s">
        <v>6285</v>
      </c>
      <c r="B14" s="842"/>
      <c r="C14" s="842"/>
      <c r="D14" s="842"/>
      <c r="E14" s="842"/>
      <c r="F14" s="842"/>
      <c r="G14" s="842"/>
      <c r="H14" s="1124">
        <f>'Pasqyra Pozicionit Financiar'!D106</f>
        <v>6093966.2203150019</v>
      </c>
      <c r="I14" s="842">
        <f t="shared" si="1"/>
        <v>6093966.2203150019</v>
      </c>
      <c r="J14" s="1124"/>
      <c r="K14" s="842">
        <f t="shared" si="2"/>
        <v>6093966.2203150019</v>
      </c>
    </row>
    <row r="15" spans="1:12" x14ac:dyDescent="0.25">
      <c r="A15" s="1123" t="s">
        <v>6291</v>
      </c>
      <c r="B15" s="842"/>
      <c r="C15" s="842"/>
      <c r="D15" s="842"/>
      <c r="E15" s="842"/>
      <c r="F15" s="842"/>
      <c r="G15" s="842"/>
      <c r="H15" s="1124"/>
      <c r="I15" s="842">
        <f t="shared" si="1"/>
        <v>0</v>
      </c>
      <c r="J15" s="1124"/>
      <c r="K15" s="842">
        <f t="shared" si="2"/>
        <v>0</v>
      </c>
    </row>
    <row r="16" spans="1:12" x14ac:dyDescent="0.25">
      <c r="A16" s="1123" t="s">
        <v>6292</v>
      </c>
      <c r="B16" s="842"/>
      <c r="C16" s="842"/>
      <c r="D16" s="842"/>
      <c r="E16" s="842"/>
      <c r="F16" s="842"/>
      <c r="G16" s="842"/>
      <c r="H16" s="842"/>
      <c r="I16" s="842">
        <f t="shared" si="1"/>
        <v>0</v>
      </c>
      <c r="J16" s="842"/>
      <c r="K16" s="842">
        <f t="shared" si="2"/>
        <v>0</v>
      </c>
    </row>
    <row r="17" spans="1:11" x14ac:dyDescent="0.25">
      <c r="A17" s="1122" t="s">
        <v>6293</v>
      </c>
      <c r="B17" s="1125">
        <f>SUM(B13:B16)</f>
        <v>0</v>
      </c>
      <c r="C17" s="1125">
        <f t="shared" ref="C17:J17" si="3">SUM(C13:C16)</f>
        <v>0</v>
      </c>
      <c r="D17" s="1125">
        <f t="shared" si="3"/>
        <v>0</v>
      </c>
      <c r="E17" s="1125">
        <f t="shared" si="3"/>
        <v>0</v>
      </c>
      <c r="F17" s="1125">
        <f t="shared" si="3"/>
        <v>0</v>
      </c>
      <c r="G17" s="1125">
        <f t="shared" si="3"/>
        <v>0</v>
      </c>
      <c r="H17" s="1126">
        <f>SUM(H13:H16)</f>
        <v>6093966.2203150019</v>
      </c>
      <c r="I17" s="1125">
        <f t="shared" si="1"/>
        <v>6093966.2203150019</v>
      </c>
      <c r="J17" s="1126">
        <f t="shared" si="3"/>
        <v>0</v>
      </c>
      <c r="K17" s="1125">
        <f t="shared" si="2"/>
        <v>6093966.2203150019</v>
      </c>
    </row>
    <row r="18" spans="1:11" x14ac:dyDescent="0.25">
      <c r="A18" s="1122" t="s">
        <v>6294</v>
      </c>
      <c r="B18" s="842"/>
      <c r="C18" s="842"/>
      <c r="D18" s="842"/>
      <c r="E18" s="842"/>
      <c r="F18" s="842"/>
      <c r="G18" s="842"/>
      <c r="H18" s="842"/>
      <c r="I18" s="842">
        <f t="shared" si="1"/>
        <v>0</v>
      </c>
      <c r="J18" s="842"/>
      <c r="K18" s="842">
        <f t="shared" si="2"/>
        <v>0</v>
      </c>
    </row>
    <row r="19" spans="1:11" x14ac:dyDescent="0.25">
      <c r="A19" s="1127" t="s">
        <v>6295</v>
      </c>
      <c r="B19" s="842"/>
      <c r="C19" s="842"/>
      <c r="D19" s="842"/>
      <c r="E19" s="842"/>
      <c r="F19" s="842"/>
      <c r="G19" s="842"/>
      <c r="H19" s="842"/>
      <c r="I19" s="842">
        <f t="shared" si="1"/>
        <v>0</v>
      </c>
      <c r="J19" s="842"/>
      <c r="K19" s="842">
        <f t="shared" si="2"/>
        <v>0</v>
      </c>
    </row>
    <row r="20" spans="1:11" x14ac:dyDescent="0.25">
      <c r="A20" s="1127" t="s">
        <v>6296</v>
      </c>
      <c r="B20" s="842"/>
      <c r="C20" s="842"/>
      <c r="D20" s="842"/>
      <c r="E20" s="842"/>
      <c r="F20" s="842"/>
      <c r="G20" s="842"/>
      <c r="H20" s="842"/>
      <c r="I20" s="842">
        <f t="shared" si="1"/>
        <v>0</v>
      </c>
      <c r="J20" s="842"/>
      <c r="K20" s="842">
        <f t="shared" si="2"/>
        <v>0</v>
      </c>
    </row>
    <row r="21" spans="1:11" x14ac:dyDescent="0.25">
      <c r="A21" s="1128" t="s">
        <v>6300</v>
      </c>
      <c r="B21" s="842"/>
      <c r="C21" s="842"/>
      <c r="D21" s="842"/>
      <c r="E21" s="842"/>
      <c r="F21" s="842"/>
      <c r="G21" s="842"/>
      <c r="H21" s="842"/>
      <c r="I21" s="842">
        <f t="shared" si="1"/>
        <v>0</v>
      </c>
      <c r="J21" s="842"/>
      <c r="K21" s="842">
        <f t="shared" si="2"/>
        <v>0</v>
      </c>
    </row>
    <row r="22" spans="1:11" x14ac:dyDescent="0.25">
      <c r="A22" s="1122" t="s">
        <v>6297</v>
      </c>
      <c r="B22" s="1121">
        <f>SUM(B19:B21)</f>
        <v>0</v>
      </c>
      <c r="C22" s="1121">
        <f t="shared" ref="C22:J22" si="4">SUM(C19:C21)</f>
        <v>0</v>
      </c>
      <c r="D22" s="1121">
        <f t="shared" si="4"/>
        <v>0</v>
      </c>
      <c r="E22" s="1121">
        <f t="shared" si="4"/>
        <v>0</v>
      </c>
      <c r="F22" s="1121">
        <f t="shared" si="4"/>
        <v>0</v>
      </c>
      <c r="G22" s="1121">
        <f t="shared" si="4"/>
        <v>0</v>
      </c>
      <c r="H22" s="1121">
        <f t="shared" si="4"/>
        <v>0</v>
      </c>
      <c r="I22" s="1125">
        <f t="shared" si="1"/>
        <v>0</v>
      </c>
      <c r="J22" s="1121">
        <f t="shared" si="4"/>
        <v>0</v>
      </c>
      <c r="K22" s="1121">
        <f t="shared" si="2"/>
        <v>0</v>
      </c>
    </row>
    <row r="23" spans="1:11" x14ac:dyDescent="0.25">
      <c r="A23" s="1122"/>
      <c r="B23" s="1116"/>
      <c r="C23" s="1117"/>
      <c r="D23" s="1116"/>
      <c r="E23" s="1117"/>
      <c r="F23" s="1117"/>
      <c r="G23" s="1117"/>
      <c r="H23" s="842"/>
      <c r="I23" s="842"/>
      <c r="J23" s="842"/>
      <c r="K23" s="1117"/>
    </row>
    <row r="24" spans="1:11" ht="15.75" thickBot="1" x14ac:dyDescent="0.3">
      <c r="A24" s="1122" t="s">
        <v>6298</v>
      </c>
      <c r="B24" s="1129">
        <f>B12+B17+B22</f>
        <v>100000</v>
      </c>
      <c r="C24" s="1129">
        <f t="shared" ref="C24:J24" si="5">C12+C17+C22</f>
        <v>0</v>
      </c>
      <c r="D24" s="1129">
        <f t="shared" si="5"/>
        <v>0</v>
      </c>
      <c r="E24" s="1129">
        <f t="shared" si="5"/>
        <v>0</v>
      </c>
      <c r="F24" s="1129">
        <f t="shared" si="5"/>
        <v>0</v>
      </c>
      <c r="G24" s="1129">
        <f t="shared" si="5"/>
        <v>16574144</v>
      </c>
      <c r="H24" s="1129">
        <f t="shared" si="5"/>
        <v>6093966.2203150019</v>
      </c>
      <c r="I24" s="1129">
        <f t="shared" si="1"/>
        <v>22768110.220315002</v>
      </c>
      <c r="J24" s="1129">
        <f t="shared" si="5"/>
        <v>0</v>
      </c>
      <c r="K24" s="1129">
        <f t="shared" si="2"/>
        <v>22768110.220315002</v>
      </c>
    </row>
    <row r="25" spans="1:11" ht="15.75" thickTop="1" x14ac:dyDescent="0.25">
      <c r="A25" s="1130"/>
      <c r="B25" s="1116"/>
      <c r="C25" s="1116"/>
      <c r="D25" s="1116"/>
      <c r="E25" s="1116"/>
      <c r="F25" s="1116"/>
      <c r="G25" s="1116"/>
      <c r="H25" s="842"/>
      <c r="I25" s="842">
        <f t="shared" si="1"/>
        <v>0</v>
      </c>
      <c r="J25" s="842"/>
      <c r="K25" s="1116">
        <f t="shared" si="2"/>
        <v>0</v>
      </c>
    </row>
    <row r="26" spans="1:11" x14ac:dyDescent="0.25">
      <c r="A26" s="1122" t="s">
        <v>6290</v>
      </c>
      <c r="B26" s="842"/>
      <c r="C26" s="842"/>
      <c r="D26" s="842"/>
      <c r="E26" s="842"/>
      <c r="F26" s="842"/>
      <c r="G26" s="842"/>
      <c r="H26" s="842"/>
      <c r="I26" s="842">
        <f t="shared" si="1"/>
        <v>0</v>
      </c>
      <c r="J26" s="842"/>
      <c r="K26" s="842">
        <f t="shared" si="2"/>
        <v>0</v>
      </c>
    </row>
    <row r="27" spans="1:11" x14ac:dyDescent="0.25">
      <c r="A27" s="1123" t="s">
        <v>6285</v>
      </c>
      <c r="B27" s="842"/>
      <c r="C27" s="842"/>
      <c r="D27" s="842"/>
      <c r="E27" s="842"/>
      <c r="F27" s="842"/>
      <c r="G27" s="842"/>
      <c r="H27" s="1124">
        <f>'Pasqyra Pozicionit Financiar'!B106</f>
        <v>7586007.5320432</v>
      </c>
      <c r="I27" s="842">
        <f t="shared" si="1"/>
        <v>7586007.5320432</v>
      </c>
      <c r="J27" s="1124"/>
      <c r="K27" s="842">
        <f t="shared" si="2"/>
        <v>7586007.5320432</v>
      </c>
    </row>
    <row r="28" spans="1:11" x14ac:dyDescent="0.25">
      <c r="A28" s="1123" t="s">
        <v>6291</v>
      </c>
      <c r="B28" s="842"/>
      <c r="C28" s="842"/>
      <c r="D28" s="842"/>
      <c r="E28" s="842"/>
      <c r="F28" s="842"/>
      <c r="G28" s="842"/>
      <c r="H28" s="1124"/>
      <c r="I28" s="842">
        <f t="shared" si="1"/>
        <v>0</v>
      </c>
      <c r="J28" s="1124"/>
      <c r="K28" s="842">
        <f t="shared" si="2"/>
        <v>0</v>
      </c>
    </row>
    <row r="29" spans="1:11" x14ac:dyDescent="0.25">
      <c r="A29" s="1123" t="s">
        <v>6292</v>
      </c>
      <c r="B29" s="842"/>
      <c r="C29" s="842"/>
      <c r="D29" s="842"/>
      <c r="E29" s="842"/>
      <c r="F29" s="842"/>
      <c r="G29" s="842"/>
      <c r="H29" s="842"/>
      <c r="I29" s="842">
        <f t="shared" si="1"/>
        <v>0</v>
      </c>
      <c r="J29" s="842"/>
      <c r="K29" s="842">
        <f t="shared" si="2"/>
        <v>0</v>
      </c>
    </row>
    <row r="30" spans="1:11" x14ac:dyDescent="0.25">
      <c r="A30" s="1122" t="s">
        <v>6293</v>
      </c>
      <c r="B30" s="1125">
        <f>SUM(B27:B29)</f>
        <v>0</v>
      </c>
      <c r="C30" s="1125">
        <f t="shared" ref="C30:J30" si="6">SUM(C27:C29)</f>
        <v>0</v>
      </c>
      <c r="D30" s="1125">
        <f t="shared" si="6"/>
        <v>0</v>
      </c>
      <c r="E30" s="1125">
        <f t="shared" si="6"/>
        <v>0</v>
      </c>
      <c r="F30" s="1125">
        <f t="shared" si="6"/>
        <v>0</v>
      </c>
      <c r="G30" s="1125">
        <f t="shared" si="6"/>
        <v>0</v>
      </c>
      <c r="H30" s="1126">
        <f t="shared" si="6"/>
        <v>7586007.5320432</v>
      </c>
      <c r="I30" s="1125">
        <f t="shared" si="1"/>
        <v>7586007.5320432</v>
      </c>
      <c r="J30" s="1126">
        <f t="shared" si="6"/>
        <v>0</v>
      </c>
      <c r="K30" s="1125">
        <f t="shared" si="2"/>
        <v>7586007.5320432</v>
      </c>
    </row>
    <row r="31" spans="1:11" x14ac:dyDescent="0.25">
      <c r="A31" s="1122" t="s">
        <v>6294</v>
      </c>
      <c r="B31" s="842"/>
      <c r="C31" s="842"/>
      <c r="D31" s="842"/>
      <c r="E31" s="842"/>
      <c r="F31" s="842"/>
      <c r="G31" s="842"/>
      <c r="H31" s="842"/>
      <c r="I31" s="842">
        <f t="shared" si="1"/>
        <v>0</v>
      </c>
      <c r="J31" s="842"/>
      <c r="K31" s="842">
        <f t="shared" si="2"/>
        <v>0</v>
      </c>
    </row>
    <row r="32" spans="1:11" x14ac:dyDescent="0.25">
      <c r="A32" s="1127" t="s">
        <v>6295</v>
      </c>
      <c r="B32" s="842"/>
      <c r="C32" s="842"/>
      <c r="D32" s="842"/>
      <c r="E32" s="842"/>
      <c r="F32" s="842"/>
      <c r="G32" s="842"/>
      <c r="H32" s="842"/>
      <c r="I32" s="842">
        <f t="shared" si="1"/>
        <v>0</v>
      </c>
      <c r="J32" s="842"/>
      <c r="K32" s="842">
        <f t="shared" si="2"/>
        <v>0</v>
      </c>
    </row>
    <row r="33" spans="1:11" x14ac:dyDescent="0.25">
      <c r="A33" s="1127" t="s">
        <v>6296</v>
      </c>
      <c r="B33" s="842"/>
      <c r="C33" s="842"/>
      <c r="D33" s="842"/>
      <c r="E33" s="842"/>
      <c r="F33" s="842"/>
      <c r="G33" s="842"/>
      <c r="H33" s="842"/>
      <c r="I33" s="842">
        <f t="shared" si="1"/>
        <v>0</v>
      </c>
      <c r="J33" s="842"/>
      <c r="K33" s="842">
        <f t="shared" si="2"/>
        <v>0</v>
      </c>
    </row>
    <row r="34" spans="1:11" x14ac:dyDescent="0.25">
      <c r="A34" s="1128" t="s">
        <v>6300</v>
      </c>
      <c r="B34" s="842"/>
      <c r="C34" s="842"/>
      <c r="D34" s="842"/>
      <c r="E34" s="842"/>
      <c r="F34" s="842"/>
      <c r="G34" s="842"/>
      <c r="H34" s="842"/>
      <c r="I34" s="842">
        <f t="shared" si="1"/>
        <v>0</v>
      </c>
      <c r="J34" s="842"/>
      <c r="K34" s="842">
        <f t="shared" si="2"/>
        <v>0</v>
      </c>
    </row>
    <row r="35" spans="1:11" x14ac:dyDescent="0.25">
      <c r="A35" s="1122" t="s">
        <v>6297</v>
      </c>
      <c r="B35" s="1125">
        <f>SUM(B32:B34)</f>
        <v>0</v>
      </c>
      <c r="C35" s="1125">
        <f t="shared" ref="C35:J35" si="7">SUM(C32:C34)</f>
        <v>0</v>
      </c>
      <c r="D35" s="1125">
        <f t="shared" si="7"/>
        <v>0</v>
      </c>
      <c r="E35" s="1125">
        <f t="shared" si="7"/>
        <v>0</v>
      </c>
      <c r="F35" s="1125">
        <f t="shared" si="7"/>
        <v>0</v>
      </c>
      <c r="G35" s="1125">
        <f t="shared" si="7"/>
        <v>0</v>
      </c>
      <c r="H35" s="1125">
        <f t="shared" si="7"/>
        <v>0</v>
      </c>
      <c r="I35" s="1125">
        <f t="shared" si="1"/>
        <v>0</v>
      </c>
      <c r="J35" s="1125">
        <f t="shared" si="7"/>
        <v>0</v>
      </c>
      <c r="K35" s="1125">
        <f t="shared" si="2"/>
        <v>0</v>
      </c>
    </row>
    <row r="36" spans="1:11" x14ac:dyDescent="0.25">
      <c r="A36" s="1122"/>
      <c r="B36" s="842"/>
      <c r="C36" s="842"/>
      <c r="D36" s="842"/>
      <c r="E36" s="842"/>
      <c r="F36" s="842"/>
      <c r="G36" s="842"/>
      <c r="H36" s="842"/>
      <c r="I36" s="842"/>
      <c r="J36" s="842"/>
      <c r="K36" s="842"/>
    </row>
    <row r="37" spans="1:11" ht="15.75" thickBot="1" x14ac:dyDescent="0.3">
      <c r="A37" s="1122" t="s">
        <v>6299</v>
      </c>
      <c r="B37" s="1129">
        <f>B24+B30+B35</f>
        <v>100000</v>
      </c>
      <c r="C37" s="1129">
        <f t="shared" ref="C37:J37" si="8">C24+C30+C35</f>
        <v>0</v>
      </c>
      <c r="D37" s="1129">
        <f t="shared" si="8"/>
        <v>0</v>
      </c>
      <c r="E37" s="1129">
        <f t="shared" si="8"/>
        <v>0</v>
      </c>
      <c r="F37" s="1129">
        <f t="shared" si="8"/>
        <v>0</v>
      </c>
      <c r="G37" s="1129">
        <f t="shared" si="8"/>
        <v>16574144</v>
      </c>
      <c r="H37" s="1129">
        <f t="shared" si="8"/>
        <v>13679973.752358202</v>
      </c>
      <c r="I37" s="1129">
        <f t="shared" si="1"/>
        <v>30354117.752358202</v>
      </c>
      <c r="J37" s="1129">
        <f t="shared" si="8"/>
        <v>0</v>
      </c>
      <c r="K37" s="1129">
        <f t="shared" si="2"/>
        <v>30354117.752358202</v>
      </c>
    </row>
    <row r="38" spans="1:11" ht="15.75" thickTop="1" x14ac:dyDescent="0.25"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9A5A-2155-4931-A959-199AE173CEAF}">
  <dimension ref="A1:D51"/>
  <sheetViews>
    <sheetView tabSelected="1" topLeftCell="A34" workbookViewId="0">
      <selection activeCell="G14" sqref="G14"/>
    </sheetView>
  </sheetViews>
  <sheetFormatPr defaultColWidth="9.140625" defaultRowHeight="15" x14ac:dyDescent="0.25"/>
  <cols>
    <col min="1" max="1" width="102.85546875" style="1134" customWidth="1"/>
    <col min="2" max="2" width="18.7109375" style="1134" customWidth="1"/>
    <col min="3" max="3" width="2.7109375" style="1134" customWidth="1"/>
    <col min="4" max="4" width="18.7109375" style="1134" customWidth="1"/>
    <col min="5" max="5" width="10.5703125" style="1134" customWidth="1"/>
    <col min="6" max="6" width="10.7109375" style="1134" customWidth="1"/>
    <col min="7" max="7" width="10.140625" style="1134" customWidth="1"/>
    <col min="8" max="8" width="10.7109375" style="1134" customWidth="1"/>
    <col min="9" max="9" width="11.5703125" style="1134" customWidth="1"/>
    <col min="10" max="10" width="11" style="1134" customWidth="1"/>
    <col min="11" max="16384" width="9.140625" style="1134"/>
  </cols>
  <sheetData>
    <row r="1" spans="1:4" x14ac:dyDescent="0.25">
      <c r="A1" s="1133" t="s">
        <v>5945</v>
      </c>
    </row>
    <row r="2" spans="1:4" x14ac:dyDescent="0.25">
      <c r="A2" s="1135" t="s">
        <v>5946</v>
      </c>
    </row>
    <row r="3" spans="1:4" x14ac:dyDescent="0.25">
      <c r="A3" s="1135" t="s">
        <v>5947</v>
      </c>
    </row>
    <row r="4" spans="1:4" ht="16.5" customHeight="1" x14ac:dyDescent="0.25">
      <c r="A4" s="1135" t="s">
        <v>5948</v>
      </c>
    </row>
    <row r="5" spans="1:4" ht="16.5" customHeight="1" x14ac:dyDescent="0.25">
      <c r="A5" s="1133" t="s">
        <v>6301</v>
      </c>
    </row>
    <row r="6" spans="1:4" ht="16.5" customHeight="1" x14ac:dyDescent="0.25">
      <c r="A6" s="1133"/>
    </row>
    <row r="7" spans="1:4" ht="15" customHeight="1" x14ac:dyDescent="0.25">
      <c r="A7" s="1152"/>
      <c r="B7" s="1136" t="s">
        <v>5949</v>
      </c>
      <c r="C7" s="1136"/>
      <c r="D7" s="1136" t="s">
        <v>5949</v>
      </c>
    </row>
    <row r="8" spans="1:4" ht="15" customHeight="1" x14ac:dyDescent="0.25">
      <c r="A8" s="1152"/>
      <c r="B8" s="1136" t="s">
        <v>6302</v>
      </c>
      <c r="C8" s="1136"/>
      <c r="D8" s="1136" t="s">
        <v>6303</v>
      </c>
    </row>
    <row r="9" spans="1:4" x14ac:dyDescent="0.25">
      <c r="A9" s="1137"/>
      <c r="B9" s="1138"/>
      <c r="C9" s="1138"/>
      <c r="D9" s="1138"/>
    </row>
    <row r="10" spans="1:4" x14ac:dyDescent="0.25">
      <c r="A10" s="1139" t="s">
        <v>6304</v>
      </c>
      <c r="B10" s="1140"/>
      <c r="C10" s="1140"/>
      <c r="D10" s="1140"/>
    </row>
    <row r="11" spans="1:4" x14ac:dyDescent="0.25">
      <c r="A11" s="1141" t="s">
        <v>6305</v>
      </c>
      <c r="B11" s="1140">
        <v>103338450</v>
      </c>
      <c r="C11" s="1140"/>
      <c r="D11" s="1140"/>
    </row>
    <row r="12" spans="1:4" x14ac:dyDescent="0.25">
      <c r="A12" s="1141" t="s">
        <v>6306</v>
      </c>
      <c r="B12" s="1140">
        <v>-9896559.1140000001</v>
      </c>
      <c r="C12" s="1140"/>
      <c r="D12" s="1140"/>
    </row>
    <row r="13" spans="1:4" x14ac:dyDescent="0.25">
      <c r="A13" s="1141" t="s">
        <v>6307</v>
      </c>
      <c r="B13" s="1140">
        <v>-65139422</v>
      </c>
      <c r="C13" s="1140"/>
      <c r="D13" s="1140"/>
    </row>
    <row r="14" spans="1:4" x14ac:dyDescent="0.25">
      <c r="A14" s="1142" t="s">
        <v>6308</v>
      </c>
      <c r="B14" s="1140"/>
      <c r="C14" s="1140"/>
      <c r="D14" s="1140"/>
    </row>
    <row r="15" spans="1:4" x14ac:dyDescent="0.25">
      <c r="A15" s="1139" t="s">
        <v>6309</v>
      </c>
      <c r="B15" s="1140"/>
      <c r="C15" s="1140"/>
      <c r="D15" s="1140"/>
    </row>
    <row r="16" spans="1:4" x14ac:dyDescent="0.25">
      <c r="A16" s="1141" t="s">
        <v>6310</v>
      </c>
      <c r="B16" s="1140">
        <v>-88273.97</v>
      </c>
      <c r="C16" s="1140"/>
      <c r="D16" s="1140"/>
    </row>
    <row r="17" spans="1:4" x14ac:dyDescent="0.25">
      <c r="A17" s="1142" t="s">
        <v>6311</v>
      </c>
      <c r="B17" s="1140"/>
      <c r="C17" s="1140"/>
      <c r="D17" s="1140"/>
    </row>
    <row r="18" spans="1:4" x14ac:dyDescent="0.25">
      <c r="A18" s="1139" t="s">
        <v>6312</v>
      </c>
      <c r="B18" s="1143">
        <f>SUM(B11:B17)</f>
        <v>28214194.916000009</v>
      </c>
      <c r="C18" s="1140"/>
      <c r="D18" s="1143">
        <f>SUM(D11:D17)</f>
        <v>0</v>
      </c>
    </row>
    <row r="19" spans="1:4" x14ac:dyDescent="0.25">
      <c r="A19" s="1142"/>
      <c r="B19" s="1140"/>
      <c r="C19" s="1140"/>
      <c r="D19" s="1140"/>
    </row>
    <row r="20" spans="1:4" x14ac:dyDescent="0.25">
      <c r="A20" s="1139" t="s">
        <v>6313</v>
      </c>
      <c r="B20" s="1140"/>
      <c r="C20" s="1140"/>
      <c r="D20" s="1140"/>
    </row>
    <row r="21" spans="1:4" x14ac:dyDescent="0.25">
      <c r="A21" s="1142" t="s">
        <v>6314</v>
      </c>
      <c r="B21" s="1140"/>
      <c r="C21" s="1140"/>
      <c r="D21" s="1140"/>
    </row>
    <row r="22" spans="1:4" x14ac:dyDescent="0.25">
      <c r="A22" s="1142" t="s">
        <v>6315</v>
      </c>
      <c r="B22" s="1140"/>
      <c r="C22" s="1140"/>
      <c r="D22" s="1140"/>
    </row>
    <row r="23" spans="1:4" x14ac:dyDescent="0.25">
      <c r="A23" s="1142" t="s">
        <v>6316</v>
      </c>
      <c r="B23" s="1140"/>
      <c r="C23" s="1140"/>
      <c r="D23" s="1140"/>
    </row>
    <row r="24" spans="1:4" x14ac:dyDescent="0.25">
      <c r="A24" s="1142" t="s">
        <v>6317</v>
      </c>
      <c r="B24" s="1140"/>
      <c r="C24" s="1140"/>
      <c r="D24" s="1140"/>
    </row>
    <row r="25" spans="1:4" x14ac:dyDescent="0.25">
      <c r="A25" s="1142" t="s">
        <v>6318</v>
      </c>
      <c r="B25" s="1140"/>
      <c r="C25" s="1140"/>
      <c r="D25" s="1140"/>
    </row>
    <row r="26" spans="1:4" x14ac:dyDescent="0.25">
      <c r="A26" s="1142" t="s">
        <v>6319</v>
      </c>
      <c r="B26" s="1140"/>
      <c r="C26" s="1140"/>
      <c r="D26" s="1140"/>
    </row>
    <row r="27" spans="1:4" x14ac:dyDescent="0.25">
      <c r="A27" s="1142" t="s">
        <v>6320</v>
      </c>
      <c r="B27" s="1140"/>
      <c r="C27" s="1140"/>
      <c r="D27" s="1140"/>
    </row>
    <row r="28" spans="1:4" x14ac:dyDescent="0.25">
      <c r="A28" s="1142" t="s">
        <v>6308</v>
      </c>
      <c r="B28" s="1140"/>
      <c r="C28" s="1140"/>
      <c r="D28" s="1140"/>
    </row>
    <row r="29" spans="1:4" x14ac:dyDescent="0.25">
      <c r="A29" s="1139" t="s">
        <v>6321</v>
      </c>
      <c r="B29" s="1143">
        <f>SUM(B21:B28)</f>
        <v>0</v>
      </c>
      <c r="C29" s="1140"/>
      <c r="D29" s="1143">
        <f>SUM(D21:D28)</f>
        <v>0</v>
      </c>
    </row>
    <row r="30" spans="1:4" x14ac:dyDescent="0.25">
      <c r="A30" s="1144"/>
      <c r="B30" s="1140"/>
      <c r="C30" s="1140"/>
      <c r="D30" s="1140"/>
    </row>
    <row r="31" spans="1:4" x14ac:dyDescent="0.25">
      <c r="A31" s="1139" t="s">
        <v>6322</v>
      </c>
      <c r="B31" s="1140"/>
      <c r="C31" s="1140"/>
      <c r="D31" s="1140"/>
    </row>
    <row r="32" spans="1:4" x14ac:dyDescent="0.25">
      <c r="A32" s="1142" t="s">
        <v>6323</v>
      </c>
      <c r="B32" s="1140"/>
      <c r="C32" s="1140"/>
      <c r="D32" s="1140"/>
    </row>
    <row r="33" spans="1:4" x14ac:dyDescent="0.25">
      <c r="A33" s="1142" t="s">
        <v>6324</v>
      </c>
      <c r="B33" s="1140"/>
      <c r="C33" s="1140"/>
      <c r="D33" s="1140"/>
    </row>
    <row r="34" spans="1:4" x14ac:dyDescent="0.25">
      <c r="A34" s="1142" t="s">
        <v>6325</v>
      </c>
      <c r="B34" s="1140"/>
      <c r="C34" s="1140"/>
      <c r="D34" s="1140"/>
    </row>
    <row r="35" spans="1:4" x14ac:dyDescent="0.25">
      <c r="A35" s="1142" t="s">
        <v>6326</v>
      </c>
      <c r="B35" s="1140"/>
      <c r="C35" s="1140"/>
      <c r="D35" s="1140"/>
    </row>
    <row r="36" spans="1:4" x14ac:dyDescent="0.25">
      <c r="A36" s="1142" t="s">
        <v>6327</v>
      </c>
      <c r="B36" s="1140"/>
      <c r="C36" s="1140"/>
      <c r="D36" s="1140"/>
    </row>
    <row r="37" spans="1:4" x14ac:dyDescent="0.25">
      <c r="A37" s="1142" t="s">
        <v>6328</v>
      </c>
      <c r="B37" s="1140"/>
      <c r="C37" s="1140"/>
      <c r="D37" s="1140"/>
    </row>
    <row r="38" spans="1:4" x14ac:dyDescent="0.25">
      <c r="A38" s="1142" t="s">
        <v>6329</v>
      </c>
      <c r="B38" s="1140"/>
      <c r="C38" s="1140"/>
      <c r="D38" s="1140"/>
    </row>
    <row r="39" spans="1:4" x14ac:dyDescent="0.25">
      <c r="A39" s="1142" t="s">
        <v>6330</v>
      </c>
      <c r="B39" s="1140"/>
      <c r="C39" s="1140"/>
      <c r="D39" s="1140"/>
    </row>
    <row r="40" spans="1:4" x14ac:dyDescent="0.25">
      <c r="A40" s="1142" t="s">
        <v>6331</v>
      </c>
      <c r="B40" s="1140"/>
      <c r="C40" s="1140"/>
      <c r="D40" s="1140"/>
    </row>
    <row r="41" spans="1:4" x14ac:dyDescent="0.25">
      <c r="A41" s="1142" t="s">
        <v>6308</v>
      </c>
      <c r="B41" s="1140"/>
      <c r="C41" s="1140"/>
      <c r="D41" s="1140"/>
    </row>
    <row r="42" spans="1:4" x14ac:dyDescent="0.25">
      <c r="A42" s="1139" t="s">
        <v>6332</v>
      </c>
      <c r="B42" s="1143">
        <f>SUM(B32:B41)</f>
        <v>0</v>
      </c>
      <c r="C42" s="1140"/>
      <c r="D42" s="1143">
        <f>SUM(D32:D41)</f>
        <v>0</v>
      </c>
    </row>
    <row r="43" spans="1:4" x14ac:dyDescent="0.25">
      <c r="A43" s="1144"/>
      <c r="B43" s="1140"/>
      <c r="C43" s="1140"/>
      <c r="D43" s="1140"/>
    </row>
    <row r="44" spans="1:4" x14ac:dyDescent="0.25">
      <c r="A44" s="1139" t="s">
        <v>6333</v>
      </c>
      <c r="B44" s="1145">
        <f>B18+B29+B42</f>
        <v>28214194.916000009</v>
      </c>
      <c r="C44" s="1140"/>
      <c r="D44" s="1145">
        <f>D18+D29+D42</f>
        <v>0</v>
      </c>
    </row>
    <row r="45" spans="1:4" x14ac:dyDescent="0.25">
      <c r="A45" s="1146" t="s">
        <v>6334</v>
      </c>
      <c r="B45" s="1140"/>
      <c r="C45" s="1140"/>
      <c r="D45" s="1140"/>
    </row>
    <row r="46" spans="1:4" x14ac:dyDescent="0.25">
      <c r="A46" s="1146" t="s">
        <v>6335</v>
      </c>
      <c r="B46" s="1140"/>
      <c r="C46" s="1140"/>
      <c r="D46" s="1140"/>
    </row>
    <row r="47" spans="1:4" ht="15.75" thickBot="1" x14ac:dyDescent="0.3">
      <c r="A47" s="1147" t="s">
        <v>6336</v>
      </c>
      <c r="B47" s="1148">
        <f>B44+B45+B46</f>
        <v>28214194.916000009</v>
      </c>
      <c r="C47" s="1149"/>
      <c r="D47" s="1148">
        <f>'Pasqyra Pozicionit Financiar'!D11</f>
        <v>32430895</v>
      </c>
    </row>
    <row r="48" spans="1:4" ht="15.75" thickTop="1" x14ac:dyDescent="0.25">
      <c r="A48" s="1150"/>
    </row>
    <row r="49" spans="1:2" x14ac:dyDescent="0.25">
      <c r="A49" s="1150"/>
    </row>
    <row r="51" spans="1:2" x14ac:dyDescent="0.25">
      <c r="B51" s="1140"/>
    </row>
  </sheetData>
  <mergeCells count="1">
    <mergeCell ref="A7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3"/>
  <sheetViews>
    <sheetView zoomScale="78" zoomScaleNormal="78" workbookViewId="0">
      <pane xSplit="1" ySplit="6" topLeftCell="B419" activePane="bottomRight" state="frozen"/>
      <selection pane="topRight" activeCell="B1" sqref="B1"/>
      <selection pane="bottomLeft" activeCell="A7" sqref="A7"/>
      <selection pane="bottomRight" activeCell="G571" sqref="G571:H583"/>
    </sheetView>
  </sheetViews>
  <sheetFormatPr defaultRowHeight="12.75" x14ac:dyDescent="0.2"/>
  <cols>
    <col min="1" max="1" width="9.5703125" style="282" customWidth="1"/>
    <col min="2" max="2" width="12.5703125" style="560" customWidth="1"/>
    <col min="3" max="3" width="14.5703125" style="282" customWidth="1"/>
    <col min="4" max="4" width="29" style="418" customWidth="1"/>
    <col min="5" max="5" width="15.140625" style="419" customWidth="1"/>
    <col min="6" max="6" width="17.85546875" style="419" customWidth="1"/>
    <col min="7" max="7" width="22" style="561" customWidth="1"/>
    <col min="8" max="8" width="21.85546875" style="420" customWidth="1"/>
    <col min="9" max="9" width="20.5703125" style="420" customWidth="1"/>
    <col min="10" max="10" width="19.85546875" style="282" customWidth="1"/>
    <col min="11" max="11" width="19.5703125" style="420" customWidth="1"/>
    <col min="12" max="12" width="15.42578125" style="420" hidden="1" customWidth="1"/>
    <col min="13" max="14" width="9.140625" style="282" hidden="1" customWidth="1"/>
    <col min="15" max="15" width="0.140625" style="282" hidden="1" customWidth="1"/>
    <col min="16" max="16" width="15.85546875" style="282" hidden="1" customWidth="1"/>
    <col min="17" max="17" width="11.85546875" style="420" hidden="1" customWidth="1"/>
    <col min="18" max="18" width="21.7109375" style="420" customWidth="1"/>
    <col min="19" max="19" width="22.28515625" style="420" customWidth="1"/>
    <col min="20" max="20" width="19" style="421" customWidth="1"/>
    <col min="21" max="21" width="21.140625" style="421" customWidth="1"/>
    <col min="22" max="22" width="60.85546875" style="565" customWidth="1"/>
    <col min="23" max="23" width="15" style="565" customWidth="1"/>
    <col min="24" max="24" width="14.7109375" style="565" customWidth="1"/>
    <col min="25" max="16384" width="9.140625" style="282"/>
  </cols>
  <sheetData>
    <row r="1" spans="1:34" ht="21" customHeight="1" x14ac:dyDescent="0.2">
      <c r="A1" s="416"/>
      <c r="B1" s="416" t="s">
        <v>1386</v>
      </c>
      <c r="C1" s="417"/>
      <c r="G1" s="420"/>
      <c r="I1" s="420">
        <f>H11+H10+H91</f>
        <v>34682964</v>
      </c>
      <c r="Q1" s="282"/>
      <c r="V1" s="422"/>
      <c r="W1" s="422"/>
      <c r="X1" s="422"/>
    </row>
    <row r="2" spans="1:34" x14ac:dyDescent="0.2">
      <c r="A2" s="416" t="s">
        <v>1383</v>
      </c>
      <c r="B2" s="416" t="s">
        <v>1424</v>
      </c>
      <c r="C2" s="418"/>
      <c r="G2" s="420"/>
      <c r="Q2" s="282"/>
      <c r="V2" s="422"/>
      <c r="W2" s="422"/>
      <c r="X2" s="422"/>
    </row>
    <row r="3" spans="1:34" x14ac:dyDescent="0.2">
      <c r="A3" s="416" t="s">
        <v>1381</v>
      </c>
      <c r="B3" s="416" t="s">
        <v>92</v>
      </c>
      <c r="C3" s="418"/>
      <c r="G3" s="420"/>
      <c r="Q3" s="282"/>
      <c r="V3" s="422"/>
      <c r="W3" s="422"/>
      <c r="X3" s="422"/>
    </row>
    <row r="4" spans="1:34" x14ac:dyDescent="0.2">
      <c r="A4" s="416" t="s">
        <v>1380</v>
      </c>
      <c r="B4" s="416">
        <v>2022</v>
      </c>
      <c r="C4" s="418"/>
      <c r="G4" s="420"/>
      <c r="Q4" s="282"/>
      <c r="V4" s="422"/>
      <c r="W4" s="422"/>
      <c r="X4" s="422"/>
    </row>
    <row r="5" spans="1:34" ht="13.5" thickBot="1" x14ac:dyDescent="0.25">
      <c r="A5" s="416" t="s">
        <v>1378</v>
      </c>
      <c r="B5" s="423" t="s">
        <v>1385</v>
      </c>
      <c r="C5" s="418"/>
      <c r="G5" s="420"/>
      <c r="Q5" s="282"/>
      <c r="V5" s="422"/>
      <c r="W5" s="422"/>
      <c r="X5" s="422"/>
    </row>
    <row r="6" spans="1:34" s="431" customFormat="1" ht="78.75" customHeight="1" thickBot="1" x14ac:dyDescent="0.3">
      <c r="A6" s="424" t="s">
        <v>0</v>
      </c>
      <c r="B6" s="425" t="s">
        <v>1</v>
      </c>
      <c r="C6" s="426" t="s">
        <v>2</v>
      </c>
      <c r="D6" s="392" t="s">
        <v>3</v>
      </c>
      <c r="E6" s="427" t="s">
        <v>4</v>
      </c>
      <c r="F6" s="427" t="s">
        <v>5</v>
      </c>
      <c r="G6" s="428" t="s">
        <v>6</v>
      </c>
      <c r="H6" s="428" t="s">
        <v>7</v>
      </c>
      <c r="I6" s="428" t="s">
        <v>4343</v>
      </c>
      <c r="J6" s="426" t="s">
        <v>8</v>
      </c>
      <c r="K6" s="428" t="s">
        <v>9</v>
      </c>
      <c r="L6" s="429" t="s">
        <v>10</v>
      </c>
      <c r="M6" s="426" t="s">
        <v>11</v>
      </c>
      <c r="N6" s="426" t="s">
        <v>12</v>
      </c>
      <c r="O6" s="426" t="s">
        <v>13</v>
      </c>
      <c r="P6" s="426" t="s">
        <v>14</v>
      </c>
      <c r="Q6" s="426" t="s">
        <v>15</v>
      </c>
      <c r="R6" s="428" t="s">
        <v>16</v>
      </c>
      <c r="S6" s="428" t="s">
        <v>17</v>
      </c>
      <c r="T6" s="426" t="s">
        <v>18</v>
      </c>
      <c r="U6" s="426" t="s">
        <v>19</v>
      </c>
      <c r="V6" s="426" t="s">
        <v>35</v>
      </c>
      <c r="W6" s="426" t="s">
        <v>162</v>
      </c>
      <c r="X6" s="426" t="s">
        <v>162</v>
      </c>
      <c r="Y6" s="426" t="s">
        <v>20</v>
      </c>
      <c r="Z6" s="426" t="s">
        <v>21</v>
      </c>
      <c r="AA6" s="426" t="s">
        <v>22</v>
      </c>
      <c r="AB6" s="426" t="s">
        <v>23</v>
      </c>
      <c r="AC6" s="426" t="s">
        <v>24</v>
      </c>
      <c r="AD6" s="426" t="s">
        <v>25</v>
      </c>
      <c r="AE6" s="426" t="s">
        <v>26</v>
      </c>
      <c r="AF6" s="426"/>
      <c r="AG6" s="426"/>
      <c r="AH6" s="430"/>
    </row>
    <row r="7" spans="1:34" s="438" customFormat="1" ht="15" customHeight="1" x14ac:dyDescent="0.2">
      <c r="A7" s="432">
        <v>5094</v>
      </c>
      <c r="B7" s="287" t="s">
        <v>1425</v>
      </c>
      <c r="C7" s="433" t="s">
        <v>1426</v>
      </c>
      <c r="D7" s="288" t="s">
        <v>1399</v>
      </c>
      <c r="E7" s="434" t="s">
        <v>27</v>
      </c>
      <c r="F7" s="434" t="s">
        <v>1400</v>
      </c>
      <c r="G7" s="300">
        <f>SUM(H7:U7)</f>
        <v>1050</v>
      </c>
      <c r="H7" s="308">
        <v>0</v>
      </c>
      <c r="I7" s="308"/>
      <c r="J7" s="298">
        <v>0</v>
      </c>
      <c r="K7" s="298">
        <f>J7*0.2</f>
        <v>0</v>
      </c>
      <c r="L7" s="435"/>
      <c r="M7" s="435"/>
      <c r="N7" s="435"/>
      <c r="O7" s="435"/>
      <c r="P7" s="297"/>
      <c r="Q7" s="297"/>
      <c r="R7" s="297">
        <v>875</v>
      </c>
      <c r="S7" s="297">
        <f t="shared" ref="S7:S70" si="0">R7*0.2</f>
        <v>175</v>
      </c>
      <c r="T7" s="435"/>
      <c r="U7" s="435">
        <f>T7*0.2</f>
        <v>0</v>
      </c>
      <c r="V7" s="289" t="s">
        <v>5286</v>
      </c>
      <c r="W7" s="289"/>
      <c r="X7" s="289"/>
      <c r="Y7" s="436"/>
      <c r="Z7" s="436"/>
      <c r="AA7" s="436"/>
      <c r="AB7" s="436"/>
      <c r="AC7" s="436"/>
      <c r="AD7" s="436"/>
      <c r="AE7" s="436"/>
      <c r="AF7" s="436"/>
      <c r="AG7" s="436"/>
      <c r="AH7" s="437"/>
    </row>
    <row r="8" spans="1:34" ht="15" customHeight="1" x14ac:dyDescent="0.2">
      <c r="A8" s="266">
        <v>24</v>
      </c>
      <c r="B8" s="267" t="s">
        <v>1427</v>
      </c>
      <c r="C8" s="268" t="s">
        <v>1428</v>
      </c>
      <c r="D8" s="269" t="s">
        <v>1429</v>
      </c>
      <c r="E8" s="270" t="s">
        <v>41</v>
      </c>
      <c r="F8" s="270" t="s">
        <v>42</v>
      </c>
      <c r="G8" s="271">
        <f>SUM(H8:U8)</f>
        <v>268800</v>
      </c>
      <c r="H8" s="272">
        <v>0</v>
      </c>
      <c r="I8" s="272"/>
      <c r="J8" s="273">
        <v>0</v>
      </c>
      <c r="K8" s="273"/>
      <c r="L8" s="274"/>
      <c r="M8" s="274"/>
      <c r="N8" s="274"/>
      <c r="O8" s="274"/>
      <c r="P8" s="273"/>
      <c r="Q8" s="273"/>
      <c r="R8" s="273">
        <v>224000</v>
      </c>
      <c r="S8" s="275">
        <f t="shared" si="0"/>
        <v>44800</v>
      </c>
      <c r="T8" s="276"/>
      <c r="U8" s="435">
        <f t="shared" ref="U8:U34" si="1">T8*0.2</f>
        <v>0</v>
      </c>
      <c r="V8" s="279" t="s">
        <v>4349</v>
      </c>
      <c r="W8" s="279"/>
      <c r="X8" s="279"/>
      <c r="Y8" s="280"/>
      <c r="Z8" s="280"/>
      <c r="AA8" s="280"/>
      <c r="AB8" s="280"/>
      <c r="AC8" s="280"/>
      <c r="AD8" s="280"/>
      <c r="AE8" s="280"/>
      <c r="AF8" s="280"/>
      <c r="AG8" s="280"/>
      <c r="AH8" s="281"/>
    </row>
    <row r="9" spans="1:34" s="438" customFormat="1" ht="15" customHeight="1" x14ac:dyDescent="0.2">
      <c r="A9" s="439">
        <v>132</v>
      </c>
      <c r="B9" s="290" t="s">
        <v>1430</v>
      </c>
      <c r="C9" s="440" t="s">
        <v>1431</v>
      </c>
      <c r="D9" s="291" t="s">
        <v>1432</v>
      </c>
      <c r="E9" s="441" t="s">
        <v>27</v>
      </c>
      <c r="F9" s="441" t="s">
        <v>1433</v>
      </c>
      <c r="G9" s="300">
        <f>SUM(H9:U9)</f>
        <v>62500</v>
      </c>
      <c r="H9" s="299">
        <v>62500</v>
      </c>
      <c r="I9" s="299"/>
      <c r="J9" s="298">
        <v>0</v>
      </c>
      <c r="K9" s="298"/>
      <c r="L9" s="442"/>
      <c r="M9" s="442"/>
      <c r="N9" s="442"/>
      <c r="O9" s="442"/>
      <c r="P9" s="298"/>
      <c r="Q9" s="298"/>
      <c r="R9" s="298">
        <v>0</v>
      </c>
      <c r="S9" s="297">
        <f t="shared" si="0"/>
        <v>0</v>
      </c>
      <c r="T9" s="442"/>
      <c r="U9" s="435">
        <f t="shared" si="1"/>
        <v>0</v>
      </c>
      <c r="V9" s="292" t="s">
        <v>5287</v>
      </c>
      <c r="W9" s="292"/>
      <c r="X9" s="292"/>
      <c r="Y9" s="443"/>
      <c r="Z9" s="443"/>
      <c r="AA9" s="443"/>
      <c r="AB9" s="443"/>
      <c r="AC9" s="443"/>
      <c r="AD9" s="443"/>
      <c r="AE9" s="443"/>
      <c r="AF9" s="443"/>
      <c r="AG9" s="443"/>
      <c r="AH9" s="444"/>
    </row>
    <row r="10" spans="1:34" ht="15" customHeight="1" x14ac:dyDescent="0.2">
      <c r="A10" s="266">
        <v>510</v>
      </c>
      <c r="B10" s="267" t="s">
        <v>1434</v>
      </c>
      <c r="C10" s="268" t="s">
        <v>1435</v>
      </c>
      <c r="D10" s="269" t="s">
        <v>1436</v>
      </c>
      <c r="E10" s="270" t="s">
        <v>27</v>
      </c>
      <c r="F10" s="270" t="s">
        <v>1406</v>
      </c>
      <c r="G10" s="271">
        <f>H10</f>
        <v>15979194</v>
      </c>
      <c r="H10" s="272">
        <v>15979194</v>
      </c>
      <c r="I10" s="272"/>
      <c r="J10" s="273">
        <v>0</v>
      </c>
      <c r="K10" s="273"/>
      <c r="L10" s="274"/>
      <c r="M10" s="274"/>
      <c r="N10" s="274"/>
      <c r="O10" s="274"/>
      <c r="P10" s="273"/>
      <c r="Q10" s="273"/>
      <c r="R10" s="273">
        <v>0</v>
      </c>
      <c r="S10" s="275">
        <f t="shared" si="0"/>
        <v>0</v>
      </c>
      <c r="T10" s="276"/>
      <c r="U10" s="435">
        <f t="shared" si="1"/>
        <v>0</v>
      </c>
      <c r="V10" s="279" t="s">
        <v>4355</v>
      </c>
      <c r="W10" s="279"/>
      <c r="X10" s="279"/>
      <c r="Y10" s="280"/>
      <c r="Z10" s="280"/>
      <c r="AA10" s="280"/>
      <c r="AB10" s="280"/>
      <c r="AC10" s="280"/>
      <c r="AD10" s="280"/>
      <c r="AE10" s="280"/>
      <c r="AF10" s="280"/>
      <c r="AG10" s="280"/>
      <c r="AH10" s="281"/>
    </row>
    <row r="11" spans="1:34" ht="15" customHeight="1" x14ac:dyDescent="0.2">
      <c r="A11" s="266">
        <v>487</v>
      </c>
      <c r="B11" s="267" t="s">
        <v>1437</v>
      </c>
      <c r="C11" s="268" t="s">
        <v>1435</v>
      </c>
      <c r="D11" s="269" t="s">
        <v>1436</v>
      </c>
      <c r="E11" s="270" t="s">
        <v>27</v>
      </c>
      <c r="F11" s="270" t="s">
        <v>1406</v>
      </c>
      <c r="G11" s="271">
        <f>H11</f>
        <v>9409191</v>
      </c>
      <c r="H11" s="272">
        <v>9409191</v>
      </c>
      <c r="I11" s="272"/>
      <c r="J11" s="273">
        <v>0</v>
      </c>
      <c r="K11" s="273"/>
      <c r="L11" s="274"/>
      <c r="M11" s="274"/>
      <c r="N11" s="274"/>
      <c r="O11" s="274"/>
      <c r="P11" s="273"/>
      <c r="Q11" s="273"/>
      <c r="R11" s="273">
        <v>0</v>
      </c>
      <c r="S11" s="275">
        <f t="shared" si="0"/>
        <v>0</v>
      </c>
      <c r="T11" s="276"/>
      <c r="U11" s="435">
        <f t="shared" si="1"/>
        <v>0</v>
      </c>
      <c r="V11" s="278" t="s">
        <v>4355</v>
      </c>
      <c r="W11" s="278"/>
      <c r="X11" s="279"/>
      <c r="Y11" s="280"/>
      <c r="Z11" s="280"/>
      <c r="AA11" s="280"/>
      <c r="AB11" s="280"/>
      <c r="AC11" s="280"/>
      <c r="AD11" s="280"/>
      <c r="AE11" s="280"/>
      <c r="AF11" s="280"/>
      <c r="AG11" s="280"/>
      <c r="AH11" s="281"/>
    </row>
    <row r="12" spans="1:34" ht="15" customHeight="1" x14ac:dyDescent="0.2">
      <c r="A12" s="266">
        <v>17</v>
      </c>
      <c r="B12" s="267" t="s">
        <v>1438</v>
      </c>
      <c r="C12" s="268" t="s">
        <v>1435</v>
      </c>
      <c r="D12" s="269" t="s">
        <v>1439</v>
      </c>
      <c r="E12" s="270" t="s">
        <v>27</v>
      </c>
      <c r="F12" s="270" t="s">
        <v>73</v>
      </c>
      <c r="G12" s="271">
        <f t="shared" ref="G12:G43" si="2">SUM(H12:U12)</f>
        <v>13167.6</v>
      </c>
      <c r="H12" s="272">
        <v>0</v>
      </c>
      <c r="I12" s="272"/>
      <c r="J12" s="273">
        <v>0</v>
      </c>
      <c r="K12" s="273"/>
      <c r="L12" s="274"/>
      <c r="M12" s="274"/>
      <c r="N12" s="274"/>
      <c r="O12" s="274"/>
      <c r="P12" s="273"/>
      <c r="Q12" s="273"/>
      <c r="R12" s="273">
        <v>10973</v>
      </c>
      <c r="S12" s="275">
        <f t="shared" si="0"/>
        <v>2194.6</v>
      </c>
      <c r="T12" s="276"/>
      <c r="U12" s="435">
        <f t="shared" si="1"/>
        <v>0</v>
      </c>
      <c r="V12" s="278" t="s">
        <v>5288</v>
      </c>
      <c r="W12" s="278"/>
      <c r="X12" s="279"/>
      <c r="Y12" s="280"/>
      <c r="Z12" s="280"/>
      <c r="AA12" s="280"/>
      <c r="AB12" s="280"/>
      <c r="AC12" s="280"/>
      <c r="AD12" s="280"/>
      <c r="AE12" s="280"/>
      <c r="AF12" s="280"/>
      <c r="AG12" s="280"/>
      <c r="AH12" s="281"/>
    </row>
    <row r="13" spans="1:34" s="438" customFormat="1" x14ac:dyDescent="0.2">
      <c r="A13" s="439">
        <v>497</v>
      </c>
      <c r="B13" s="290" t="s">
        <v>1440</v>
      </c>
      <c r="C13" s="440" t="s">
        <v>1441</v>
      </c>
      <c r="D13" s="291" t="s">
        <v>1442</v>
      </c>
      <c r="E13" s="441" t="s">
        <v>27</v>
      </c>
      <c r="F13" s="441" t="s">
        <v>146</v>
      </c>
      <c r="G13" s="300">
        <f t="shared" si="2"/>
        <v>5000.3999999999996</v>
      </c>
      <c r="H13" s="299">
        <v>0</v>
      </c>
      <c r="I13" s="299"/>
      <c r="J13" s="298">
        <v>0</v>
      </c>
      <c r="K13" s="298"/>
      <c r="L13" s="442"/>
      <c r="M13" s="442"/>
      <c r="N13" s="442"/>
      <c r="O13" s="442"/>
      <c r="P13" s="298"/>
      <c r="Q13" s="298"/>
      <c r="R13" s="298">
        <v>4167</v>
      </c>
      <c r="S13" s="297">
        <f t="shared" si="0"/>
        <v>833.40000000000009</v>
      </c>
      <c r="T13" s="442"/>
      <c r="U13" s="435">
        <f t="shared" si="1"/>
        <v>0</v>
      </c>
      <c r="V13" s="292" t="s">
        <v>5288</v>
      </c>
      <c r="W13" s="292"/>
      <c r="X13" s="292"/>
      <c r="Y13" s="443"/>
      <c r="Z13" s="443"/>
      <c r="AA13" s="443"/>
      <c r="AB13" s="443"/>
      <c r="AC13" s="443"/>
      <c r="AD13" s="443"/>
      <c r="AE13" s="443"/>
      <c r="AF13" s="443"/>
      <c r="AG13" s="443"/>
      <c r="AH13" s="444"/>
    </row>
    <row r="14" spans="1:34" ht="15" customHeight="1" x14ac:dyDescent="0.2">
      <c r="A14" s="266">
        <v>86</v>
      </c>
      <c r="B14" s="267" t="s">
        <v>1443</v>
      </c>
      <c r="C14" s="268" t="s">
        <v>1444</v>
      </c>
      <c r="D14" s="269" t="s">
        <v>1429</v>
      </c>
      <c r="E14" s="270" t="s">
        <v>41</v>
      </c>
      <c r="F14" s="270" t="s">
        <v>42</v>
      </c>
      <c r="G14" s="271">
        <f t="shared" si="2"/>
        <v>312240</v>
      </c>
      <c r="H14" s="272">
        <v>0</v>
      </c>
      <c r="I14" s="272"/>
      <c r="J14" s="273">
        <v>0</v>
      </c>
      <c r="K14" s="273"/>
      <c r="L14" s="274"/>
      <c r="M14" s="274"/>
      <c r="N14" s="274"/>
      <c r="O14" s="274"/>
      <c r="P14" s="273"/>
      <c r="Q14" s="273"/>
      <c r="R14" s="273">
        <v>260200</v>
      </c>
      <c r="S14" s="275">
        <f t="shared" si="0"/>
        <v>52040</v>
      </c>
      <c r="T14" s="276"/>
      <c r="U14" s="435">
        <f t="shared" si="1"/>
        <v>0</v>
      </c>
      <c r="V14" s="279" t="s">
        <v>4349</v>
      </c>
      <c r="W14" s="279"/>
      <c r="X14" s="279"/>
      <c r="Y14" s="280"/>
      <c r="Z14" s="280"/>
      <c r="AA14" s="280"/>
      <c r="AB14" s="280"/>
      <c r="AC14" s="280"/>
      <c r="AD14" s="280"/>
      <c r="AE14" s="280"/>
      <c r="AF14" s="280"/>
      <c r="AG14" s="280"/>
      <c r="AH14" s="281"/>
    </row>
    <row r="15" spans="1:34" ht="15" customHeight="1" x14ac:dyDescent="0.2">
      <c r="A15" s="266">
        <v>110</v>
      </c>
      <c r="B15" s="267" t="s">
        <v>1445</v>
      </c>
      <c r="C15" s="268" t="s">
        <v>1446</v>
      </c>
      <c r="D15" s="269" t="s">
        <v>1394</v>
      </c>
      <c r="E15" s="270" t="s">
        <v>30</v>
      </c>
      <c r="F15" s="270" t="s">
        <v>83</v>
      </c>
      <c r="G15" s="271">
        <f t="shared" si="2"/>
        <v>232791.6</v>
      </c>
      <c r="H15" s="272">
        <v>0</v>
      </c>
      <c r="I15" s="272"/>
      <c r="J15" s="273">
        <v>0</v>
      </c>
      <c r="K15" s="273"/>
      <c r="L15" s="274"/>
      <c r="M15" s="274"/>
      <c r="N15" s="274"/>
      <c r="O15" s="274"/>
      <c r="P15" s="273"/>
      <c r="Q15" s="273"/>
      <c r="R15" s="273">
        <v>193993</v>
      </c>
      <c r="S15" s="275">
        <f t="shared" si="0"/>
        <v>38798.6</v>
      </c>
      <c r="T15" s="276"/>
      <c r="U15" s="435">
        <f t="shared" si="1"/>
        <v>0</v>
      </c>
      <c r="V15" s="279"/>
      <c r="W15" s="279"/>
      <c r="X15" s="279"/>
      <c r="Y15" s="280"/>
      <c r="Z15" s="280"/>
      <c r="AA15" s="280"/>
      <c r="AB15" s="280"/>
      <c r="AC15" s="280"/>
      <c r="AD15" s="280"/>
      <c r="AE15" s="280"/>
      <c r="AF15" s="280"/>
      <c r="AG15" s="280"/>
      <c r="AH15" s="281"/>
    </row>
    <row r="16" spans="1:34" ht="15" customHeight="1" x14ac:dyDescent="0.2">
      <c r="A16" s="266">
        <v>9</v>
      </c>
      <c r="B16" s="267" t="s">
        <v>1447</v>
      </c>
      <c r="C16" s="268" t="s">
        <v>1448</v>
      </c>
      <c r="D16" s="269" t="s">
        <v>1449</v>
      </c>
      <c r="E16" s="270" t="s">
        <v>27</v>
      </c>
      <c r="F16" s="270" t="s">
        <v>133</v>
      </c>
      <c r="G16" s="271">
        <f t="shared" si="2"/>
        <v>66908.399999999994</v>
      </c>
      <c r="H16" s="272">
        <v>0</v>
      </c>
      <c r="I16" s="272"/>
      <c r="J16" s="273">
        <v>0</v>
      </c>
      <c r="K16" s="273"/>
      <c r="L16" s="274"/>
      <c r="M16" s="274"/>
      <c r="N16" s="274"/>
      <c r="O16" s="274"/>
      <c r="P16" s="273"/>
      <c r="Q16" s="273"/>
      <c r="R16" s="273">
        <v>55757</v>
      </c>
      <c r="S16" s="275">
        <f t="shared" si="0"/>
        <v>11151.400000000001</v>
      </c>
      <c r="T16" s="276"/>
      <c r="U16" s="435">
        <f t="shared" si="1"/>
        <v>0</v>
      </c>
      <c r="V16" s="279"/>
      <c r="W16" s="279"/>
      <c r="X16" s="279"/>
      <c r="Y16" s="280"/>
      <c r="Z16" s="280"/>
      <c r="AA16" s="280"/>
      <c r="AB16" s="280"/>
      <c r="AC16" s="280"/>
      <c r="AD16" s="280"/>
      <c r="AE16" s="280"/>
      <c r="AF16" s="280"/>
      <c r="AG16" s="280"/>
      <c r="AH16" s="281"/>
    </row>
    <row r="17" spans="1:34" s="438" customFormat="1" ht="15" customHeight="1" x14ac:dyDescent="0.2">
      <c r="A17" s="439">
        <v>230</v>
      </c>
      <c r="B17" s="290" t="s">
        <v>1450</v>
      </c>
      <c r="C17" s="440" t="s">
        <v>1451</v>
      </c>
      <c r="D17" s="291" t="s">
        <v>1452</v>
      </c>
      <c r="E17" s="441" t="s">
        <v>27</v>
      </c>
      <c r="F17" s="441" t="s">
        <v>37</v>
      </c>
      <c r="G17" s="300">
        <f t="shared" si="2"/>
        <v>176000.4</v>
      </c>
      <c r="H17" s="299">
        <v>0</v>
      </c>
      <c r="I17" s="299"/>
      <c r="J17" s="298">
        <v>0</v>
      </c>
      <c r="K17" s="298"/>
      <c r="L17" s="442"/>
      <c r="M17" s="442"/>
      <c r="N17" s="442"/>
      <c r="O17" s="442"/>
      <c r="P17" s="298"/>
      <c r="Q17" s="298"/>
      <c r="R17" s="298">
        <v>146667</v>
      </c>
      <c r="S17" s="297">
        <f t="shared" si="0"/>
        <v>29333.4</v>
      </c>
      <c r="T17" s="442"/>
      <c r="U17" s="435">
        <f t="shared" si="1"/>
        <v>0</v>
      </c>
      <c r="V17" s="292" t="s">
        <v>5289</v>
      </c>
      <c r="W17" s="292"/>
      <c r="X17" s="292"/>
      <c r="Y17" s="443"/>
      <c r="Z17" s="443"/>
      <c r="AA17" s="443"/>
      <c r="AB17" s="443"/>
      <c r="AC17" s="443"/>
      <c r="AD17" s="443"/>
      <c r="AE17" s="443"/>
      <c r="AF17" s="443"/>
      <c r="AG17" s="443"/>
      <c r="AH17" s="444"/>
    </row>
    <row r="18" spans="1:34" s="438" customFormat="1" ht="15" customHeight="1" x14ac:dyDescent="0.2">
      <c r="A18" s="439">
        <v>4</v>
      </c>
      <c r="B18" s="290" t="s">
        <v>1453</v>
      </c>
      <c r="C18" s="440" t="s">
        <v>1454</v>
      </c>
      <c r="D18" s="291" t="s">
        <v>1455</v>
      </c>
      <c r="E18" s="441" t="s">
        <v>27</v>
      </c>
      <c r="F18" s="441" t="s">
        <v>1456</v>
      </c>
      <c r="G18" s="300">
        <f t="shared" si="2"/>
        <v>27000</v>
      </c>
      <c r="H18" s="299">
        <v>27000</v>
      </c>
      <c r="I18" s="299"/>
      <c r="J18" s="298">
        <v>0</v>
      </c>
      <c r="K18" s="298"/>
      <c r="L18" s="442"/>
      <c r="M18" s="442"/>
      <c r="N18" s="442"/>
      <c r="O18" s="442"/>
      <c r="P18" s="298"/>
      <c r="Q18" s="298"/>
      <c r="R18" s="298">
        <v>0</v>
      </c>
      <c r="S18" s="297">
        <f t="shared" si="0"/>
        <v>0</v>
      </c>
      <c r="T18" s="442"/>
      <c r="U18" s="435">
        <f t="shared" si="1"/>
        <v>0</v>
      </c>
      <c r="V18" s="292" t="s">
        <v>5290</v>
      </c>
      <c r="W18" s="292"/>
      <c r="X18" s="292"/>
      <c r="Y18" s="443"/>
      <c r="Z18" s="443"/>
      <c r="AA18" s="443"/>
      <c r="AB18" s="443"/>
      <c r="AC18" s="443"/>
      <c r="AD18" s="443"/>
      <c r="AE18" s="443"/>
      <c r="AF18" s="443"/>
      <c r="AG18" s="443"/>
      <c r="AH18" s="444"/>
    </row>
    <row r="19" spans="1:34" ht="15" customHeight="1" x14ac:dyDescent="0.2">
      <c r="A19" s="266">
        <v>151</v>
      </c>
      <c r="B19" s="267" t="s">
        <v>1457</v>
      </c>
      <c r="C19" s="268" t="s">
        <v>1454</v>
      </c>
      <c r="D19" s="269" t="s">
        <v>1429</v>
      </c>
      <c r="E19" s="270" t="s">
        <v>41</v>
      </c>
      <c r="F19" s="270" t="s">
        <v>42</v>
      </c>
      <c r="G19" s="271">
        <f t="shared" si="2"/>
        <v>333327.59999999998</v>
      </c>
      <c r="H19" s="272">
        <v>0</v>
      </c>
      <c r="I19" s="272"/>
      <c r="J19" s="273">
        <v>0</v>
      </c>
      <c r="K19" s="273"/>
      <c r="L19" s="274"/>
      <c r="M19" s="274"/>
      <c r="N19" s="274"/>
      <c r="O19" s="274"/>
      <c r="P19" s="273"/>
      <c r="Q19" s="273"/>
      <c r="R19" s="273">
        <v>277773</v>
      </c>
      <c r="S19" s="275">
        <f t="shared" si="0"/>
        <v>55554.600000000006</v>
      </c>
      <c r="T19" s="276"/>
      <c r="U19" s="435">
        <f t="shared" si="1"/>
        <v>0</v>
      </c>
      <c r="V19" s="279" t="s">
        <v>4349</v>
      </c>
      <c r="W19" s="278"/>
      <c r="X19" s="279"/>
      <c r="Y19" s="280"/>
      <c r="Z19" s="280"/>
      <c r="AA19" s="280"/>
      <c r="AB19" s="280"/>
      <c r="AC19" s="280"/>
      <c r="AD19" s="280"/>
      <c r="AE19" s="280"/>
      <c r="AF19" s="280"/>
      <c r="AG19" s="280"/>
      <c r="AH19" s="281"/>
    </row>
    <row r="20" spans="1:34" s="455" customFormat="1" ht="15" customHeight="1" x14ac:dyDescent="0.2">
      <c r="A20" s="445">
        <v>32</v>
      </c>
      <c r="B20" s="396" t="s">
        <v>1458</v>
      </c>
      <c r="C20" s="446" t="s">
        <v>1459</v>
      </c>
      <c r="D20" s="398" t="s">
        <v>1460</v>
      </c>
      <c r="E20" s="447" t="s">
        <v>27</v>
      </c>
      <c r="F20" s="447" t="s">
        <v>57</v>
      </c>
      <c r="G20" s="448">
        <f t="shared" si="2"/>
        <v>3000</v>
      </c>
      <c r="H20" s="449">
        <v>0</v>
      </c>
      <c r="I20" s="449"/>
      <c r="J20" s="450">
        <v>0</v>
      </c>
      <c r="K20" s="450"/>
      <c r="L20" s="451"/>
      <c r="M20" s="451"/>
      <c r="N20" s="451"/>
      <c r="O20" s="451"/>
      <c r="P20" s="450"/>
      <c r="Q20" s="450"/>
      <c r="R20" s="450">
        <v>2500</v>
      </c>
      <c r="S20" s="452">
        <f t="shared" si="0"/>
        <v>500</v>
      </c>
      <c r="T20" s="451"/>
      <c r="U20" s="435">
        <f t="shared" si="1"/>
        <v>0</v>
      </c>
      <c r="V20" s="404" t="s">
        <v>5291</v>
      </c>
      <c r="W20" s="404"/>
      <c r="X20" s="403"/>
      <c r="Y20" s="453"/>
      <c r="Z20" s="453"/>
      <c r="AA20" s="453"/>
      <c r="AB20" s="453"/>
      <c r="AC20" s="453"/>
      <c r="AD20" s="453"/>
      <c r="AE20" s="453"/>
      <c r="AF20" s="453"/>
      <c r="AG20" s="453"/>
      <c r="AH20" s="454"/>
    </row>
    <row r="21" spans="1:34" s="469" customFormat="1" ht="15" customHeight="1" x14ac:dyDescent="0.2">
      <c r="A21" s="456">
        <v>11</v>
      </c>
      <c r="B21" s="457" t="s">
        <v>1461</v>
      </c>
      <c r="C21" s="458" t="s">
        <v>1459</v>
      </c>
      <c r="D21" s="459" t="s">
        <v>58</v>
      </c>
      <c r="E21" s="460" t="s">
        <v>27</v>
      </c>
      <c r="F21" s="460" t="s">
        <v>59</v>
      </c>
      <c r="G21" s="461">
        <f t="shared" si="2"/>
        <v>30000</v>
      </c>
      <c r="H21" s="462">
        <v>30000</v>
      </c>
      <c r="I21" s="462"/>
      <c r="J21" s="463">
        <v>0</v>
      </c>
      <c r="K21" s="463"/>
      <c r="L21" s="464"/>
      <c r="M21" s="464"/>
      <c r="N21" s="464"/>
      <c r="O21" s="464"/>
      <c r="P21" s="463"/>
      <c r="Q21" s="463"/>
      <c r="R21" s="463">
        <v>0</v>
      </c>
      <c r="S21" s="465">
        <f t="shared" si="0"/>
        <v>0</v>
      </c>
      <c r="T21" s="464"/>
      <c r="U21" s="435">
        <f t="shared" si="1"/>
        <v>0</v>
      </c>
      <c r="V21" s="466" t="s">
        <v>5292</v>
      </c>
      <c r="W21" s="466"/>
      <c r="X21" s="466"/>
      <c r="Y21" s="467"/>
      <c r="Z21" s="467"/>
      <c r="AA21" s="467"/>
      <c r="AB21" s="467"/>
      <c r="AC21" s="467"/>
      <c r="AD21" s="467"/>
      <c r="AE21" s="467"/>
      <c r="AF21" s="467"/>
      <c r="AG21" s="467"/>
      <c r="AH21" s="468"/>
    </row>
    <row r="22" spans="1:34" s="469" customFormat="1" ht="15" customHeight="1" x14ac:dyDescent="0.2">
      <c r="A22" s="456">
        <v>10</v>
      </c>
      <c r="B22" s="457" t="s">
        <v>1462</v>
      </c>
      <c r="C22" s="458" t="s">
        <v>1459</v>
      </c>
      <c r="D22" s="459" t="s">
        <v>58</v>
      </c>
      <c r="E22" s="460" t="s">
        <v>27</v>
      </c>
      <c r="F22" s="460" t="s">
        <v>59</v>
      </c>
      <c r="G22" s="461">
        <f t="shared" si="2"/>
        <v>-30</v>
      </c>
      <c r="H22" s="462">
        <v>-30</v>
      </c>
      <c r="I22" s="462"/>
      <c r="J22" s="463">
        <v>0</v>
      </c>
      <c r="K22" s="463"/>
      <c r="L22" s="464"/>
      <c r="M22" s="464"/>
      <c r="N22" s="464"/>
      <c r="O22" s="464"/>
      <c r="P22" s="463"/>
      <c r="Q22" s="463"/>
      <c r="R22" s="463">
        <v>0</v>
      </c>
      <c r="S22" s="465">
        <f t="shared" si="0"/>
        <v>0</v>
      </c>
      <c r="T22" s="464"/>
      <c r="U22" s="435">
        <f t="shared" si="1"/>
        <v>0</v>
      </c>
      <c r="V22" s="466" t="s">
        <v>5292</v>
      </c>
      <c r="W22" s="466"/>
      <c r="X22" s="466"/>
      <c r="Y22" s="467"/>
      <c r="Z22" s="467"/>
      <c r="AA22" s="467"/>
      <c r="AB22" s="467"/>
      <c r="AC22" s="467"/>
      <c r="AD22" s="467"/>
      <c r="AE22" s="467"/>
      <c r="AF22" s="467"/>
      <c r="AG22" s="467"/>
      <c r="AH22" s="468"/>
    </row>
    <row r="23" spans="1:34" s="469" customFormat="1" ht="15" customHeight="1" x14ac:dyDescent="0.2">
      <c r="A23" s="456">
        <v>9</v>
      </c>
      <c r="B23" s="457" t="s">
        <v>1463</v>
      </c>
      <c r="C23" s="458" t="s">
        <v>1459</v>
      </c>
      <c r="D23" s="459" t="s">
        <v>58</v>
      </c>
      <c r="E23" s="460" t="s">
        <v>27</v>
      </c>
      <c r="F23" s="460" t="s">
        <v>59</v>
      </c>
      <c r="G23" s="461">
        <f t="shared" si="2"/>
        <v>30</v>
      </c>
      <c r="H23" s="462">
        <v>30</v>
      </c>
      <c r="I23" s="462"/>
      <c r="J23" s="463">
        <v>0</v>
      </c>
      <c r="K23" s="463"/>
      <c r="L23" s="464"/>
      <c r="M23" s="464"/>
      <c r="N23" s="464"/>
      <c r="O23" s="464"/>
      <c r="P23" s="463"/>
      <c r="Q23" s="463"/>
      <c r="R23" s="463">
        <v>0</v>
      </c>
      <c r="S23" s="465">
        <f t="shared" si="0"/>
        <v>0</v>
      </c>
      <c r="T23" s="464"/>
      <c r="U23" s="435">
        <f t="shared" si="1"/>
        <v>0</v>
      </c>
      <c r="V23" s="466" t="s">
        <v>5292</v>
      </c>
      <c r="W23" s="470"/>
      <c r="X23" s="466"/>
      <c r="Y23" s="467"/>
      <c r="Z23" s="467"/>
      <c r="AA23" s="467"/>
      <c r="AB23" s="467"/>
      <c r="AC23" s="467"/>
      <c r="AD23" s="467"/>
      <c r="AE23" s="467"/>
      <c r="AF23" s="467"/>
      <c r="AG23" s="467"/>
      <c r="AH23" s="468"/>
    </row>
    <row r="24" spans="1:34" ht="15" customHeight="1" x14ac:dyDescent="0.2">
      <c r="A24" s="266">
        <v>199</v>
      </c>
      <c r="B24" s="267" t="s">
        <v>1464</v>
      </c>
      <c r="C24" s="268" t="s">
        <v>1459</v>
      </c>
      <c r="D24" s="269" t="s">
        <v>1429</v>
      </c>
      <c r="E24" s="270" t="s">
        <v>41</v>
      </c>
      <c r="F24" s="270" t="s">
        <v>42</v>
      </c>
      <c r="G24" s="271">
        <f t="shared" si="2"/>
        <v>74997.600000000006</v>
      </c>
      <c r="H24" s="272">
        <v>0</v>
      </c>
      <c r="I24" s="272"/>
      <c r="J24" s="273">
        <v>0</v>
      </c>
      <c r="K24" s="273"/>
      <c r="L24" s="274"/>
      <c r="M24" s="274"/>
      <c r="N24" s="274"/>
      <c r="O24" s="274"/>
      <c r="P24" s="273"/>
      <c r="Q24" s="273"/>
      <c r="R24" s="273">
        <v>62498</v>
      </c>
      <c r="S24" s="275">
        <f t="shared" si="0"/>
        <v>12499.6</v>
      </c>
      <c r="T24" s="276"/>
      <c r="U24" s="435">
        <f t="shared" si="1"/>
        <v>0</v>
      </c>
      <c r="V24" s="279" t="s">
        <v>4349</v>
      </c>
      <c r="W24" s="279"/>
      <c r="X24" s="279"/>
      <c r="Y24" s="280"/>
      <c r="Z24" s="280"/>
      <c r="AA24" s="280"/>
      <c r="AB24" s="280"/>
      <c r="AC24" s="280"/>
      <c r="AD24" s="280"/>
      <c r="AE24" s="280"/>
      <c r="AF24" s="280"/>
      <c r="AG24" s="280"/>
      <c r="AH24" s="281"/>
    </row>
    <row r="25" spans="1:34" ht="15" customHeight="1" x14ac:dyDescent="0.2">
      <c r="A25" s="471" t="s">
        <v>1465</v>
      </c>
      <c r="B25" s="472" t="s">
        <v>1465</v>
      </c>
      <c r="C25" s="268" t="s">
        <v>1466</v>
      </c>
      <c r="D25" s="269" t="s">
        <v>1467</v>
      </c>
      <c r="E25" s="270" t="s">
        <v>97</v>
      </c>
      <c r="F25" s="270" t="s">
        <v>1468</v>
      </c>
      <c r="G25" s="271">
        <f t="shared" si="2"/>
        <v>3919977.6</v>
      </c>
      <c r="H25" s="272">
        <v>0</v>
      </c>
      <c r="I25" s="272"/>
      <c r="J25" s="273">
        <v>3266648</v>
      </c>
      <c r="K25" s="273">
        <f>J25*0.2</f>
        <v>653329.60000000009</v>
      </c>
      <c r="L25" s="274"/>
      <c r="M25" s="274"/>
      <c r="N25" s="274"/>
      <c r="O25" s="274"/>
      <c r="P25" s="273"/>
      <c r="Q25" s="273"/>
      <c r="R25" s="273">
        <v>0</v>
      </c>
      <c r="S25" s="275">
        <f t="shared" si="0"/>
        <v>0</v>
      </c>
      <c r="T25" s="276"/>
      <c r="U25" s="435">
        <f t="shared" si="1"/>
        <v>0</v>
      </c>
      <c r="V25" s="278" t="s">
        <v>4350</v>
      </c>
      <c r="W25" s="278"/>
      <c r="X25" s="279"/>
      <c r="Y25" s="280"/>
      <c r="Z25" s="280"/>
      <c r="AA25" s="280"/>
      <c r="AB25" s="280"/>
      <c r="AC25" s="280"/>
      <c r="AD25" s="280"/>
      <c r="AE25" s="280"/>
      <c r="AF25" s="280"/>
      <c r="AG25" s="280"/>
      <c r="AH25" s="281"/>
    </row>
    <row r="26" spans="1:34" ht="15" customHeight="1" x14ac:dyDescent="0.2">
      <c r="A26" s="471" t="s">
        <v>1465</v>
      </c>
      <c r="B26" s="472" t="s">
        <v>1465</v>
      </c>
      <c r="C26" s="268" t="s">
        <v>1466</v>
      </c>
      <c r="D26" s="269" t="s">
        <v>1390</v>
      </c>
      <c r="E26" s="270" t="s">
        <v>97</v>
      </c>
      <c r="F26" s="270" t="s">
        <v>1469</v>
      </c>
      <c r="G26" s="271">
        <f t="shared" si="2"/>
        <v>422569.2</v>
      </c>
      <c r="H26" s="272">
        <v>0</v>
      </c>
      <c r="I26" s="272"/>
      <c r="J26" s="273">
        <v>352141</v>
      </c>
      <c r="K26" s="273">
        <f>J26*0.2</f>
        <v>70428.2</v>
      </c>
      <c r="L26" s="274"/>
      <c r="M26" s="274"/>
      <c r="N26" s="274"/>
      <c r="O26" s="274"/>
      <c r="P26" s="273"/>
      <c r="Q26" s="273"/>
      <c r="R26" s="273">
        <v>0</v>
      </c>
      <c r="S26" s="275">
        <f t="shared" si="0"/>
        <v>0</v>
      </c>
      <c r="T26" s="276"/>
      <c r="U26" s="435">
        <f t="shared" si="1"/>
        <v>0</v>
      </c>
      <c r="V26" s="279" t="s">
        <v>4353</v>
      </c>
      <c r="W26" s="279"/>
      <c r="X26" s="279"/>
      <c r="Y26" s="280"/>
      <c r="Z26" s="280"/>
      <c r="AA26" s="280"/>
      <c r="AB26" s="280"/>
      <c r="AC26" s="280"/>
      <c r="AD26" s="280"/>
      <c r="AE26" s="280"/>
      <c r="AF26" s="280"/>
      <c r="AG26" s="280"/>
      <c r="AH26" s="281"/>
    </row>
    <row r="27" spans="1:34" ht="15" customHeight="1" x14ac:dyDescent="0.2">
      <c r="A27" s="471" t="s">
        <v>1465</v>
      </c>
      <c r="B27" s="472" t="s">
        <v>1465</v>
      </c>
      <c r="C27" s="268" t="s">
        <v>1466</v>
      </c>
      <c r="D27" s="269" t="s">
        <v>1390</v>
      </c>
      <c r="E27" s="270" t="s">
        <v>97</v>
      </c>
      <c r="F27" s="270" t="s">
        <v>1469</v>
      </c>
      <c r="G27" s="271">
        <f t="shared" si="2"/>
        <v>810627.6</v>
      </c>
      <c r="H27" s="272">
        <v>0</v>
      </c>
      <c r="I27" s="272"/>
      <c r="J27" s="273">
        <v>675523</v>
      </c>
      <c r="K27" s="273">
        <f>J27*0.2</f>
        <v>135104.6</v>
      </c>
      <c r="L27" s="274"/>
      <c r="M27" s="274"/>
      <c r="N27" s="274"/>
      <c r="O27" s="274"/>
      <c r="P27" s="273"/>
      <c r="Q27" s="273"/>
      <c r="R27" s="273">
        <v>0</v>
      </c>
      <c r="S27" s="275">
        <f t="shared" si="0"/>
        <v>0</v>
      </c>
      <c r="T27" s="276"/>
      <c r="U27" s="435">
        <f t="shared" si="1"/>
        <v>0</v>
      </c>
      <c r="V27" s="279" t="s">
        <v>4353</v>
      </c>
      <c r="W27" s="279"/>
      <c r="X27" s="279"/>
      <c r="Y27" s="280"/>
      <c r="Z27" s="280"/>
      <c r="AA27" s="280"/>
      <c r="AB27" s="280"/>
      <c r="AC27" s="280"/>
      <c r="AD27" s="280"/>
      <c r="AE27" s="280"/>
      <c r="AF27" s="280"/>
      <c r="AG27" s="280"/>
      <c r="AH27" s="281"/>
    </row>
    <row r="28" spans="1:34" ht="15" customHeight="1" x14ac:dyDescent="0.2">
      <c r="A28" s="266">
        <v>130</v>
      </c>
      <c r="B28" s="267" t="s">
        <v>1470</v>
      </c>
      <c r="C28" s="268" t="s">
        <v>1471</v>
      </c>
      <c r="D28" s="269" t="s">
        <v>1391</v>
      </c>
      <c r="E28" s="270" t="s">
        <v>27</v>
      </c>
      <c r="F28" s="270" t="s">
        <v>117</v>
      </c>
      <c r="G28" s="271">
        <f t="shared" si="2"/>
        <v>3228</v>
      </c>
      <c r="H28" s="272">
        <v>0</v>
      </c>
      <c r="I28" s="272"/>
      <c r="J28" s="273">
        <v>0</v>
      </c>
      <c r="K28" s="273"/>
      <c r="L28" s="274"/>
      <c r="M28" s="274"/>
      <c r="N28" s="274"/>
      <c r="O28" s="274"/>
      <c r="P28" s="273"/>
      <c r="Q28" s="273"/>
      <c r="R28" s="273">
        <v>2690</v>
      </c>
      <c r="S28" s="275">
        <f t="shared" si="0"/>
        <v>538</v>
      </c>
      <c r="T28" s="276"/>
      <c r="U28" s="435">
        <f t="shared" si="1"/>
        <v>0</v>
      </c>
      <c r="V28" s="279"/>
      <c r="W28" s="279"/>
      <c r="X28" s="279"/>
      <c r="Y28" s="280"/>
      <c r="Z28" s="280"/>
      <c r="AA28" s="280"/>
      <c r="AB28" s="280"/>
      <c r="AC28" s="280"/>
      <c r="AD28" s="280"/>
      <c r="AE28" s="280"/>
      <c r="AF28" s="280"/>
      <c r="AG28" s="280"/>
      <c r="AH28" s="281"/>
    </row>
    <row r="29" spans="1:34" s="438" customFormat="1" ht="15" customHeight="1" x14ac:dyDescent="0.2">
      <c r="A29" s="439">
        <v>8241</v>
      </c>
      <c r="B29" s="290" t="s">
        <v>1472</v>
      </c>
      <c r="C29" s="440" t="s">
        <v>1471</v>
      </c>
      <c r="D29" s="291" t="s">
        <v>1473</v>
      </c>
      <c r="E29" s="441" t="s">
        <v>27</v>
      </c>
      <c r="F29" s="441" t="s">
        <v>1474</v>
      </c>
      <c r="G29" s="300">
        <f t="shared" si="2"/>
        <v>18950</v>
      </c>
      <c r="H29" s="299">
        <v>18950</v>
      </c>
      <c r="I29" s="299"/>
      <c r="J29" s="298">
        <v>0</v>
      </c>
      <c r="K29" s="298"/>
      <c r="L29" s="442"/>
      <c r="M29" s="442"/>
      <c r="N29" s="442"/>
      <c r="O29" s="442"/>
      <c r="P29" s="298"/>
      <c r="Q29" s="298"/>
      <c r="R29" s="298">
        <v>0</v>
      </c>
      <c r="S29" s="297">
        <f t="shared" si="0"/>
        <v>0</v>
      </c>
      <c r="T29" s="442"/>
      <c r="U29" s="435">
        <f t="shared" si="1"/>
        <v>0</v>
      </c>
      <c r="V29" s="292" t="s">
        <v>5293</v>
      </c>
      <c r="W29" s="292"/>
      <c r="X29" s="292"/>
      <c r="Y29" s="443"/>
      <c r="Z29" s="443"/>
      <c r="AA29" s="443"/>
      <c r="AB29" s="443"/>
      <c r="AC29" s="443"/>
      <c r="AD29" s="443"/>
      <c r="AE29" s="443"/>
      <c r="AF29" s="443"/>
      <c r="AG29" s="443"/>
      <c r="AH29" s="444"/>
    </row>
    <row r="30" spans="1:34" ht="15" customHeight="1" x14ac:dyDescent="0.2">
      <c r="A30" s="266">
        <v>218</v>
      </c>
      <c r="B30" s="267" t="s">
        <v>1475</v>
      </c>
      <c r="C30" s="268" t="s">
        <v>1471</v>
      </c>
      <c r="D30" s="269" t="s">
        <v>1429</v>
      </c>
      <c r="E30" s="270" t="s">
        <v>41</v>
      </c>
      <c r="F30" s="270" t="s">
        <v>42</v>
      </c>
      <c r="G30" s="271">
        <f t="shared" si="2"/>
        <v>412500</v>
      </c>
      <c r="H30" s="272">
        <v>0</v>
      </c>
      <c r="I30" s="272"/>
      <c r="J30" s="273">
        <v>0</v>
      </c>
      <c r="K30" s="273"/>
      <c r="L30" s="274"/>
      <c r="M30" s="274"/>
      <c r="N30" s="274"/>
      <c r="O30" s="274"/>
      <c r="P30" s="273"/>
      <c r="Q30" s="273"/>
      <c r="R30" s="273">
        <v>343750</v>
      </c>
      <c r="S30" s="275">
        <f t="shared" si="0"/>
        <v>68750</v>
      </c>
      <c r="T30" s="276"/>
      <c r="U30" s="435">
        <f t="shared" si="1"/>
        <v>0</v>
      </c>
      <c r="V30" s="279" t="s">
        <v>4349</v>
      </c>
      <c r="W30" s="278"/>
      <c r="X30" s="279"/>
      <c r="Y30" s="280"/>
      <c r="Z30" s="280"/>
      <c r="AA30" s="280"/>
      <c r="AB30" s="280"/>
      <c r="AC30" s="280"/>
      <c r="AD30" s="280"/>
      <c r="AE30" s="280"/>
      <c r="AF30" s="280"/>
      <c r="AG30" s="280"/>
      <c r="AH30" s="281"/>
    </row>
    <row r="31" spans="1:34" ht="15" customHeight="1" x14ac:dyDescent="0.2">
      <c r="A31" s="266">
        <v>426</v>
      </c>
      <c r="B31" s="267" t="s">
        <v>1476</v>
      </c>
      <c r="C31" s="268" t="s">
        <v>1477</v>
      </c>
      <c r="D31" s="269" t="s">
        <v>123</v>
      </c>
      <c r="E31" s="270" t="s">
        <v>27</v>
      </c>
      <c r="F31" s="270" t="s">
        <v>124</v>
      </c>
      <c r="G31" s="271">
        <f t="shared" si="2"/>
        <v>9500.4</v>
      </c>
      <c r="H31" s="272">
        <v>0</v>
      </c>
      <c r="I31" s="272"/>
      <c r="J31" s="273">
        <v>0</v>
      </c>
      <c r="K31" s="273"/>
      <c r="L31" s="274"/>
      <c r="M31" s="274"/>
      <c r="N31" s="274"/>
      <c r="O31" s="274"/>
      <c r="P31" s="273"/>
      <c r="Q31" s="273"/>
      <c r="R31" s="273">
        <v>7917</v>
      </c>
      <c r="S31" s="275">
        <f t="shared" si="0"/>
        <v>1583.4</v>
      </c>
      <c r="T31" s="276"/>
      <c r="U31" s="435">
        <f t="shared" si="1"/>
        <v>0</v>
      </c>
      <c r="V31" s="278"/>
      <c r="W31" s="278"/>
      <c r="X31" s="279"/>
      <c r="Y31" s="280"/>
      <c r="Z31" s="280"/>
      <c r="AA31" s="280"/>
      <c r="AB31" s="280"/>
      <c r="AC31" s="280"/>
      <c r="AD31" s="280"/>
      <c r="AE31" s="280"/>
      <c r="AF31" s="280"/>
      <c r="AG31" s="280"/>
      <c r="AH31" s="281"/>
    </row>
    <row r="32" spans="1:34" s="438" customFormat="1" ht="15" customHeight="1" x14ac:dyDescent="0.2">
      <c r="A32" s="439">
        <v>1213</v>
      </c>
      <c r="B32" s="290" t="s">
        <v>1478</v>
      </c>
      <c r="C32" s="440" t="s">
        <v>1479</v>
      </c>
      <c r="D32" s="291" t="s">
        <v>1480</v>
      </c>
      <c r="E32" s="441" t="s">
        <v>27</v>
      </c>
      <c r="F32" s="441" t="s">
        <v>54</v>
      </c>
      <c r="G32" s="300">
        <f t="shared" si="2"/>
        <v>4800</v>
      </c>
      <c r="H32" s="299">
        <v>0</v>
      </c>
      <c r="I32" s="299"/>
      <c r="J32" s="298">
        <v>0</v>
      </c>
      <c r="K32" s="298"/>
      <c r="L32" s="442"/>
      <c r="M32" s="442"/>
      <c r="N32" s="442"/>
      <c r="O32" s="442"/>
      <c r="P32" s="298"/>
      <c r="Q32" s="298"/>
      <c r="R32" s="298">
        <v>4000</v>
      </c>
      <c r="S32" s="297">
        <f t="shared" si="0"/>
        <v>800</v>
      </c>
      <c r="T32" s="442"/>
      <c r="U32" s="435">
        <f t="shared" si="1"/>
        <v>0</v>
      </c>
      <c r="V32" s="292" t="s">
        <v>5294</v>
      </c>
      <c r="W32" s="292"/>
      <c r="X32" s="292"/>
      <c r="Y32" s="443"/>
      <c r="Z32" s="443"/>
      <c r="AA32" s="443"/>
      <c r="AB32" s="443"/>
      <c r="AC32" s="443"/>
      <c r="AD32" s="443"/>
      <c r="AE32" s="443"/>
      <c r="AF32" s="443"/>
      <c r="AG32" s="443"/>
      <c r="AH32" s="444"/>
    </row>
    <row r="33" spans="1:34" s="438" customFormat="1" ht="15" customHeight="1" x14ac:dyDescent="0.2">
      <c r="A33" s="439">
        <v>8</v>
      </c>
      <c r="B33" s="290" t="s">
        <v>1481</v>
      </c>
      <c r="C33" s="440" t="s">
        <v>1482</v>
      </c>
      <c r="D33" s="291" t="s">
        <v>1455</v>
      </c>
      <c r="E33" s="441" t="s">
        <v>27</v>
      </c>
      <c r="F33" s="441" t="s">
        <v>1456</v>
      </c>
      <c r="G33" s="300">
        <f t="shared" si="2"/>
        <v>22500</v>
      </c>
      <c r="H33" s="299">
        <v>22500</v>
      </c>
      <c r="I33" s="299"/>
      <c r="J33" s="298">
        <v>0</v>
      </c>
      <c r="K33" s="298"/>
      <c r="L33" s="442"/>
      <c r="M33" s="442"/>
      <c r="N33" s="442"/>
      <c r="O33" s="442"/>
      <c r="P33" s="298"/>
      <c r="Q33" s="298"/>
      <c r="R33" s="298">
        <v>0</v>
      </c>
      <c r="S33" s="297">
        <f t="shared" si="0"/>
        <v>0</v>
      </c>
      <c r="T33" s="442"/>
      <c r="U33" s="435">
        <f t="shared" si="1"/>
        <v>0</v>
      </c>
      <c r="V33" s="292" t="s">
        <v>5295</v>
      </c>
      <c r="W33" s="292"/>
      <c r="X33" s="292"/>
      <c r="Y33" s="443"/>
      <c r="Z33" s="443"/>
      <c r="AA33" s="443"/>
      <c r="AB33" s="443"/>
      <c r="AC33" s="443"/>
      <c r="AD33" s="443"/>
      <c r="AE33" s="443"/>
      <c r="AF33" s="443"/>
      <c r="AG33" s="443"/>
      <c r="AH33" s="444"/>
    </row>
    <row r="34" spans="1:34" ht="15" customHeight="1" x14ac:dyDescent="0.2">
      <c r="A34" s="266">
        <v>263</v>
      </c>
      <c r="B34" s="267" t="s">
        <v>1483</v>
      </c>
      <c r="C34" s="268" t="s">
        <v>1482</v>
      </c>
      <c r="D34" s="269" t="s">
        <v>1429</v>
      </c>
      <c r="E34" s="270" t="s">
        <v>41</v>
      </c>
      <c r="F34" s="270" t="s">
        <v>42</v>
      </c>
      <c r="G34" s="271">
        <f t="shared" si="2"/>
        <v>301020</v>
      </c>
      <c r="H34" s="272">
        <v>0</v>
      </c>
      <c r="I34" s="272"/>
      <c r="J34" s="273">
        <v>0</v>
      </c>
      <c r="K34" s="273"/>
      <c r="L34" s="274"/>
      <c r="M34" s="274"/>
      <c r="N34" s="274"/>
      <c r="O34" s="274"/>
      <c r="P34" s="273"/>
      <c r="Q34" s="273"/>
      <c r="R34" s="273">
        <v>250850</v>
      </c>
      <c r="S34" s="275">
        <f t="shared" si="0"/>
        <v>50170</v>
      </c>
      <c r="T34" s="276"/>
      <c r="U34" s="435">
        <f t="shared" si="1"/>
        <v>0</v>
      </c>
      <c r="V34" s="279" t="s">
        <v>4349</v>
      </c>
      <c r="W34" s="279"/>
      <c r="X34" s="279"/>
      <c r="Y34" s="280"/>
      <c r="Z34" s="280"/>
      <c r="AA34" s="280"/>
      <c r="AB34" s="280"/>
      <c r="AC34" s="280"/>
      <c r="AD34" s="280"/>
      <c r="AE34" s="280"/>
      <c r="AF34" s="280"/>
      <c r="AG34" s="280"/>
      <c r="AH34" s="281"/>
    </row>
    <row r="35" spans="1:34" s="488" customFormat="1" ht="15" customHeight="1" x14ac:dyDescent="0.2">
      <c r="A35" s="473">
        <v>302</v>
      </c>
      <c r="B35" s="474" t="s">
        <v>1484</v>
      </c>
      <c r="C35" s="475" t="s">
        <v>1485</v>
      </c>
      <c r="D35" s="476" t="s">
        <v>1429</v>
      </c>
      <c r="E35" s="477" t="s">
        <v>41</v>
      </c>
      <c r="F35" s="477" t="s">
        <v>42</v>
      </c>
      <c r="G35" s="478">
        <f t="shared" si="2"/>
        <v>183550.8</v>
      </c>
      <c r="H35" s="479">
        <v>0</v>
      </c>
      <c r="I35" s="479"/>
      <c r="J35" s="480">
        <v>0</v>
      </c>
      <c r="K35" s="481"/>
      <c r="L35" s="481"/>
      <c r="M35" s="481"/>
      <c r="N35" s="481"/>
      <c r="O35" s="481"/>
      <c r="P35" s="480"/>
      <c r="Q35" s="480"/>
      <c r="R35" s="480">
        <v>152959</v>
      </c>
      <c r="S35" s="482">
        <f t="shared" si="0"/>
        <v>30591.800000000003</v>
      </c>
      <c r="T35" s="483"/>
      <c r="U35" s="483"/>
      <c r="V35" s="484" t="s">
        <v>4349</v>
      </c>
      <c r="W35" s="485"/>
      <c r="X35" s="484"/>
      <c r="Y35" s="486"/>
      <c r="Z35" s="486"/>
      <c r="AA35" s="486"/>
      <c r="AB35" s="486"/>
      <c r="AC35" s="486"/>
      <c r="AD35" s="486"/>
      <c r="AE35" s="486"/>
      <c r="AF35" s="486"/>
      <c r="AG35" s="486"/>
      <c r="AH35" s="487"/>
    </row>
    <row r="36" spans="1:34" s="504" customFormat="1" ht="15" customHeight="1" x14ac:dyDescent="0.2">
      <c r="A36" s="489">
        <v>31</v>
      </c>
      <c r="B36" s="490" t="s">
        <v>1486</v>
      </c>
      <c r="C36" s="491" t="s">
        <v>1487</v>
      </c>
      <c r="D36" s="492" t="s">
        <v>1488</v>
      </c>
      <c r="E36" s="493" t="s">
        <v>27</v>
      </c>
      <c r="F36" s="493" t="s">
        <v>1489</v>
      </c>
      <c r="G36" s="494">
        <f t="shared" si="2"/>
        <v>135000</v>
      </c>
      <c r="H36" s="495">
        <v>0</v>
      </c>
      <c r="I36" s="495"/>
      <c r="J36" s="496">
        <v>0</v>
      </c>
      <c r="K36" s="496"/>
      <c r="L36" s="497"/>
      <c r="M36" s="497"/>
      <c r="N36" s="497"/>
      <c r="O36" s="497"/>
      <c r="P36" s="496"/>
      <c r="Q36" s="496"/>
      <c r="R36" s="496">
        <v>112500</v>
      </c>
      <c r="S36" s="498">
        <f t="shared" si="0"/>
        <v>22500</v>
      </c>
      <c r="T36" s="499"/>
      <c r="U36" s="499"/>
      <c r="V36" s="500"/>
      <c r="W36" s="500"/>
      <c r="X36" s="501"/>
      <c r="Y36" s="502"/>
      <c r="Z36" s="502"/>
      <c r="AA36" s="502"/>
      <c r="AB36" s="502"/>
      <c r="AC36" s="502"/>
      <c r="AD36" s="502"/>
      <c r="AE36" s="502"/>
      <c r="AF36" s="502"/>
      <c r="AG36" s="502"/>
      <c r="AH36" s="503"/>
    </row>
    <row r="37" spans="1:34" ht="15" customHeight="1" x14ac:dyDescent="0.2">
      <c r="A37" s="266">
        <v>3087</v>
      </c>
      <c r="B37" s="267" t="s">
        <v>1490</v>
      </c>
      <c r="C37" s="268" t="s">
        <v>1491</v>
      </c>
      <c r="D37" s="269" t="s">
        <v>1492</v>
      </c>
      <c r="E37" s="270" t="s">
        <v>27</v>
      </c>
      <c r="F37" s="270" t="s">
        <v>48</v>
      </c>
      <c r="G37" s="271">
        <f t="shared" si="2"/>
        <v>15900</v>
      </c>
      <c r="H37" s="272">
        <v>0</v>
      </c>
      <c r="I37" s="272"/>
      <c r="J37" s="273">
        <v>0</v>
      </c>
      <c r="K37" s="273"/>
      <c r="L37" s="274"/>
      <c r="M37" s="274"/>
      <c r="N37" s="274"/>
      <c r="O37" s="274"/>
      <c r="P37" s="273"/>
      <c r="Q37" s="273"/>
      <c r="R37" s="273">
        <v>13250</v>
      </c>
      <c r="S37" s="275">
        <f t="shared" si="0"/>
        <v>2650</v>
      </c>
      <c r="T37" s="276"/>
      <c r="U37" s="276"/>
      <c r="V37" s="278" t="s">
        <v>4347</v>
      </c>
      <c r="W37" s="278"/>
      <c r="X37" s="279"/>
      <c r="Y37" s="280"/>
      <c r="Z37" s="280"/>
      <c r="AA37" s="280"/>
      <c r="AB37" s="280"/>
      <c r="AC37" s="280"/>
      <c r="AD37" s="280"/>
      <c r="AE37" s="280"/>
      <c r="AF37" s="280"/>
      <c r="AG37" s="280"/>
      <c r="AH37" s="281"/>
    </row>
    <row r="38" spans="1:34" ht="15" customHeight="1" x14ac:dyDescent="0.2">
      <c r="A38" s="266">
        <v>336</v>
      </c>
      <c r="B38" s="267" t="s">
        <v>1493</v>
      </c>
      <c r="C38" s="268" t="s">
        <v>1491</v>
      </c>
      <c r="D38" s="269" t="s">
        <v>1429</v>
      </c>
      <c r="E38" s="270" t="s">
        <v>41</v>
      </c>
      <c r="F38" s="270" t="s">
        <v>42</v>
      </c>
      <c r="G38" s="271">
        <f t="shared" si="2"/>
        <v>217232.4</v>
      </c>
      <c r="H38" s="272">
        <v>0</v>
      </c>
      <c r="I38" s="272"/>
      <c r="J38" s="273">
        <v>0</v>
      </c>
      <c r="K38" s="273"/>
      <c r="L38" s="274"/>
      <c r="M38" s="274"/>
      <c r="N38" s="274"/>
      <c r="O38" s="274"/>
      <c r="P38" s="273"/>
      <c r="Q38" s="273"/>
      <c r="R38" s="273">
        <v>181027</v>
      </c>
      <c r="S38" s="275">
        <f t="shared" si="0"/>
        <v>36205.4</v>
      </c>
      <c r="T38" s="276"/>
      <c r="U38" s="276"/>
      <c r="V38" s="279" t="s">
        <v>4349</v>
      </c>
      <c r="W38" s="278"/>
      <c r="X38" s="279"/>
      <c r="Y38" s="280"/>
      <c r="Z38" s="280"/>
      <c r="AA38" s="280"/>
      <c r="AB38" s="280"/>
      <c r="AC38" s="280"/>
      <c r="AD38" s="280"/>
      <c r="AE38" s="280"/>
      <c r="AF38" s="280"/>
      <c r="AG38" s="280"/>
      <c r="AH38" s="281"/>
    </row>
    <row r="39" spans="1:34" s="438" customFormat="1" ht="15" customHeight="1" x14ac:dyDescent="0.2">
      <c r="A39" s="439">
        <v>316057</v>
      </c>
      <c r="B39" s="290" t="s">
        <v>1494</v>
      </c>
      <c r="C39" s="440" t="s">
        <v>1491</v>
      </c>
      <c r="D39" s="291" t="s">
        <v>1399</v>
      </c>
      <c r="E39" s="441" t="s">
        <v>27</v>
      </c>
      <c r="F39" s="441" t="s">
        <v>1400</v>
      </c>
      <c r="G39" s="300">
        <f t="shared" si="2"/>
        <v>1098</v>
      </c>
      <c r="H39" s="299">
        <v>0</v>
      </c>
      <c r="I39" s="299"/>
      <c r="J39" s="298">
        <v>0</v>
      </c>
      <c r="K39" s="298"/>
      <c r="L39" s="442"/>
      <c r="M39" s="442"/>
      <c r="N39" s="442"/>
      <c r="O39" s="442"/>
      <c r="P39" s="298"/>
      <c r="Q39" s="298"/>
      <c r="R39" s="298">
        <v>915</v>
      </c>
      <c r="S39" s="297">
        <f t="shared" si="0"/>
        <v>183</v>
      </c>
      <c r="T39" s="442"/>
      <c r="U39" s="442"/>
      <c r="V39" s="292" t="s">
        <v>5296</v>
      </c>
      <c r="W39" s="292"/>
      <c r="X39" s="292"/>
      <c r="Y39" s="443"/>
      <c r="Z39" s="443"/>
      <c r="AA39" s="443"/>
      <c r="AB39" s="443"/>
      <c r="AC39" s="443"/>
      <c r="AD39" s="443"/>
      <c r="AE39" s="443"/>
      <c r="AF39" s="443"/>
      <c r="AG39" s="443"/>
      <c r="AH39" s="444"/>
    </row>
    <row r="40" spans="1:34" ht="15" customHeight="1" x14ac:dyDescent="0.2">
      <c r="A40" s="266">
        <v>367</v>
      </c>
      <c r="B40" s="267" t="s">
        <v>1495</v>
      </c>
      <c r="C40" s="268" t="s">
        <v>1496</v>
      </c>
      <c r="D40" s="269" t="s">
        <v>1429</v>
      </c>
      <c r="E40" s="270" t="s">
        <v>41</v>
      </c>
      <c r="F40" s="270" t="s">
        <v>42</v>
      </c>
      <c r="G40" s="271">
        <f t="shared" si="2"/>
        <v>160680</v>
      </c>
      <c r="H40" s="272">
        <v>0</v>
      </c>
      <c r="I40" s="272"/>
      <c r="J40" s="273">
        <v>0</v>
      </c>
      <c r="K40" s="273"/>
      <c r="L40" s="274"/>
      <c r="M40" s="274"/>
      <c r="N40" s="274"/>
      <c r="O40" s="274"/>
      <c r="P40" s="273"/>
      <c r="Q40" s="273"/>
      <c r="R40" s="273">
        <v>133900</v>
      </c>
      <c r="S40" s="275">
        <f t="shared" si="0"/>
        <v>26780</v>
      </c>
      <c r="T40" s="276"/>
      <c r="U40" s="276"/>
      <c r="V40" s="279" t="s">
        <v>4349</v>
      </c>
      <c r="W40" s="279"/>
      <c r="X40" s="279"/>
      <c r="Y40" s="280"/>
      <c r="Z40" s="280"/>
      <c r="AA40" s="280"/>
      <c r="AB40" s="280"/>
      <c r="AC40" s="280"/>
      <c r="AD40" s="280"/>
      <c r="AE40" s="280"/>
      <c r="AF40" s="280"/>
      <c r="AG40" s="280"/>
      <c r="AH40" s="281"/>
    </row>
    <row r="41" spans="1:34" ht="15" customHeight="1" x14ac:dyDescent="0.2">
      <c r="A41" s="266">
        <v>364</v>
      </c>
      <c r="B41" s="267" t="s">
        <v>1497</v>
      </c>
      <c r="C41" s="268" t="s">
        <v>1496</v>
      </c>
      <c r="D41" s="269" t="s">
        <v>1429</v>
      </c>
      <c r="E41" s="270" t="s">
        <v>41</v>
      </c>
      <c r="F41" s="270" t="s">
        <v>42</v>
      </c>
      <c r="G41" s="271">
        <f t="shared" si="2"/>
        <v>26400</v>
      </c>
      <c r="H41" s="272">
        <v>0</v>
      </c>
      <c r="I41" s="272"/>
      <c r="J41" s="273">
        <v>0</v>
      </c>
      <c r="K41" s="273"/>
      <c r="L41" s="274"/>
      <c r="M41" s="274"/>
      <c r="N41" s="274"/>
      <c r="O41" s="274"/>
      <c r="P41" s="273"/>
      <c r="Q41" s="273"/>
      <c r="R41" s="273">
        <v>22000</v>
      </c>
      <c r="S41" s="275">
        <f t="shared" si="0"/>
        <v>4400</v>
      </c>
      <c r="T41" s="276"/>
      <c r="U41" s="276"/>
      <c r="V41" s="279" t="s">
        <v>4349</v>
      </c>
      <c r="W41" s="279"/>
      <c r="X41" s="279"/>
      <c r="Y41" s="280"/>
      <c r="Z41" s="280"/>
      <c r="AA41" s="280"/>
      <c r="AB41" s="280"/>
      <c r="AC41" s="280"/>
      <c r="AD41" s="280"/>
      <c r="AE41" s="280"/>
      <c r="AF41" s="280"/>
      <c r="AG41" s="280"/>
      <c r="AH41" s="281"/>
    </row>
    <row r="42" spans="1:34" ht="15" customHeight="1" x14ac:dyDescent="0.2">
      <c r="A42" s="266">
        <v>361</v>
      </c>
      <c r="B42" s="267" t="s">
        <v>1498</v>
      </c>
      <c r="C42" s="268" t="s">
        <v>1496</v>
      </c>
      <c r="D42" s="269" t="s">
        <v>1429</v>
      </c>
      <c r="E42" s="270" t="s">
        <v>41</v>
      </c>
      <c r="F42" s="270" t="s">
        <v>42</v>
      </c>
      <c r="G42" s="271">
        <f t="shared" si="2"/>
        <v>296100</v>
      </c>
      <c r="H42" s="272">
        <v>0</v>
      </c>
      <c r="I42" s="272"/>
      <c r="J42" s="273">
        <v>0</v>
      </c>
      <c r="K42" s="273"/>
      <c r="L42" s="274"/>
      <c r="M42" s="274"/>
      <c r="N42" s="274"/>
      <c r="O42" s="274"/>
      <c r="P42" s="273"/>
      <c r="Q42" s="273"/>
      <c r="R42" s="273">
        <v>246750</v>
      </c>
      <c r="S42" s="275">
        <f t="shared" si="0"/>
        <v>49350</v>
      </c>
      <c r="T42" s="276"/>
      <c r="U42" s="276"/>
      <c r="V42" s="279" t="s">
        <v>4349</v>
      </c>
      <c r="W42" s="278"/>
      <c r="X42" s="279"/>
      <c r="Y42" s="280"/>
      <c r="Z42" s="280"/>
      <c r="AA42" s="280"/>
      <c r="AB42" s="280"/>
      <c r="AC42" s="280"/>
      <c r="AD42" s="280"/>
      <c r="AE42" s="280"/>
      <c r="AF42" s="280"/>
      <c r="AG42" s="280"/>
      <c r="AH42" s="281"/>
    </row>
    <row r="43" spans="1:34" ht="15" customHeight="1" x14ac:dyDescent="0.2">
      <c r="A43" s="266">
        <v>371</v>
      </c>
      <c r="B43" s="267" t="s">
        <v>1499</v>
      </c>
      <c r="C43" s="268" t="s">
        <v>1500</v>
      </c>
      <c r="D43" s="269" t="s">
        <v>1429</v>
      </c>
      <c r="E43" s="270" t="s">
        <v>41</v>
      </c>
      <c r="F43" s="270" t="s">
        <v>42</v>
      </c>
      <c r="G43" s="271">
        <f t="shared" si="2"/>
        <v>110880</v>
      </c>
      <c r="H43" s="272">
        <v>0</v>
      </c>
      <c r="I43" s="272"/>
      <c r="J43" s="273">
        <v>0</v>
      </c>
      <c r="K43" s="273"/>
      <c r="L43" s="274"/>
      <c r="M43" s="274"/>
      <c r="N43" s="274"/>
      <c r="O43" s="274"/>
      <c r="P43" s="273"/>
      <c r="Q43" s="273"/>
      <c r="R43" s="273">
        <v>92400</v>
      </c>
      <c r="S43" s="275">
        <f t="shared" si="0"/>
        <v>18480</v>
      </c>
      <c r="T43" s="276"/>
      <c r="U43" s="276"/>
      <c r="V43" s="279" t="s">
        <v>4349</v>
      </c>
      <c r="W43" s="278"/>
      <c r="X43" s="279"/>
      <c r="Y43" s="280"/>
      <c r="Z43" s="280"/>
      <c r="AA43" s="280"/>
      <c r="AB43" s="280"/>
      <c r="AC43" s="280"/>
      <c r="AD43" s="280"/>
      <c r="AE43" s="280"/>
      <c r="AF43" s="280"/>
      <c r="AG43" s="280"/>
      <c r="AH43" s="281"/>
    </row>
    <row r="44" spans="1:34" ht="15" customHeight="1" x14ac:dyDescent="0.2">
      <c r="A44" s="266">
        <v>165</v>
      </c>
      <c r="B44" s="267" t="s">
        <v>1501</v>
      </c>
      <c r="C44" s="268" t="s">
        <v>1502</v>
      </c>
      <c r="D44" s="269" t="s">
        <v>1439</v>
      </c>
      <c r="E44" s="270" t="s">
        <v>27</v>
      </c>
      <c r="F44" s="270" t="s">
        <v>73</v>
      </c>
      <c r="G44" s="271">
        <f t="shared" ref="G44:G75" si="3">SUM(H44:U44)</f>
        <v>6572.4</v>
      </c>
      <c r="H44" s="272">
        <v>0</v>
      </c>
      <c r="I44" s="272"/>
      <c r="J44" s="273">
        <v>0</v>
      </c>
      <c r="K44" s="273"/>
      <c r="L44" s="274"/>
      <c r="M44" s="274"/>
      <c r="N44" s="274"/>
      <c r="O44" s="274"/>
      <c r="P44" s="273"/>
      <c r="Q44" s="273"/>
      <c r="R44" s="273">
        <v>5477</v>
      </c>
      <c r="S44" s="275">
        <f t="shared" si="0"/>
        <v>1095.4000000000001</v>
      </c>
      <c r="T44" s="276"/>
      <c r="U44" s="276"/>
      <c r="V44" s="279"/>
      <c r="W44" s="279"/>
      <c r="X44" s="279"/>
      <c r="Y44" s="280"/>
      <c r="Z44" s="280"/>
      <c r="AA44" s="280"/>
      <c r="AB44" s="280"/>
      <c r="AC44" s="280"/>
      <c r="AD44" s="280"/>
      <c r="AE44" s="280"/>
      <c r="AF44" s="280"/>
      <c r="AG44" s="280"/>
      <c r="AH44" s="281"/>
    </row>
    <row r="45" spans="1:34" ht="15" customHeight="1" x14ac:dyDescent="0.2">
      <c r="A45" s="266">
        <v>396</v>
      </c>
      <c r="B45" s="267" t="s">
        <v>1503</v>
      </c>
      <c r="C45" s="268" t="s">
        <v>1504</v>
      </c>
      <c r="D45" s="269" t="s">
        <v>1429</v>
      </c>
      <c r="E45" s="270" t="s">
        <v>41</v>
      </c>
      <c r="F45" s="270" t="s">
        <v>42</v>
      </c>
      <c r="G45" s="271">
        <f t="shared" si="3"/>
        <v>294670.8</v>
      </c>
      <c r="H45" s="272">
        <v>0</v>
      </c>
      <c r="I45" s="272"/>
      <c r="J45" s="273">
        <v>0</v>
      </c>
      <c r="K45" s="273"/>
      <c r="L45" s="274"/>
      <c r="M45" s="274"/>
      <c r="N45" s="274"/>
      <c r="O45" s="274"/>
      <c r="P45" s="273"/>
      <c r="Q45" s="273"/>
      <c r="R45" s="273">
        <v>245559</v>
      </c>
      <c r="S45" s="275">
        <f t="shared" si="0"/>
        <v>49111.8</v>
      </c>
      <c r="T45" s="276"/>
      <c r="U45" s="276"/>
      <c r="V45" s="279" t="s">
        <v>4349</v>
      </c>
      <c r="W45" s="278"/>
      <c r="X45" s="279"/>
      <c r="Y45" s="280"/>
      <c r="Z45" s="280"/>
      <c r="AA45" s="280"/>
      <c r="AB45" s="280"/>
      <c r="AC45" s="280"/>
      <c r="AD45" s="280"/>
      <c r="AE45" s="280"/>
      <c r="AF45" s="280"/>
      <c r="AG45" s="280"/>
      <c r="AH45" s="281"/>
    </row>
    <row r="46" spans="1:34" ht="15" customHeight="1" x14ac:dyDescent="0.2">
      <c r="A46" s="266">
        <v>416</v>
      </c>
      <c r="B46" s="267" t="s">
        <v>1505</v>
      </c>
      <c r="C46" s="268" t="s">
        <v>1506</v>
      </c>
      <c r="D46" s="269" t="s">
        <v>1429</v>
      </c>
      <c r="E46" s="270" t="s">
        <v>41</v>
      </c>
      <c r="F46" s="270" t="s">
        <v>42</v>
      </c>
      <c r="G46" s="271">
        <f t="shared" si="3"/>
        <v>34256.400000000001</v>
      </c>
      <c r="H46" s="272">
        <v>0</v>
      </c>
      <c r="I46" s="272"/>
      <c r="J46" s="273">
        <v>0</v>
      </c>
      <c r="K46" s="273"/>
      <c r="L46" s="274"/>
      <c r="M46" s="274"/>
      <c r="N46" s="274"/>
      <c r="O46" s="274"/>
      <c r="P46" s="273"/>
      <c r="Q46" s="273"/>
      <c r="R46" s="273">
        <v>28547</v>
      </c>
      <c r="S46" s="275">
        <f t="shared" si="0"/>
        <v>5709.4000000000005</v>
      </c>
      <c r="T46" s="276"/>
      <c r="U46" s="276"/>
      <c r="V46" s="279" t="s">
        <v>4349</v>
      </c>
      <c r="W46" s="278"/>
      <c r="X46" s="279"/>
      <c r="Y46" s="280"/>
      <c r="Z46" s="280"/>
      <c r="AA46" s="280"/>
      <c r="AB46" s="280"/>
      <c r="AC46" s="280"/>
      <c r="AD46" s="280"/>
      <c r="AE46" s="280"/>
      <c r="AF46" s="280"/>
      <c r="AG46" s="280"/>
      <c r="AH46" s="281"/>
    </row>
    <row r="47" spans="1:34" ht="15" customHeight="1" x14ac:dyDescent="0.2">
      <c r="A47" s="266">
        <v>425</v>
      </c>
      <c r="B47" s="267" t="s">
        <v>1507</v>
      </c>
      <c r="C47" s="268" t="s">
        <v>1508</v>
      </c>
      <c r="D47" s="269" t="s">
        <v>1429</v>
      </c>
      <c r="E47" s="270" t="s">
        <v>41</v>
      </c>
      <c r="F47" s="270" t="s">
        <v>42</v>
      </c>
      <c r="G47" s="271">
        <f t="shared" si="3"/>
        <v>10618.8</v>
      </c>
      <c r="H47" s="272">
        <v>0</v>
      </c>
      <c r="I47" s="272"/>
      <c r="J47" s="273">
        <v>0</v>
      </c>
      <c r="K47" s="273"/>
      <c r="L47" s="274"/>
      <c r="M47" s="274"/>
      <c r="N47" s="274"/>
      <c r="O47" s="274"/>
      <c r="P47" s="273"/>
      <c r="Q47" s="273"/>
      <c r="R47" s="273">
        <v>8849</v>
      </c>
      <c r="S47" s="275">
        <f t="shared" si="0"/>
        <v>1769.8000000000002</v>
      </c>
      <c r="T47" s="276"/>
      <c r="U47" s="276"/>
      <c r="V47" s="279" t="s">
        <v>4349</v>
      </c>
      <c r="W47" s="279"/>
      <c r="X47" s="279"/>
      <c r="Y47" s="280"/>
      <c r="Z47" s="280"/>
      <c r="AA47" s="280"/>
      <c r="AB47" s="280"/>
      <c r="AC47" s="280"/>
      <c r="AD47" s="280"/>
      <c r="AE47" s="280"/>
      <c r="AF47" s="280"/>
      <c r="AG47" s="280"/>
      <c r="AH47" s="281"/>
    </row>
    <row r="48" spans="1:34" ht="15" customHeight="1" x14ac:dyDescent="0.2">
      <c r="A48" s="266">
        <v>441</v>
      </c>
      <c r="B48" s="267" t="s">
        <v>1509</v>
      </c>
      <c r="C48" s="268" t="s">
        <v>1510</v>
      </c>
      <c r="D48" s="269" t="s">
        <v>1429</v>
      </c>
      <c r="E48" s="270" t="s">
        <v>41</v>
      </c>
      <c r="F48" s="270" t="s">
        <v>42</v>
      </c>
      <c r="G48" s="271">
        <f t="shared" si="3"/>
        <v>23001.599999999999</v>
      </c>
      <c r="H48" s="272">
        <v>0</v>
      </c>
      <c r="I48" s="272"/>
      <c r="J48" s="273">
        <v>0</v>
      </c>
      <c r="K48" s="273"/>
      <c r="L48" s="274"/>
      <c r="M48" s="274"/>
      <c r="N48" s="274"/>
      <c r="O48" s="274"/>
      <c r="P48" s="273"/>
      <c r="Q48" s="273"/>
      <c r="R48" s="273">
        <v>19168</v>
      </c>
      <c r="S48" s="275">
        <f t="shared" si="0"/>
        <v>3833.6000000000004</v>
      </c>
      <c r="T48" s="276"/>
      <c r="U48" s="276"/>
      <c r="V48" s="279" t="s">
        <v>4349</v>
      </c>
      <c r="W48" s="279"/>
      <c r="X48" s="279"/>
      <c r="Y48" s="280"/>
      <c r="Z48" s="280"/>
      <c r="AA48" s="280"/>
      <c r="AB48" s="280"/>
      <c r="AC48" s="280"/>
      <c r="AD48" s="280"/>
      <c r="AE48" s="280"/>
      <c r="AF48" s="280"/>
      <c r="AG48" s="280"/>
      <c r="AH48" s="281"/>
    </row>
    <row r="49" spans="1:34" ht="15" customHeight="1" x14ac:dyDescent="0.2">
      <c r="A49" s="266">
        <v>456</v>
      </c>
      <c r="B49" s="267" t="s">
        <v>1511</v>
      </c>
      <c r="C49" s="268" t="s">
        <v>1512</v>
      </c>
      <c r="D49" s="269" t="s">
        <v>1429</v>
      </c>
      <c r="E49" s="270" t="s">
        <v>41</v>
      </c>
      <c r="F49" s="270" t="s">
        <v>42</v>
      </c>
      <c r="G49" s="271">
        <f t="shared" si="3"/>
        <v>8466</v>
      </c>
      <c r="H49" s="272">
        <v>0</v>
      </c>
      <c r="I49" s="272"/>
      <c r="J49" s="273">
        <v>0</v>
      </c>
      <c r="K49" s="273"/>
      <c r="L49" s="274"/>
      <c r="M49" s="274"/>
      <c r="N49" s="274"/>
      <c r="O49" s="274"/>
      <c r="P49" s="273"/>
      <c r="Q49" s="273"/>
      <c r="R49" s="273">
        <v>7055</v>
      </c>
      <c r="S49" s="275">
        <f t="shared" si="0"/>
        <v>1411</v>
      </c>
      <c r="T49" s="276"/>
      <c r="U49" s="276"/>
      <c r="V49" s="279" t="s">
        <v>4349</v>
      </c>
      <c r="W49" s="279"/>
      <c r="X49" s="279"/>
      <c r="Y49" s="280"/>
      <c r="Z49" s="280"/>
      <c r="AA49" s="280"/>
      <c r="AB49" s="280"/>
      <c r="AC49" s="280"/>
      <c r="AD49" s="280"/>
      <c r="AE49" s="280"/>
      <c r="AF49" s="280"/>
      <c r="AG49" s="280"/>
      <c r="AH49" s="281"/>
    </row>
    <row r="50" spans="1:34" s="438" customFormat="1" ht="15" customHeight="1" x14ac:dyDescent="0.2">
      <c r="A50" s="505">
        <v>18661</v>
      </c>
      <c r="B50" s="290" t="s">
        <v>1513</v>
      </c>
      <c r="C50" s="440" t="s">
        <v>1514</v>
      </c>
      <c r="D50" s="291" t="s">
        <v>1473</v>
      </c>
      <c r="E50" s="441" t="s">
        <v>27</v>
      </c>
      <c r="F50" s="441" t="s">
        <v>1474</v>
      </c>
      <c r="G50" s="300">
        <f t="shared" si="3"/>
        <v>18950</v>
      </c>
      <c r="H50" s="299">
        <v>18950</v>
      </c>
      <c r="I50" s="299"/>
      <c r="J50" s="298">
        <v>0</v>
      </c>
      <c r="K50" s="298"/>
      <c r="L50" s="442"/>
      <c r="M50" s="442"/>
      <c r="N50" s="442"/>
      <c r="O50" s="442"/>
      <c r="P50" s="298"/>
      <c r="Q50" s="298"/>
      <c r="R50" s="298">
        <v>0</v>
      </c>
      <c r="S50" s="297">
        <f t="shared" si="0"/>
        <v>0</v>
      </c>
      <c r="T50" s="442"/>
      <c r="U50" s="442"/>
      <c r="V50" s="289" t="s">
        <v>5297</v>
      </c>
      <c r="W50" s="289"/>
      <c r="X50" s="292"/>
      <c r="Y50" s="443"/>
      <c r="Z50" s="443"/>
      <c r="AA50" s="443"/>
      <c r="AB50" s="443"/>
      <c r="AC50" s="443"/>
      <c r="AD50" s="443"/>
      <c r="AE50" s="443"/>
      <c r="AF50" s="443"/>
      <c r="AG50" s="443"/>
      <c r="AH50" s="444"/>
    </row>
    <row r="51" spans="1:34" ht="15" customHeight="1" x14ac:dyDescent="0.2">
      <c r="A51" s="471">
        <v>3325</v>
      </c>
      <c r="B51" s="267" t="s">
        <v>1515</v>
      </c>
      <c r="C51" s="268" t="s">
        <v>1516</v>
      </c>
      <c r="D51" s="269" t="s">
        <v>1492</v>
      </c>
      <c r="E51" s="270" t="s">
        <v>27</v>
      </c>
      <c r="F51" s="270" t="s">
        <v>48</v>
      </c>
      <c r="G51" s="271">
        <f t="shared" si="3"/>
        <v>2400</v>
      </c>
      <c r="H51" s="272">
        <v>0</v>
      </c>
      <c r="I51" s="272"/>
      <c r="J51" s="273">
        <v>0</v>
      </c>
      <c r="K51" s="273"/>
      <c r="L51" s="274"/>
      <c r="M51" s="274"/>
      <c r="N51" s="274"/>
      <c r="O51" s="274"/>
      <c r="P51" s="273"/>
      <c r="Q51" s="273"/>
      <c r="R51" s="273">
        <v>2000</v>
      </c>
      <c r="S51" s="275">
        <f t="shared" si="0"/>
        <v>400</v>
      </c>
      <c r="T51" s="276"/>
      <c r="U51" s="276"/>
      <c r="V51" s="278" t="s">
        <v>4347</v>
      </c>
      <c r="W51" s="278"/>
      <c r="X51" s="279"/>
      <c r="Y51" s="280"/>
      <c r="Z51" s="280"/>
      <c r="AA51" s="280"/>
      <c r="AB51" s="280"/>
      <c r="AC51" s="280"/>
      <c r="AD51" s="280"/>
      <c r="AE51" s="280"/>
      <c r="AF51" s="280"/>
      <c r="AG51" s="280"/>
      <c r="AH51" s="281"/>
    </row>
    <row r="52" spans="1:34" ht="15" customHeight="1" x14ac:dyDescent="0.2">
      <c r="A52" s="471">
        <v>3326</v>
      </c>
      <c r="B52" s="267" t="s">
        <v>1517</v>
      </c>
      <c r="C52" s="268" t="s">
        <v>1516</v>
      </c>
      <c r="D52" s="269" t="s">
        <v>1492</v>
      </c>
      <c r="E52" s="270" t="s">
        <v>27</v>
      </c>
      <c r="F52" s="270" t="s">
        <v>48</v>
      </c>
      <c r="G52" s="271">
        <f t="shared" si="3"/>
        <v>34800</v>
      </c>
      <c r="H52" s="272">
        <v>0</v>
      </c>
      <c r="I52" s="272"/>
      <c r="J52" s="273">
        <v>0</v>
      </c>
      <c r="K52" s="273"/>
      <c r="L52" s="274"/>
      <c r="M52" s="274"/>
      <c r="N52" s="274"/>
      <c r="O52" s="274"/>
      <c r="P52" s="273"/>
      <c r="Q52" s="273"/>
      <c r="R52" s="273">
        <v>29000</v>
      </c>
      <c r="S52" s="275">
        <f t="shared" si="0"/>
        <v>5800</v>
      </c>
      <c r="T52" s="276"/>
      <c r="U52" s="276"/>
      <c r="V52" s="278" t="s">
        <v>4347</v>
      </c>
      <c r="W52" s="278"/>
      <c r="X52" s="279"/>
      <c r="Y52" s="280"/>
      <c r="Z52" s="280"/>
      <c r="AA52" s="280"/>
      <c r="AB52" s="280"/>
      <c r="AC52" s="280"/>
      <c r="AD52" s="280"/>
      <c r="AE52" s="280"/>
      <c r="AF52" s="280"/>
      <c r="AG52" s="280"/>
      <c r="AH52" s="281"/>
    </row>
    <row r="53" spans="1:34" ht="15" customHeight="1" x14ac:dyDescent="0.2">
      <c r="A53" s="471">
        <v>527</v>
      </c>
      <c r="B53" s="267" t="s">
        <v>1518</v>
      </c>
      <c r="C53" s="268" t="s">
        <v>1519</v>
      </c>
      <c r="D53" s="269" t="s">
        <v>1429</v>
      </c>
      <c r="E53" s="270" t="s">
        <v>41</v>
      </c>
      <c r="F53" s="270" t="s">
        <v>42</v>
      </c>
      <c r="G53" s="271">
        <f t="shared" si="3"/>
        <v>63374.400000000001</v>
      </c>
      <c r="H53" s="272">
        <v>0</v>
      </c>
      <c r="I53" s="272"/>
      <c r="J53" s="273">
        <v>0</v>
      </c>
      <c r="K53" s="273"/>
      <c r="L53" s="274"/>
      <c r="M53" s="274"/>
      <c r="N53" s="274"/>
      <c r="O53" s="274"/>
      <c r="P53" s="273"/>
      <c r="Q53" s="273"/>
      <c r="R53" s="273">
        <v>52812</v>
      </c>
      <c r="S53" s="275">
        <f t="shared" si="0"/>
        <v>10562.400000000001</v>
      </c>
      <c r="T53" s="276"/>
      <c r="U53" s="276"/>
      <c r="V53" s="279" t="s">
        <v>4349</v>
      </c>
      <c r="W53" s="279"/>
      <c r="X53" s="279"/>
      <c r="Y53" s="280"/>
      <c r="Z53" s="280"/>
      <c r="AA53" s="280"/>
      <c r="AB53" s="280"/>
      <c r="AC53" s="280"/>
      <c r="AD53" s="280"/>
      <c r="AE53" s="280"/>
      <c r="AF53" s="280"/>
      <c r="AG53" s="280"/>
      <c r="AH53" s="281"/>
    </row>
    <row r="54" spans="1:34" ht="15" customHeight="1" x14ac:dyDescent="0.2">
      <c r="A54" s="266">
        <v>540</v>
      </c>
      <c r="B54" s="267" t="s">
        <v>1520</v>
      </c>
      <c r="C54" s="268" t="s">
        <v>1521</v>
      </c>
      <c r="D54" s="269" t="s">
        <v>1429</v>
      </c>
      <c r="E54" s="270" t="s">
        <v>41</v>
      </c>
      <c r="F54" s="270" t="s">
        <v>42</v>
      </c>
      <c r="G54" s="271">
        <f t="shared" si="3"/>
        <v>2400</v>
      </c>
      <c r="H54" s="272">
        <v>0</v>
      </c>
      <c r="I54" s="272"/>
      <c r="J54" s="273">
        <v>0</v>
      </c>
      <c r="K54" s="273"/>
      <c r="L54" s="274"/>
      <c r="M54" s="274"/>
      <c r="N54" s="274"/>
      <c r="O54" s="274"/>
      <c r="P54" s="273"/>
      <c r="Q54" s="273"/>
      <c r="R54" s="273">
        <v>2000</v>
      </c>
      <c r="S54" s="275">
        <f t="shared" si="0"/>
        <v>400</v>
      </c>
      <c r="T54" s="276"/>
      <c r="U54" s="276"/>
      <c r="V54" s="279" t="s">
        <v>4349</v>
      </c>
      <c r="W54" s="279"/>
      <c r="X54" s="279"/>
      <c r="Y54" s="280"/>
      <c r="Z54" s="280"/>
      <c r="AA54" s="280"/>
      <c r="AB54" s="280"/>
      <c r="AC54" s="280"/>
      <c r="AD54" s="280"/>
      <c r="AE54" s="280"/>
      <c r="AF54" s="280"/>
      <c r="AG54" s="280"/>
      <c r="AH54" s="281"/>
    </row>
    <row r="55" spans="1:34" ht="15" customHeight="1" x14ac:dyDescent="0.2">
      <c r="A55" s="266">
        <v>539</v>
      </c>
      <c r="B55" s="267" t="s">
        <v>1522</v>
      </c>
      <c r="C55" s="268" t="s">
        <v>1521</v>
      </c>
      <c r="D55" s="269" t="s">
        <v>1429</v>
      </c>
      <c r="E55" s="270" t="s">
        <v>41</v>
      </c>
      <c r="F55" s="270" t="s">
        <v>42</v>
      </c>
      <c r="G55" s="271">
        <f t="shared" si="3"/>
        <v>76363.199999999997</v>
      </c>
      <c r="H55" s="272">
        <v>0</v>
      </c>
      <c r="I55" s="272"/>
      <c r="J55" s="273">
        <v>0</v>
      </c>
      <c r="K55" s="273"/>
      <c r="L55" s="274"/>
      <c r="M55" s="274"/>
      <c r="N55" s="274"/>
      <c r="O55" s="274"/>
      <c r="P55" s="273"/>
      <c r="Q55" s="273"/>
      <c r="R55" s="273">
        <v>63636</v>
      </c>
      <c r="S55" s="275">
        <f t="shared" si="0"/>
        <v>12727.2</v>
      </c>
      <c r="T55" s="276"/>
      <c r="U55" s="276"/>
      <c r="V55" s="279" t="s">
        <v>4349</v>
      </c>
      <c r="W55" s="278"/>
      <c r="X55" s="279"/>
      <c r="Y55" s="280"/>
      <c r="Z55" s="280"/>
      <c r="AA55" s="280"/>
      <c r="AB55" s="280"/>
      <c r="AC55" s="280"/>
      <c r="AD55" s="280"/>
      <c r="AE55" s="280"/>
      <c r="AF55" s="280"/>
      <c r="AG55" s="280"/>
      <c r="AH55" s="281"/>
    </row>
    <row r="56" spans="1:34" ht="15" customHeight="1" x14ac:dyDescent="0.2">
      <c r="A56" s="266">
        <v>1049</v>
      </c>
      <c r="B56" s="267" t="s">
        <v>1523</v>
      </c>
      <c r="C56" s="268" t="s">
        <v>1521</v>
      </c>
      <c r="D56" s="269" t="s">
        <v>123</v>
      </c>
      <c r="E56" s="270" t="s">
        <v>27</v>
      </c>
      <c r="F56" s="270" t="s">
        <v>124</v>
      </c>
      <c r="G56" s="271">
        <f t="shared" si="3"/>
        <v>5700</v>
      </c>
      <c r="H56" s="272">
        <v>0</v>
      </c>
      <c r="I56" s="272"/>
      <c r="J56" s="273">
        <v>0</v>
      </c>
      <c r="K56" s="273"/>
      <c r="L56" s="274"/>
      <c r="M56" s="274"/>
      <c r="N56" s="274"/>
      <c r="O56" s="274"/>
      <c r="P56" s="273"/>
      <c r="Q56" s="273"/>
      <c r="R56" s="273">
        <v>4750</v>
      </c>
      <c r="S56" s="275">
        <f t="shared" si="0"/>
        <v>950</v>
      </c>
      <c r="T56" s="276"/>
      <c r="U56" s="276"/>
      <c r="V56" s="278"/>
      <c r="W56" s="278"/>
      <c r="X56" s="279"/>
      <c r="Y56" s="280"/>
      <c r="Z56" s="280"/>
      <c r="AA56" s="280"/>
      <c r="AB56" s="280"/>
      <c r="AC56" s="280"/>
      <c r="AD56" s="280"/>
      <c r="AE56" s="280"/>
      <c r="AF56" s="280"/>
      <c r="AG56" s="280"/>
      <c r="AH56" s="281"/>
    </row>
    <row r="57" spans="1:34" ht="15" customHeight="1" x14ac:dyDescent="0.2">
      <c r="A57" s="266">
        <v>211</v>
      </c>
      <c r="B57" s="267" t="s">
        <v>1524</v>
      </c>
      <c r="C57" s="268" t="s">
        <v>1521</v>
      </c>
      <c r="D57" s="269" t="s">
        <v>1439</v>
      </c>
      <c r="E57" s="270" t="s">
        <v>27</v>
      </c>
      <c r="F57" s="270" t="s">
        <v>73</v>
      </c>
      <c r="G57" s="271">
        <f t="shared" si="3"/>
        <v>6643.2</v>
      </c>
      <c r="H57" s="272">
        <v>0</v>
      </c>
      <c r="I57" s="272"/>
      <c r="J57" s="273">
        <v>0</v>
      </c>
      <c r="K57" s="273"/>
      <c r="L57" s="274"/>
      <c r="M57" s="274"/>
      <c r="N57" s="274"/>
      <c r="O57" s="274"/>
      <c r="P57" s="273"/>
      <c r="Q57" s="273"/>
      <c r="R57" s="273">
        <v>5536</v>
      </c>
      <c r="S57" s="275">
        <f t="shared" si="0"/>
        <v>1107.2</v>
      </c>
      <c r="T57" s="276"/>
      <c r="U57" s="276"/>
      <c r="V57" s="278"/>
      <c r="W57" s="278"/>
      <c r="X57" s="279"/>
      <c r="Y57" s="280"/>
      <c r="Z57" s="280"/>
      <c r="AA57" s="280"/>
      <c r="AB57" s="280"/>
      <c r="AC57" s="280"/>
      <c r="AD57" s="280"/>
      <c r="AE57" s="280"/>
      <c r="AF57" s="280"/>
      <c r="AG57" s="280"/>
      <c r="AH57" s="281"/>
    </row>
    <row r="58" spans="1:34" ht="15" customHeight="1" x14ac:dyDescent="0.2">
      <c r="A58" s="266">
        <v>516</v>
      </c>
      <c r="B58" s="267" t="s">
        <v>1525</v>
      </c>
      <c r="C58" s="268" t="s">
        <v>1521</v>
      </c>
      <c r="D58" s="269" t="s">
        <v>1429</v>
      </c>
      <c r="E58" s="270" t="s">
        <v>41</v>
      </c>
      <c r="F58" s="270" t="s">
        <v>42</v>
      </c>
      <c r="G58" s="271">
        <f t="shared" si="3"/>
        <v>325005.59999999998</v>
      </c>
      <c r="H58" s="272">
        <v>0</v>
      </c>
      <c r="I58" s="272"/>
      <c r="J58" s="273">
        <v>0</v>
      </c>
      <c r="K58" s="273"/>
      <c r="L58" s="274"/>
      <c r="M58" s="274"/>
      <c r="N58" s="274"/>
      <c r="O58" s="274"/>
      <c r="P58" s="273"/>
      <c r="Q58" s="273"/>
      <c r="R58" s="273">
        <v>270838</v>
      </c>
      <c r="S58" s="275">
        <f t="shared" si="0"/>
        <v>54167.600000000006</v>
      </c>
      <c r="T58" s="276"/>
      <c r="U58" s="276"/>
      <c r="V58" s="279" t="s">
        <v>4349</v>
      </c>
      <c r="W58" s="279"/>
      <c r="X58" s="279"/>
      <c r="Y58" s="280"/>
      <c r="Z58" s="280"/>
      <c r="AA58" s="280"/>
      <c r="AB58" s="280"/>
      <c r="AC58" s="280"/>
      <c r="AD58" s="280"/>
      <c r="AE58" s="280"/>
      <c r="AF58" s="280"/>
      <c r="AG58" s="280"/>
      <c r="AH58" s="281"/>
    </row>
    <row r="59" spans="1:34" ht="15" customHeight="1" x14ac:dyDescent="0.2">
      <c r="A59" s="266">
        <v>529</v>
      </c>
      <c r="B59" s="267" t="s">
        <v>1526</v>
      </c>
      <c r="C59" s="268" t="s">
        <v>1521</v>
      </c>
      <c r="D59" s="269" t="s">
        <v>1429</v>
      </c>
      <c r="E59" s="270" t="s">
        <v>41</v>
      </c>
      <c r="F59" s="270" t="s">
        <v>42</v>
      </c>
      <c r="G59" s="271">
        <f t="shared" si="3"/>
        <v>178856.4</v>
      </c>
      <c r="H59" s="272">
        <v>0</v>
      </c>
      <c r="I59" s="272"/>
      <c r="J59" s="273">
        <v>0</v>
      </c>
      <c r="K59" s="273"/>
      <c r="L59" s="274"/>
      <c r="M59" s="274"/>
      <c r="N59" s="274"/>
      <c r="O59" s="274"/>
      <c r="P59" s="273"/>
      <c r="Q59" s="273"/>
      <c r="R59" s="273">
        <v>149047</v>
      </c>
      <c r="S59" s="275">
        <f t="shared" si="0"/>
        <v>29809.4</v>
      </c>
      <c r="T59" s="276"/>
      <c r="U59" s="276"/>
      <c r="V59" s="279" t="s">
        <v>4349</v>
      </c>
      <c r="W59" s="279"/>
      <c r="X59" s="279"/>
      <c r="Y59" s="280"/>
      <c r="Z59" s="280"/>
      <c r="AA59" s="280"/>
      <c r="AB59" s="280"/>
      <c r="AC59" s="280"/>
      <c r="AD59" s="280"/>
      <c r="AE59" s="280"/>
      <c r="AF59" s="280"/>
      <c r="AG59" s="280"/>
      <c r="AH59" s="281"/>
    </row>
    <row r="60" spans="1:34" ht="15" customHeight="1" x14ac:dyDescent="0.2">
      <c r="A60" s="266">
        <v>167</v>
      </c>
      <c r="B60" s="267" t="s">
        <v>1527</v>
      </c>
      <c r="C60" s="268" t="s">
        <v>1528</v>
      </c>
      <c r="D60" s="269" t="s">
        <v>1529</v>
      </c>
      <c r="E60" s="270" t="s">
        <v>27</v>
      </c>
      <c r="F60" s="270" t="s">
        <v>71</v>
      </c>
      <c r="G60" s="271">
        <f t="shared" si="3"/>
        <v>122791.2</v>
      </c>
      <c r="H60" s="272">
        <v>0</v>
      </c>
      <c r="I60" s="272"/>
      <c r="J60" s="273">
        <v>0</v>
      </c>
      <c r="K60" s="273"/>
      <c r="L60" s="274"/>
      <c r="M60" s="274"/>
      <c r="N60" s="274"/>
      <c r="O60" s="274"/>
      <c r="P60" s="273"/>
      <c r="Q60" s="273"/>
      <c r="R60" s="273">
        <v>102326</v>
      </c>
      <c r="S60" s="275">
        <f t="shared" si="0"/>
        <v>20465.2</v>
      </c>
      <c r="T60" s="276"/>
      <c r="U60" s="276"/>
      <c r="V60" s="279"/>
      <c r="W60" s="279"/>
      <c r="X60" s="279"/>
      <c r="Y60" s="280"/>
      <c r="Z60" s="280"/>
      <c r="AA60" s="280"/>
      <c r="AB60" s="280"/>
      <c r="AC60" s="280"/>
      <c r="AD60" s="280"/>
      <c r="AE60" s="280"/>
      <c r="AF60" s="280"/>
      <c r="AG60" s="280"/>
      <c r="AH60" s="281"/>
    </row>
    <row r="61" spans="1:34" ht="15" customHeight="1" x14ac:dyDescent="0.2">
      <c r="A61" s="266">
        <v>732</v>
      </c>
      <c r="B61" s="267" t="s">
        <v>1530</v>
      </c>
      <c r="C61" s="268" t="s">
        <v>1528</v>
      </c>
      <c r="D61" s="269" t="s">
        <v>1531</v>
      </c>
      <c r="E61" s="270" t="s">
        <v>27</v>
      </c>
      <c r="F61" s="270" t="s">
        <v>44</v>
      </c>
      <c r="G61" s="271">
        <f t="shared" si="3"/>
        <v>1000512</v>
      </c>
      <c r="H61" s="272">
        <v>0</v>
      </c>
      <c r="I61" s="272"/>
      <c r="J61" s="273">
        <v>0</v>
      </c>
      <c r="K61" s="273"/>
      <c r="L61" s="274"/>
      <c r="M61" s="274"/>
      <c r="N61" s="274"/>
      <c r="O61" s="274"/>
      <c r="P61" s="273"/>
      <c r="Q61" s="273"/>
      <c r="R61" s="273">
        <v>833760</v>
      </c>
      <c r="S61" s="275">
        <f t="shared" si="0"/>
        <v>166752</v>
      </c>
      <c r="T61" s="276"/>
      <c r="U61" s="276"/>
      <c r="V61" s="279" t="s">
        <v>4347</v>
      </c>
      <c r="W61" s="279"/>
      <c r="X61" s="279"/>
      <c r="Y61" s="280"/>
      <c r="Z61" s="280"/>
      <c r="AA61" s="280"/>
      <c r="AB61" s="280"/>
      <c r="AC61" s="280"/>
      <c r="AD61" s="280"/>
      <c r="AE61" s="280"/>
      <c r="AF61" s="280"/>
      <c r="AG61" s="280"/>
      <c r="AH61" s="281"/>
    </row>
    <row r="62" spans="1:34" s="438" customFormat="1" ht="15" customHeight="1" x14ac:dyDescent="0.2">
      <c r="A62" s="439">
        <v>335</v>
      </c>
      <c r="B62" s="290" t="s">
        <v>1532</v>
      </c>
      <c r="C62" s="440" t="s">
        <v>1533</v>
      </c>
      <c r="D62" s="291" t="s">
        <v>1391</v>
      </c>
      <c r="E62" s="441" t="s">
        <v>27</v>
      </c>
      <c r="F62" s="441" t="s">
        <v>117</v>
      </c>
      <c r="G62" s="300">
        <f t="shared" si="3"/>
        <v>3228</v>
      </c>
      <c r="H62" s="299">
        <v>0</v>
      </c>
      <c r="I62" s="299"/>
      <c r="J62" s="298">
        <v>0</v>
      </c>
      <c r="K62" s="298"/>
      <c r="L62" s="442"/>
      <c r="M62" s="442"/>
      <c r="N62" s="442"/>
      <c r="O62" s="442"/>
      <c r="P62" s="298"/>
      <c r="Q62" s="298"/>
      <c r="R62" s="298">
        <v>2690</v>
      </c>
      <c r="S62" s="297">
        <f t="shared" si="0"/>
        <v>538</v>
      </c>
      <c r="T62" s="442"/>
      <c r="U62" s="442"/>
      <c r="V62" s="289" t="s">
        <v>5298</v>
      </c>
      <c r="W62" s="289"/>
      <c r="X62" s="292"/>
      <c r="Y62" s="443"/>
      <c r="Z62" s="443"/>
      <c r="AA62" s="443"/>
      <c r="AB62" s="443"/>
      <c r="AC62" s="443"/>
      <c r="AD62" s="443"/>
      <c r="AE62" s="443"/>
      <c r="AF62" s="443"/>
      <c r="AG62" s="443"/>
      <c r="AH62" s="444"/>
    </row>
    <row r="63" spans="1:34" ht="15" customHeight="1" x14ac:dyDescent="0.2">
      <c r="A63" s="266">
        <v>746</v>
      </c>
      <c r="B63" s="267" t="s">
        <v>1534</v>
      </c>
      <c r="C63" s="268" t="s">
        <v>1533</v>
      </c>
      <c r="D63" s="269" t="s">
        <v>1531</v>
      </c>
      <c r="E63" s="270" t="s">
        <v>27</v>
      </c>
      <c r="F63" s="270" t="s">
        <v>44</v>
      </c>
      <c r="G63" s="271">
        <f t="shared" si="3"/>
        <v>1001160</v>
      </c>
      <c r="H63" s="272">
        <v>0</v>
      </c>
      <c r="I63" s="272"/>
      <c r="J63" s="273">
        <v>0</v>
      </c>
      <c r="K63" s="273"/>
      <c r="L63" s="274"/>
      <c r="M63" s="274"/>
      <c r="N63" s="274"/>
      <c r="O63" s="274"/>
      <c r="P63" s="273"/>
      <c r="Q63" s="273"/>
      <c r="R63" s="273">
        <v>834300</v>
      </c>
      <c r="S63" s="275">
        <f t="shared" si="0"/>
        <v>166860</v>
      </c>
      <c r="T63" s="276"/>
      <c r="U63" s="276"/>
      <c r="V63" s="279" t="s">
        <v>4347</v>
      </c>
      <c r="W63" s="278"/>
      <c r="X63" s="279"/>
      <c r="Y63" s="280"/>
      <c r="Z63" s="280"/>
      <c r="AA63" s="280"/>
      <c r="AB63" s="280"/>
      <c r="AC63" s="280"/>
      <c r="AD63" s="280"/>
      <c r="AE63" s="280"/>
      <c r="AF63" s="280"/>
      <c r="AG63" s="280"/>
      <c r="AH63" s="281"/>
    </row>
    <row r="64" spans="1:34" ht="15" customHeight="1" x14ac:dyDescent="0.2">
      <c r="A64" s="266">
        <v>46</v>
      </c>
      <c r="B64" s="267" t="s">
        <v>1535</v>
      </c>
      <c r="C64" s="268" t="s">
        <v>1533</v>
      </c>
      <c r="D64" s="269" t="s">
        <v>1449</v>
      </c>
      <c r="E64" s="270" t="s">
        <v>27</v>
      </c>
      <c r="F64" s="270" t="s">
        <v>133</v>
      </c>
      <c r="G64" s="271">
        <f t="shared" si="3"/>
        <v>7404</v>
      </c>
      <c r="H64" s="272">
        <v>0</v>
      </c>
      <c r="I64" s="272"/>
      <c r="J64" s="273">
        <v>0</v>
      </c>
      <c r="K64" s="273"/>
      <c r="L64" s="274"/>
      <c r="M64" s="274"/>
      <c r="N64" s="274"/>
      <c r="O64" s="274"/>
      <c r="P64" s="273"/>
      <c r="Q64" s="273"/>
      <c r="R64" s="273">
        <v>6170</v>
      </c>
      <c r="S64" s="275">
        <f t="shared" si="0"/>
        <v>1234</v>
      </c>
      <c r="T64" s="276"/>
      <c r="U64" s="276"/>
      <c r="V64" s="279"/>
      <c r="W64" s="279"/>
      <c r="X64" s="279"/>
      <c r="Y64" s="280"/>
      <c r="Z64" s="280"/>
      <c r="AA64" s="280"/>
      <c r="AB64" s="280"/>
      <c r="AC64" s="280"/>
      <c r="AD64" s="280"/>
      <c r="AE64" s="280"/>
      <c r="AF64" s="280"/>
      <c r="AG64" s="280"/>
      <c r="AH64" s="281"/>
    </row>
    <row r="65" spans="1:34" s="455" customFormat="1" ht="15" customHeight="1" x14ac:dyDescent="0.2">
      <c r="A65" s="445">
        <v>157</v>
      </c>
      <c r="B65" s="396" t="s">
        <v>1536</v>
      </c>
      <c r="C65" s="446" t="s">
        <v>1537</v>
      </c>
      <c r="D65" s="398" t="s">
        <v>1460</v>
      </c>
      <c r="E65" s="447" t="s">
        <v>56</v>
      </c>
      <c r="F65" s="447" t="s">
        <v>57</v>
      </c>
      <c r="G65" s="448">
        <f t="shared" si="3"/>
        <v>3000</v>
      </c>
      <c r="H65" s="449">
        <v>0</v>
      </c>
      <c r="I65" s="449"/>
      <c r="J65" s="450">
        <v>0</v>
      </c>
      <c r="K65" s="450"/>
      <c r="L65" s="451"/>
      <c r="M65" s="451"/>
      <c r="N65" s="451"/>
      <c r="O65" s="451"/>
      <c r="P65" s="450"/>
      <c r="Q65" s="450"/>
      <c r="R65" s="450">
        <v>2500</v>
      </c>
      <c r="S65" s="452">
        <f t="shared" si="0"/>
        <v>500</v>
      </c>
      <c r="T65" s="451"/>
      <c r="U65" s="451"/>
      <c r="V65" s="403" t="s">
        <v>5291</v>
      </c>
      <c r="W65" s="403"/>
      <c r="X65" s="403"/>
      <c r="Y65" s="453"/>
      <c r="Z65" s="453"/>
      <c r="AA65" s="453"/>
      <c r="AB65" s="453"/>
      <c r="AC65" s="453"/>
      <c r="AD65" s="453"/>
      <c r="AE65" s="453"/>
      <c r="AF65" s="453"/>
      <c r="AG65" s="453"/>
      <c r="AH65" s="454"/>
    </row>
    <row r="66" spans="1:34" ht="15" customHeight="1" x14ac:dyDescent="0.2">
      <c r="A66" s="266">
        <v>770</v>
      </c>
      <c r="B66" s="267" t="s">
        <v>1538</v>
      </c>
      <c r="C66" s="268" t="s">
        <v>1537</v>
      </c>
      <c r="D66" s="269" t="s">
        <v>1531</v>
      </c>
      <c r="E66" s="270" t="s">
        <v>27</v>
      </c>
      <c r="F66" s="270" t="s">
        <v>44</v>
      </c>
      <c r="G66" s="271">
        <f t="shared" si="3"/>
        <v>500256</v>
      </c>
      <c r="H66" s="272">
        <v>0</v>
      </c>
      <c r="I66" s="272"/>
      <c r="J66" s="273">
        <v>0</v>
      </c>
      <c r="K66" s="273"/>
      <c r="L66" s="274"/>
      <c r="M66" s="274"/>
      <c r="N66" s="274"/>
      <c r="O66" s="274"/>
      <c r="P66" s="273"/>
      <c r="Q66" s="273"/>
      <c r="R66" s="273">
        <v>416880</v>
      </c>
      <c r="S66" s="275">
        <f t="shared" si="0"/>
        <v>83376</v>
      </c>
      <c r="T66" s="276"/>
      <c r="U66" s="276"/>
      <c r="V66" s="279" t="s">
        <v>4347</v>
      </c>
      <c r="W66" s="278"/>
      <c r="X66" s="279"/>
      <c r="Y66" s="280"/>
      <c r="Z66" s="280"/>
      <c r="AA66" s="280"/>
      <c r="AB66" s="280"/>
      <c r="AC66" s="280"/>
      <c r="AD66" s="280"/>
      <c r="AE66" s="280"/>
      <c r="AF66" s="280"/>
      <c r="AG66" s="280"/>
      <c r="AH66" s="281"/>
    </row>
    <row r="67" spans="1:34" s="455" customFormat="1" ht="15" customHeight="1" x14ac:dyDescent="0.2">
      <c r="A67" s="445">
        <v>153</v>
      </c>
      <c r="B67" s="396" t="s">
        <v>1539</v>
      </c>
      <c r="C67" s="446" t="s">
        <v>1537</v>
      </c>
      <c r="D67" s="398" t="s">
        <v>1460</v>
      </c>
      <c r="E67" s="447" t="s">
        <v>56</v>
      </c>
      <c r="F67" s="447" t="s">
        <v>57</v>
      </c>
      <c r="G67" s="448">
        <f t="shared" si="3"/>
        <v>3000</v>
      </c>
      <c r="H67" s="449">
        <v>0</v>
      </c>
      <c r="I67" s="449"/>
      <c r="J67" s="450">
        <v>0</v>
      </c>
      <c r="K67" s="450"/>
      <c r="L67" s="451"/>
      <c r="M67" s="451"/>
      <c r="N67" s="451"/>
      <c r="O67" s="451"/>
      <c r="P67" s="450"/>
      <c r="Q67" s="450"/>
      <c r="R67" s="450">
        <v>2500</v>
      </c>
      <c r="S67" s="452">
        <f t="shared" si="0"/>
        <v>500</v>
      </c>
      <c r="T67" s="451"/>
      <c r="U67" s="451"/>
      <c r="V67" s="404" t="s">
        <v>5291</v>
      </c>
      <c r="W67" s="404"/>
      <c r="X67" s="403"/>
      <c r="Y67" s="453"/>
      <c r="Z67" s="453"/>
      <c r="AA67" s="453"/>
      <c r="AB67" s="453"/>
      <c r="AC67" s="453"/>
      <c r="AD67" s="453"/>
      <c r="AE67" s="453"/>
      <c r="AF67" s="453"/>
      <c r="AG67" s="453"/>
      <c r="AH67" s="454"/>
    </row>
    <row r="68" spans="1:34" s="438" customFormat="1" ht="15" customHeight="1" x14ac:dyDescent="0.2">
      <c r="A68" s="439">
        <v>1398</v>
      </c>
      <c r="B68" s="290" t="s">
        <v>1540</v>
      </c>
      <c r="C68" s="440" t="s">
        <v>1537</v>
      </c>
      <c r="D68" s="291" t="s">
        <v>1480</v>
      </c>
      <c r="E68" s="441" t="s">
        <v>27</v>
      </c>
      <c r="F68" s="441" t="s">
        <v>54</v>
      </c>
      <c r="G68" s="300">
        <f t="shared" si="3"/>
        <v>4800</v>
      </c>
      <c r="H68" s="299">
        <v>0</v>
      </c>
      <c r="I68" s="299"/>
      <c r="J68" s="298">
        <v>0</v>
      </c>
      <c r="K68" s="298"/>
      <c r="L68" s="442"/>
      <c r="M68" s="442"/>
      <c r="N68" s="442"/>
      <c r="O68" s="442"/>
      <c r="P68" s="298"/>
      <c r="Q68" s="298"/>
      <c r="R68" s="298">
        <v>4000</v>
      </c>
      <c r="S68" s="297">
        <f t="shared" si="0"/>
        <v>800</v>
      </c>
      <c r="T68" s="442"/>
      <c r="U68" s="442"/>
      <c r="V68" s="292" t="s">
        <v>5299</v>
      </c>
      <c r="W68" s="292"/>
      <c r="X68" s="292"/>
      <c r="Y68" s="443"/>
      <c r="Z68" s="443"/>
      <c r="AA68" s="443"/>
      <c r="AB68" s="443"/>
      <c r="AC68" s="443"/>
      <c r="AD68" s="443"/>
      <c r="AE68" s="443"/>
      <c r="AF68" s="443"/>
      <c r="AG68" s="443"/>
      <c r="AH68" s="444"/>
    </row>
    <row r="69" spans="1:34" ht="15" customHeight="1" x14ac:dyDescent="0.2">
      <c r="A69" s="266">
        <v>570</v>
      </c>
      <c r="B69" s="267" t="s">
        <v>1541</v>
      </c>
      <c r="C69" s="268" t="s">
        <v>1537</v>
      </c>
      <c r="D69" s="269" t="s">
        <v>1429</v>
      </c>
      <c r="E69" s="270" t="s">
        <v>41</v>
      </c>
      <c r="F69" s="270" t="s">
        <v>42</v>
      </c>
      <c r="G69" s="271">
        <f t="shared" si="3"/>
        <v>295119.59999999998</v>
      </c>
      <c r="H69" s="272">
        <v>0</v>
      </c>
      <c r="I69" s="272"/>
      <c r="J69" s="273">
        <v>0</v>
      </c>
      <c r="K69" s="273"/>
      <c r="L69" s="274"/>
      <c r="M69" s="274"/>
      <c r="N69" s="274"/>
      <c r="O69" s="274"/>
      <c r="P69" s="273"/>
      <c r="Q69" s="273"/>
      <c r="R69" s="273">
        <v>245933</v>
      </c>
      <c r="S69" s="275">
        <f t="shared" si="0"/>
        <v>49186.600000000006</v>
      </c>
      <c r="T69" s="276"/>
      <c r="U69" s="276"/>
      <c r="V69" s="279" t="s">
        <v>4349</v>
      </c>
      <c r="W69" s="279"/>
      <c r="X69" s="279"/>
      <c r="Y69" s="280"/>
      <c r="Z69" s="280"/>
      <c r="AA69" s="280"/>
      <c r="AB69" s="280"/>
      <c r="AC69" s="280"/>
      <c r="AD69" s="280"/>
      <c r="AE69" s="280"/>
      <c r="AF69" s="280"/>
      <c r="AG69" s="280"/>
      <c r="AH69" s="281"/>
    </row>
    <row r="70" spans="1:34" s="469" customFormat="1" ht="15" customHeight="1" x14ac:dyDescent="0.2">
      <c r="A70" s="456">
        <v>30</v>
      </c>
      <c r="B70" s="457" t="s">
        <v>1542</v>
      </c>
      <c r="C70" s="458" t="s">
        <v>1543</v>
      </c>
      <c r="D70" s="459" t="s">
        <v>58</v>
      </c>
      <c r="E70" s="460" t="s">
        <v>27</v>
      </c>
      <c r="F70" s="460" t="s">
        <v>59</v>
      </c>
      <c r="G70" s="461">
        <f t="shared" si="3"/>
        <v>12180</v>
      </c>
      <c r="H70" s="462">
        <v>12180</v>
      </c>
      <c r="I70" s="462"/>
      <c r="J70" s="463">
        <v>0</v>
      </c>
      <c r="K70" s="463"/>
      <c r="L70" s="464"/>
      <c r="M70" s="464"/>
      <c r="N70" s="464"/>
      <c r="O70" s="464"/>
      <c r="P70" s="463"/>
      <c r="Q70" s="463"/>
      <c r="R70" s="463">
        <v>0</v>
      </c>
      <c r="S70" s="465">
        <f t="shared" si="0"/>
        <v>0</v>
      </c>
      <c r="T70" s="464"/>
      <c r="U70" s="464"/>
      <c r="V70" s="466" t="s">
        <v>5292</v>
      </c>
      <c r="W70" s="466"/>
      <c r="X70" s="466"/>
      <c r="Y70" s="467"/>
      <c r="Z70" s="467"/>
      <c r="AA70" s="467"/>
      <c r="AB70" s="467"/>
      <c r="AC70" s="467"/>
      <c r="AD70" s="467"/>
      <c r="AE70" s="467"/>
      <c r="AF70" s="467"/>
      <c r="AG70" s="467"/>
      <c r="AH70" s="468"/>
    </row>
    <row r="71" spans="1:34" s="469" customFormat="1" ht="15" customHeight="1" x14ac:dyDescent="0.2">
      <c r="A71" s="456">
        <v>29</v>
      </c>
      <c r="B71" s="457" t="s">
        <v>1544</v>
      </c>
      <c r="C71" s="458" t="s">
        <v>1543</v>
      </c>
      <c r="D71" s="459" t="s">
        <v>58</v>
      </c>
      <c r="E71" s="460" t="s">
        <v>27</v>
      </c>
      <c r="F71" s="460" t="s">
        <v>59</v>
      </c>
      <c r="G71" s="461">
        <f t="shared" si="3"/>
        <v>12180</v>
      </c>
      <c r="H71" s="462">
        <v>12180</v>
      </c>
      <c r="I71" s="462"/>
      <c r="J71" s="463">
        <v>0</v>
      </c>
      <c r="K71" s="463"/>
      <c r="L71" s="464"/>
      <c r="M71" s="464"/>
      <c r="N71" s="464"/>
      <c r="O71" s="464"/>
      <c r="P71" s="463"/>
      <c r="Q71" s="463"/>
      <c r="R71" s="463">
        <v>0</v>
      </c>
      <c r="S71" s="465">
        <f t="shared" ref="S71:S134" si="4">R71*0.2</f>
        <v>0</v>
      </c>
      <c r="T71" s="464"/>
      <c r="U71" s="464"/>
      <c r="V71" s="466" t="s">
        <v>5292</v>
      </c>
      <c r="W71" s="466"/>
      <c r="X71" s="466"/>
      <c r="Y71" s="467"/>
      <c r="Z71" s="467"/>
      <c r="AA71" s="467"/>
      <c r="AB71" s="467"/>
      <c r="AC71" s="467"/>
      <c r="AD71" s="467"/>
      <c r="AE71" s="467"/>
      <c r="AF71" s="467"/>
      <c r="AG71" s="467"/>
      <c r="AH71" s="468"/>
    </row>
    <row r="72" spans="1:34" ht="15" customHeight="1" x14ac:dyDescent="0.2">
      <c r="A72" s="266" t="s">
        <v>1545</v>
      </c>
      <c r="B72" s="267" t="s">
        <v>1545</v>
      </c>
      <c r="C72" s="268" t="s">
        <v>1543</v>
      </c>
      <c r="D72" s="269" t="s">
        <v>1390</v>
      </c>
      <c r="E72" s="270" t="s">
        <v>97</v>
      </c>
      <c r="F72" s="270" t="s">
        <v>1469</v>
      </c>
      <c r="G72" s="271">
        <f t="shared" si="3"/>
        <v>885841.2</v>
      </c>
      <c r="H72" s="272">
        <v>0</v>
      </c>
      <c r="I72" s="272"/>
      <c r="J72" s="273">
        <v>738201</v>
      </c>
      <c r="K72" s="273">
        <f>J72*0.2</f>
        <v>147640.20000000001</v>
      </c>
      <c r="L72" s="274"/>
      <c r="M72" s="274"/>
      <c r="N72" s="274"/>
      <c r="O72" s="274"/>
      <c r="P72" s="273"/>
      <c r="Q72" s="273"/>
      <c r="R72" s="273">
        <v>0</v>
      </c>
      <c r="S72" s="275">
        <f t="shared" si="4"/>
        <v>0</v>
      </c>
      <c r="T72" s="276"/>
      <c r="U72" s="276"/>
      <c r="V72" s="279" t="s">
        <v>4353</v>
      </c>
      <c r="W72" s="278"/>
      <c r="X72" s="279"/>
      <c r="Y72" s="280"/>
      <c r="Z72" s="280"/>
      <c r="AA72" s="280"/>
      <c r="AB72" s="280"/>
      <c r="AC72" s="280"/>
      <c r="AD72" s="280"/>
      <c r="AE72" s="280"/>
      <c r="AF72" s="280"/>
      <c r="AG72" s="280"/>
      <c r="AH72" s="281"/>
    </row>
    <row r="73" spans="1:34" ht="15" customHeight="1" x14ac:dyDescent="0.2">
      <c r="A73" s="266" t="s">
        <v>1545</v>
      </c>
      <c r="B73" s="267" t="s">
        <v>1545</v>
      </c>
      <c r="C73" s="268" t="s">
        <v>1543</v>
      </c>
      <c r="D73" s="269" t="s">
        <v>1392</v>
      </c>
      <c r="E73" s="270" t="s">
        <v>97</v>
      </c>
      <c r="F73" s="270" t="s">
        <v>1957</v>
      </c>
      <c r="G73" s="271">
        <f t="shared" si="3"/>
        <v>200631.6</v>
      </c>
      <c r="H73" s="272">
        <v>0</v>
      </c>
      <c r="I73" s="272"/>
      <c r="J73" s="273">
        <v>167193</v>
      </c>
      <c r="K73" s="273">
        <f>J73*0.2</f>
        <v>33438.6</v>
      </c>
      <c r="L73" s="274"/>
      <c r="M73" s="274"/>
      <c r="N73" s="274"/>
      <c r="O73" s="274"/>
      <c r="P73" s="273"/>
      <c r="Q73" s="273"/>
      <c r="R73" s="273">
        <v>0</v>
      </c>
      <c r="S73" s="275">
        <f t="shared" si="4"/>
        <v>0</v>
      </c>
      <c r="T73" s="276"/>
      <c r="U73" s="276"/>
      <c r="V73" s="279" t="s">
        <v>4346</v>
      </c>
      <c r="W73" s="279"/>
      <c r="X73" s="279"/>
      <c r="Y73" s="280"/>
      <c r="Z73" s="280"/>
      <c r="AA73" s="280"/>
      <c r="AB73" s="280"/>
      <c r="AC73" s="280"/>
      <c r="AD73" s="280"/>
      <c r="AE73" s="280"/>
      <c r="AF73" s="280"/>
      <c r="AG73" s="280"/>
      <c r="AH73" s="281"/>
    </row>
    <row r="74" spans="1:34" ht="15" customHeight="1" x14ac:dyDescent="0.2">
      <c r="A74" s="266" t="s">
        <v>1547</v>
      </c>
      <c r="B74" s="267" t="s">
        <v>1547</v>
      </c>
      <c r="C74" s="268" t="s">
        <v>1543</v>
      </c>
      <c r="D74" s="269" t="s">
        <v>1390</v>
      </c>
      <c r="E74" s="270" t="s">
        <v>97</v>
      </c>
      <c r="F74" s="270" t="s">
        <v>1469</v>
      </c>
      <c r="G74" s="271">
        <f t="shared" si="3"/>
        <v>1275237.6000000001</v>
      </c>
      <c r="H74" s="272">
        <v>0</v>
      </c>
      <c r="I74" s="272"/>
      <c r="J74" s="273">
        <v>1062698</v>
      </c>
      <c r="K74" s="273">
        <f>J74*0.2</f>
        <v>212539.6</v>
      </c>
      <c r="L74" s="274"/>
      <c r="M74" s="274"/>
      <c r="N74" s="274"/>
      <c r="O74" s="274"/>
      <c r="P74" s="273"/>
      <c r="Q74" s="273"/>
      <c r="R74" s="273">
        <v>0</v>
      </c>
      <c r="S74" s="275">
        <f t="shared" si="4"/>
        <v>0</v>
      </c>
      <c r="T74" s="276"/>
      <c r="U74" s="276"/>
      <c r="V74" s="279" t="s">
        <v>4353</v>
      </c>
      <c r="W74" s="279"/>
      <c r="X74" s="279"/>
      <c r="Y74" s="280"/>
      <c r="Z74" s="280"/>
      <c r="AA74" s="280"/>
      <c r="AB74" s="280"/>
      <c r="AC74" s="280"/>
      <c r="AD74" s="280"/>
      <c r="AE74" s="280"/>
      <c r="AF74" s="280"/>
      <c r="AG74" s="280"/>
      <c r="AH74" s="281"/>
    </row>
    <row r="75" spans="1:34" ht="15" customHeight="1" x14ac:dyDescent="0.2">
      <c r="A75" s="266">
        <v>602</v>
      </c>
      <c r="B75" s="267" t="s">
        <v>1548</v>
      </c>
      <c r="C75" s="268" t="s">
        <v>1549</v>
      </c>
      <c r="D75" s="269" t="s">
        <v>1429</v>
      </c>
      <c r="E75" s="270" t="s">
        <v>41</v>
      </c>
      <c r="F75" s="270" t="s">
        <v>42</v>
      </c>
      <c r="G75" s="271">
        <f t="shared" si="3"/>
        <v>294000</v>
      </c>
      <c r="H75" s="272">
        <v>0</v>
      </c>
      <c r="I75" s="272"/>
      <c r="J75" s="273">
        <v>0</v>
      </c>
      <c r="K75" s="273"/>
      <c r="L75" s="274"/>
      <c r="M75" s="274"/>
      <c r="N75" s="274"/>
      <c r="O75" s="274"/>
      <c r="P75" s="273"/>
      <c r="Q75" s="273"/>
      <c r="R75" s="273">
        <v>245000</v>
      </c>
      <c r="S75" s="275">
        <f t="shared" si="4"/>
        <v>49000</v>
      </c>
      <c r="T75" s="276"/>
      <c r="U75" s="276"/>
      <c r="V75" s="279" t="s">
        <v>4349</v>
      </c>
      <c r="W75" s="279"/>
      <c r="X75" s="279"/>
      <c r="Y75" s="280"/>
      <c r="Z75" s="280"/>
      <c r="AA75" s="280"/>
      <c r="AB75" s="280"/>
      <c r="AC75" s="280"/>
      <c r="AD75" s="280"/>
      <c r="AE75" s="280"/>
      <c r="AF75" s="280"/>
      <c r="AG75" s="280"/>
      <c r="AH75" s="281"/>
    </row>
    <row r="76" spans="1:34" ht="15" customHeight="1" x14ac:dyDescent="0.2">
      <c r="A76" s="266">
        <v>603</v>
      </c>
      <c r="B76" s="267" t="s">
        <v>1550</v>
      </c>
      <c r="C76" s="268" t="s">
        <v>1549</v>
      </c>
      <c r="D76" s="269" t="s">
        <v>1429</v>
      </c>
      <c r="E76" s="270" t="s">
        <v>41</v>
      </c>
      <c r="F76" s="270" t="s">
        <v>42</v>
      </c>
      <c r="G76" s="271">
        <f t="shared" ref="G76:G90" si="5">SUM(H76:U76)</f>
        <v>297499.2</v>
      </c>
      <c r="H76" s="272">
        <v>0</v>
      </c>
      <c r="I76" s="272"/>
      <c r="J76" s="273">
        <v>0</v>
      </c>
      <c r="K76" s="273"/>
      <c r="L76" s="274"/>
      <c r="M76" s="274"/>
      <c r="N76" s="274"/>
      <c r="O76" s="274"/>
      <c r="P76" s="273"/>
      <c r="Q76" s="273"/>
      <c r="R76" s="273">
        <v>247916</v>
      </c>
      <c r="S76" s="275">
        <f t="shared" si="4"/>
        <v>49583.200000000004</v>
      </c>
      <c r="T76" s="276"/>
      <c r="U76" s="276"/>
      <c r="V76" s="279" t="s">
        <v>4349</v>
      </c>
      <c r="W76" s="278"/>
      <c r="X76" s="279"/>
      <c r="Y76" s="280"/>
      <c r="Z76" s="280"/>
      <c r="AA76" s="280"/>
      <c r="AB76" s="280"/>
      <c r="AC76" s="280"/>
      <c r="AD76" s="280"/>
      <c r="AE76" s="280"/>
      <c r="AF76" s="280"/>
      <c r="AG76" s="280"/>
      <c r="AH76" s="281"/>
    </row>
    <row r="77" spans="1:34" s="488" customFormat="1" ht="15" customHeight="1" x14ac:dyDescent="0.2">
      <c r="A77" s="473">
        <v>592</v>
      </c>
      <c r="B77" s="474" t="s">
        <v>1551</v>
      </c>
      <c r="C77" s="475" t="s">
        <v>1549</v>
      </c>
      <c r="D77" s="476" t="s">
        <v>1429</v>
      </c>
      <c r="E77" s="477" t="s">
        <v>41</v>
      </c>
      <c r="F77" s="477" t="s">
        <v>42</v>
      </c>
      <c r="G77" s="478">
        <f t="shared" si="5"/>
        <v>55212</v>
      </c>
      <c r="H77" s="479">
        <v>0</v>
      </c>
      <c r="I77" s="479"/>
      <c r="J77" s="480">
        <v>0</v>
      </c>
      <c r="K77" s="480"/>
      <c r="L77" s="481"/>
      <c r="M77" s="481"/>
      <c r="N77" s="481"/>
      <c r="O77" s="481"/>
      <c r="P77" s="480"/>
      <c r="Q77" s="480"/>
      <c r="R77" s="480">
        <v>46010</v>
      </c>
      <c r="S77" s="482">
        <f t="shared" si="4"/>
        <v>9202</v>
      </c>
      <c r="T77" s="483"/>
      <c r="U77" s="483"/>
      <c r="V77" s="484" t="s">
        <v>4349</v>
      </c>
      <c r="W77" s="485"/>
      <c r="X77" s="484"/>
      <c r="Y77" s="486"/>
      <c r="Z77" s="486"/>
      <c r="AA77" s="486"/>
      <c r="AB77" s="486"/>
      <c r="AC77" s="486"/>
      <c r="AD77" s="486"/>
      <c r="AE77" s="486"/>
      <c r="AF77" s="486"/>
      <c r="AG77" s="486"/>
      <c r="AH77" s="487"/>
    </row>
    <row r="78" spans="1:34" ht="15" customHeight="1" x14ac:dyDescent="0.2">
      <c r="A78" s="266">
        <v>618</v>
      </c>
      <c r="B78" s="267" t="s">
        <v>1552</v>
      </c>
      <c r="C78" s="268" t="s">
        <v>1553</v>
      </c>
      <c r="D78" s="269" t="s">
        <v>1429</v>
      </c>
      <c r="E78" s="270" t="s">
        <v>41</v>
      </c>
      <c r="F78" s="270" t="s">
        <v>42</v>
      </c>
      <c r="G78" s="271">
        <f t="shared" si="5"/>
        <v>135500.4</v>
      </c>
      <c r="H78" s="272">
        <v>0</v>
      </c>
      <c r="I78" s="272"/>
      <c r="J78" s="273">
        <v>0</v>
      </c>
      <c r="K78" s="273"/>
      <c r="L78" s="274"/>
      <c r="M78" s="274"/>
      <c r="N78" s="274"/>
      <c r="O78" s="274"/>
      <c r="P78" s="273"/>
      <c r="Q78" s="273"/>
      <c r="R78" s="273">
        <v>112917</v>
      </c>
      <c r="S78" s="275">
        <f t="shared" si="4"/>
        <v>22583.4</v>
      </c>
      <c r="T78" s="276"/>
      <c r="U78" s="276"/>
      <c r="V78" s="279" t="s">
        <v>4349</v>
      </c>
      <c r="W78" s="278"/>
      <c r="X78" s="279"/>
      <c r="Y78" s="280"/>
      <c r="Z78" s="280"/>
      <c r="AA78" s="280"/>
      <c r="AB78" s="280"/>
      <c r="AC78" s="280"/>
      <c r="AD78" s="280"/>
      <c r="AE78" s="280"/>
      <c r="AF78" s="280"/>
      <c r="AG78" s="280"/>
      <c r="AH78" s="281"/>
    </row>
    <row r="79" spans="1:34" s="438" customFormat="1" ht="15" customHeight="1" x14ac:dyDescent="0.2">
      <c r="A79" s="439">
        <v>634866</v>
      </c>
      <c r="B79" s="290" t="s">
        <v>1554</v>
      </c>
      <c r="C79" s="440" t="s">
        <v>1555</v>
      </c>
      <c r="D79" s="291" t="s">
        <v>1399</v>
      </c>
      <c r="E79" s="441" t="s">
        <v>27</v>
      </c>
      <c r="F79" s="441" t="s">
        <v>1400</v>
      </c>
      <c r="G79" s="300">
        <f t="shared" si="5"/>
        <v>1098</v>
      </c>
      <c r="H79" s="299">
        <v>0</v>
      </c>
      <c r="I79" s="299"/>
      <c r="J79" s="298">
        <v>0</v>
      </c>
      <c r="K79" s="298"/>
      <c r="L79" s="442"/>
      <c r="M79" s="442"/>
      <c r="N79" s="442"/>
      <c r="O79" s="442"/>
      <c r="P79" s="298"/>
      <c r="Q79" s="298"/>
      <c r="R79" s="298">
        <v>915</v>
      </c>
      <c r="S79" s="297">
        <f t="shared" si="4"/>
        <v>183</v>
      </c>
      <c r="T79" s="442"/>
      <c r="U79" s="442"/>
      <c r="V79" s="289" t="s">
        <v>5300</v>
      </c>
      <c r="W79" s="289"/>
      <c r="X79" s="292"/>
      <c r="Y79" s="443"/>
      <c r="Z79" s="443"/>
      <c r="AA79" s="443"/>
      <c r="AB79" s="443"/>
      <c r="AC79" s="443"/>
      <c r="AD79" s="443"/>
      <c r="AE79" s="443"/>
      <c r="AF79" s="443"/>
      <c r="AG79" s="443"/>
      <c r="AH79" s="444"/>
    </row>
    <row r="80" spans="1:34" s="455" customFormat="1" ht="15" customHeight="1" x14ac:dyDescent="0.2">
      <c r="A80" s="445">
        <v>188</v>
      </c>
      <c r="B80" s="396" t="s">
        <v>1556</v>
      </c>
      <c r="C80" s="446" t="s">
        <v>1557</v>
      </c>
      <c r="D80" s="398" t="s">
        <v>1460</v>
      </c>
      <c r="E80" s="447" t="s">
        <v>56</v>
      </c>
      <c r="F80" s="447" t="s">
        <v>57</v>
      </c>
      <c r="G80" s="448">
        <f t="shared" si="5"/>
        <v>3000</v>
      </c>
      <c r="H80" s="449">
        <v>0</v>
      </c>
      <c r="I80" s="449"/>
      <c r="J80" s="450">
        <v>0</v>
      </c>
      <c r="K80" s="450"/>
      <c r="L80" s="451"/>
      <c r="M80" s="451"/>
      <c r="N80" s="451"/>
      <c r="O80" s="451"/>
      <c r="P80" s="450"/>
      <c r="Q80" s="450"/>
      <c r="R80" s="450">
        <v>2500</v>
      </c>
      <c r="S80" s="452">
        <f t="shared" si="4"/>
        <v>500</v>
      </c>
      <c r="T80" s="451"/>
      <c r="U80" s="451"/>
      <c r="V80" s="403" t="s">
        <v>5291</v>
      </c>
      <c r="W80" s="403"/>
      <c r="X80" s="403"/>
      <c r="Y80" s="453"/>
      <c r="Z80" s="453"/>
      <c r="AA80" s="453"/>
      <c r="AB80" s="453"/>
      <c r="AC80" s="453"/>
      <c r="AD80" s="453"/>
      <c r="AE80" s="453"/>
      <c r="AF80" s="453"/>
      <c r="AG80" s="453"/>
      <c r="AH80" s="454"/>
    </row>
    <row r="81" spans="1:34" ht="15" customHeight="1" x14ac:dyDescent="0.2">
      <c r="A81" s="266">
        <v>199</v>
      </c>
      <c r="B81" s="267" t="s">
        <v>1558</v>
      </c>
      <c r="C81" s="268" t="s">
        <v>1557</v>
      </c>
      <c r="D81" s="269" t="s">
        <v>1529</v>
      </c>
      <c r="E81" s="270" t="s">
        <v>27</v>
      </c>
      <c r="F81" s="270" t="s">
        <v>71</v>
      </c>
      <c r="G81" s="271">
        <f t="shared" si="5"/>
        <v>78438</v>
      </c>
      <c r="H81" s="272">
        <v>0</v>
      </c>
      <c r="I81" s="272"/>
      <c r="J81" s="273">
        <v>0</v>
      </c>
      <c r="K81" s="273"/>
      <c r="L81" s="274"/>
      <c r="M81" s="274"/>
      <c r="N81" s="274"/>
      <c r="O81" s="274"/>
      <c r="P81" s="273"/>
      <c r="Q81" s="273"/>
      <c r="R81" s="273">
        <v>65365</v>
      </c>
      <c r="S81" s="275">
        <f t="shared" si="4"/>
        <v>13073</v>
      </c>
      <c r="T81" s="276"/>
      <c r="U81" s="276"/>
      <c r="V81" s="279"/>
      <c r="W81" s="279"/>
      <c r="X81" s="279"/>
      <c r="Y81" s="280"/>
      <c r="Z81" s="280"/>
      <c r="AA81" s="280"/>
      <c r="AB81" s="280"/>
      <c r="AC81" s="280"/>
      <c r="AD81" s="280"/>
      <c r="AE81" s="280"/>
      <c r="AF81" s="280"/>
      <c r="AG81" s="280"/>
      <c r="AH81" s="281"/>
    </row>
    <row r="82" spans="1:34" ht="15" customHeight="1" x14ac:dyDescent="0.2">
      <c r="A82" s="266">
        <v>663</v>
      </c>
      <c r="B82" s="267" t="s">
        <v>1559</v>
      </c>
      <c r="C82" s="268" t="s">
        <v>1560</v>
      </c>
      <c r="D82" s="269" t="s">
        <v>1429</v>
      </c>
      <c r="E82" s="270" t="s">
        <v>41</v>
      </c>
      <c r="F82" s="270" t="s">
        <v>42</v>
      </c>
      <c r="G82" s="271">
        <f t="shared" si="5"/>
        <v>20088</v>
      </c>
      <c r="H82" s="272">
        <v>0</v>
      </c>
      <c r="I82" s="272"/>
      <c r="J82" s="273">
        <v>0</v>
      </c>
      <c r="K82" s="273"/>
      <c r="L82" s="274"/>
      <c r="M82" s="274"/>
      <c r="N82" s="274"/>
      <c r="O82" s="274"/>
      <c r="P82" s="273"/>
      <c r="Q82" s="273"/>
      <c r="R82" s="273">
        <v>16740</v>
      </c>
      <c r="S82" s="275">
        <f t="shared" si="4"/>
        <v>3348</v>
      </c>
      <c r="T82" s="276"/>
      <c r="U82" s="276"/>
      <c r="V82" s="279" t="s">
        <v>4349</v>
      </c>
      <c r="W82" s="279"/>
      <c r="X82" s="279"/>
      <c r="Y82" s="280"/>
      <c r="Z82" s="280"/>
      <c r="AA82" s="280"/>
      <c r="AB82" s="280"/>
      <c r="AC82" s="280"/>
      <c r="AD82" s="280"/>
      <c r="AE82" s="280"/>
      <c r="AF82" s="280"/>
      <c r="AG82" s="280"/>
      <c r="AH82" s="281"/>
    </row>
    <row r="83" spans="1:34" s="469" customFormat="1" ht="15" customHeight="1" x14ac:dyDescent="0.2">
      <c r="A83" s="456">
        <v>41</v>
      </c>
      <c r="B83" s="457" t="s">
        <v>1561</v>
      </c>
      <c r="C83" s="458" t="s">
        <v>1560</v>
      </c>
      <c r="D83" s="459" t="s">
        <v>58</v>
      </c>
      <c r="E83" s="460" t="s">
        <v>27</v>
      </c>
      <c r="F83" s="460" t="s">
        <v>59</v>
      </c>
      <c r="G83" s="461">
        <f t="shared" si="5"/>
        <v>60900</v>
      </c>
      <c r="H83" s="462">
        <v>60900</v>
      </c>
      <c r="I83" s="462"/>
      <c r="J83" s="463">
        <v>0</v>
      </c>
      <c r="K83" s="463"/>
      <c r="L83" s="464"/>
      <c r="M83" s="464"/>
      <c r="N83" s="464"/>
      <c r="O83" s="464"/>
      <c r="P83" s="463"/>
      <c r="Q83" s="463"/>
      <c r="R83" s="463">
        <v>0</v>
      </c>
      <c r="S83" s="465">
        <f t="shared" si="4"/>
        <v>0</v>
      </c>
      <c r="T83" s="464"/>
      <c r="U83" s="464"/>
      <c r="V83" s="466" t="s">
        <v>5292</v>
      </c>
      <c r="W83" s="466"/>
      <c r="X83" s="466"/>
      <c r="Y83" s="467"/>
      <c r="Z83" s="467"/>
      <c r="AA83" s="467"/>
      <c r="AB83" s="467"/>
      <c r="AC83" s="467"/>
      <c r="AD83" s="467"/>
      <c r="AE83" s="467"/>
      <c r="AF83" s="467"/>
      <c r="AG83" s="467"/>
      <c r="AH83" s="468"/>
    </row>
    <row r="84" spans="1:34" ht="15" customHeight="1" x14ac:dyDescent="0.2">
      <c r="A84" s="266" t="s">
        <v>1562</v>
      </c>
      <c r="B84" s="267" t="s">
        <v>1562</v>
      </c>
      <c r="C84" s="268" t="s">
        <v>1560</v>
      </c>
      <c r="D84" s="269" t="s">
        <v>1467</v>
      </c>
      <c r="E84" s="270" t="s">
        <v>97</v>
      </c>
      <c r="F84" s="270" t="s">
        <v>1563</v>
      </c>
      <c r="G84" s="271">
        <f t="shared" si="5"/>
        <v>4466916</v>
      </c>
      <c r="H84" s="272">
        <v>0</v>
      </c>
      <c r="I84" s="272"/>
      <c r="J84" s="273">
        <v>3722430</v>
      </c>
      <c r="K84" s="273">
        <f>J84*0.2</f>
        <v>744486</v>
      </c>
      <c r="L84" s="274"/>
      <c r="M84" s="274"/>
      <c r="N84" s="274"/>
      <c r="O84" s="274"/>
      <c r="P84" s="273"/>
      <c r="Q84" s="273"/>
      <c r="R84" s="273">
        <v>0</v>
      </c>
      <c r="S84" s="275">
        <f t="shared" si="4"/>
        <v>0</v>
      </c>
      <c r="T84" s="276"/>
      <c r="U84" s="276"/>
      <c r="V84" s="278" t="s">
        <v>4350</v>
      </c>
      <c r="W84" s="279"/>
      <c r="X84" s="279"/>
      <c r="Y84" s="280"/>
      <c r="Z84" s="280"/>
      <c r="AA84" s="280"/>
      <c r="AB84" s="280"/>
      <c r="AC84" s="280"/>
      <c r="AD84" s="280"/>
      <c r="AE84" s="280"/>
      <c r="AF84" s="280"/>
      <c r="AG84" s="280"/>
      <c r="AH84" s="281"/>
    </row>
    <row r="85" spans="1:34" ht="15" customHeight="1" x14ac:dyDescent="0.2">
      <c r="A85" s="266" t="s">
        <v>1562</v>
      </c>
      <c r="B85" s="267" t="s">
        <v>1562</v>
      </c>
      <c r="C85" s="268" t="s">
        <v>1560</v>
      </c>
      <c r="D85" s="269" t="s">
        <v>1390</v>
      </c>
      <c r="E85" s="270" t="s">
        <v>97</v>
      </c>
      <c r="F85" s="270" t="s">
        <v>1469</v>
      </c>
      <c r="G85" s="271">
        <f t="shared" si="5"/>
        <v>1241726.3999999999</v>
      </c>
      <c r="H85" s="272">
        <v>0</v>
      </c>
      <c r="I85" s="272"/>
      <c r="J85" s="273">
        <v>1034772</v>
      </c>
      <c r="K85" s="273">
        <f>J85*0.2</f>
        <v>206954.40000000002</v>
      </c>
      <c r="L85" s="274"/>
      <c r="M85" s="274"/>
      <c r="N85" s="274"/>
      <c r="O85" s="274"/>
      <c r="P85" s="273"/>
      <c r="Q85" s="273"/>
      <c r="R85" s="273">
        <v>0</v>
      </c>
      <c r="S85" s="275">
        <f t="shared" si="4"/>
        <v>0</v>
      </c>
      <c r="T85" s="276"/>
      <c r="U85" s="276"/>
      <c r="V85" s="279" t="s">
        <v>4353</v>
      </c>
      <c r="W85" s="279"/>
      <c r="X85" s="279"/>
      <c r="Y85" s="280"/>
      <c r="Z85" s="280"/>
      <c r="AA85" s="280"/>
      <c r="AB85" s="280"/>
      <c r="AC85" s="280"/>
      <c r="AD85" s="280"/>
      <c r="AE85" s="280"/>
      <c r="AF85" s="280"/>
      <c r="AG85" s="280"/>
      <c r="AH85" s="281"/>
    </row>
    <row r="86" spans="1:34" ht="15" customHeight="1" x14ac:dyDescent="0.2">
      <c r="A86" s="266" t="s">
        <v>1562</v>
      </c>
      <c r="B86" s="267" t="s">
        <v>1562</v>
      </c>
      <c r="C86" s="268" t="s">
        <v>1560</v>
      </c>
      <c r="D86" s="269" t="s">
        <v>1395</v>
      </c>
      <c r="E86" s="270" t="s">
        <v>97</v>
      </c>
      <c r="F86" s="270" t="s">
        <v>1564</v>
      </c>
      <c r="G86" s="271">
        <f t="shared" si="5"/>
        <v>930042</v>
      </c>
      <c r="H86" s="272">
        <v>0</v>
      </c>
      <c r="I86" s="272"/>
      <c r="J86" s="273">
        <v>775035</v>
      </c>
      <c r="K86" s="273">
        <f>J86*0.2</f>
        <v>155007</v>
      </c>
      <c r="L86" s="274"/>
      <c r="M86" s="274"/>
      <c r="N86" s="274"/>
      <c r="O86" s="274"/>
      <c r="P86" s="273"/>
      <c r="Q86" s="273"/>
      <c r="R86" s="273">
        <v>0</v>
      </c>
      <c r="S86" s="275">
        <f t="shared" si="4"/>
        <v>0</v>
      </c>
      <c r="T86" s="276"/>
      <c r="U86" s="276"/>
      <c r="V86" s="279" t="s">
        <v>4354</v>
      </c>
      <c r="W86" s="279"/>
      <c r="X86" s="279"/>
      <c r="Y86" s="280"/>
      <c r="Z86" s="280"/>
      <c r="AA86" s="280"/>
      <c r="AB86" s="280"/>
      <c r="AC86" s="280"/>
      <c r="AD86" s="280"/>
      <c r="AE86" s="280"/>
      <c r="AF86" s="280"/>
      <c r="AG86" s="280"/>
      <c r="AH86" s="281"/>
    </row>
    <row r="87" spans="1:34" ht="15" customHeight="1" x14ac:dyDescent="0.2">
      <c r="A87" s="266">
        <v>677</v>
      </c>
      <c r="B87" s="267" t="s">
        <v>1565</v>
      </c>
      <c r="C87" s="268" t="s">
        <v>1566</v>
      </c>
      <c r="D87" s="269" t="s">
        <v>1429</v>
      </c>
      <c r="E87" s="270" t="s">
        <v>41</v>
      </c>
      <c r="F87" s="270" t="s">
        <v>42</v>
      </c>
      <c r="G87" s="271">
        <f t="shared" si="5"/>
        <v>95100</v>
      </c>
      <c r="H87" s="272">
        <v>0</v>
      </c>
      <c r="I87" s="272"/>
      <c r="J87" s="273">
        <v>0</v>
      </c>
      <c r="K87" s="273"/>
      <c r="L87" s="274"/>
      <c r="M87" s="274"/>
      <c r="N87" s="274"/>
      <c r="O87" s="274"/>
      <c r="P87" s="273"/>
      <c r="Q87" s="273"/>
      <c r="R87" s="273">
        <v>79250</v>
      </c>
      <c r="S87" s="275">
        <f t="shared" si="4"/>
        <v>15850</v>
      </c>
      <c r="T87" s="276"/>
      <c r="U87" s="276"/>
      <c r="V87" s="279" t="s">
        <v>4349</v>
      </c>
      <c r="W87" s="278"/>
      <c r="X87" s="279"/>
      <c r="Y87" s="280"/>
      <c r="Z87" s="280"/>
      <c r="AA87" s="280"/>
      <c r="AB87" s="280"/>
      <c r="AC87" s="280"/>
      <c r="AD87" s="280"/>
      <c r="AE87" s="280"/>
      <c r="AF87" s="280"/>
      <c r="AG87" s="280"/>
      <c r="AH87" s="281"/>
    </row>
    <row r="88" spans="1:34" s="438" customFormat="1" ht="15" customHeight="1" x14ac:dyDescent="0.2">
      <c r="A88" s="439">
        <v>1453</v>
      </c>
      <c r="B88" s="290" t="s">
        <v>1567</v>
      </c>
      <c r="C88" s="440" t="s">
        <v>1566</v>
      </c>
      <c r="D88" s="291" t="s">
        <v>1480</v>
      </c>
      <c r="E88" s="441" t="s">
        <v>27</v>
      </c>
      <c r="F88" s="441" t="s">
        <v>54</v>
      </c>
      <c r="G88" s="300">
        <f t="shared" si="5"/>
        <v>4800</v>
      </c>
      <c r="H88" s="299">
        <v>0</v>
      </c>
      <c r="I88" s="299"/>
      <c r="J88" s="298">
        <v>0</v>
      </c>
      <c r="K88" s="298"/>
      <c r="L88" s="274"/>
      <c r="M88" s="274"/>
      <c r="N88" s="274"/>
      <c r="O88" s="274"/>
      <c r="P88" s="273"/>
      <c r="Q88" s="273"/>
      <c r="R88" s="298">
        <v>4000</v>
      </c>
      <c r="S88" s="297">
        <f t="shared" si="4"/>
        <v>800</v>
      </c>
      <c r="T88" s="442"/>
      <c r="U88" s="442"/>
      <c r="V88" s="289" t="s">
        <v>5294</v>
      </c>
      <c r="W88" s="289"/>
      <c r="X88" s="292"/>
      <c r="Y88" s="443"/>
      <c r="Z88" s="443"/>
      <c r="AA88" s="443"/>
      <c r="AB88" s="443"/>
      <c r="AC88" s="443"/>
      <c r="AD88" s="443"/>
      <c r="AE88" s="443"/>
      <c r="AF88" s="443"/>
      <c r="AG88" s="443"/>
      <c r="AH88" s="444"/>
    </row>
    <row r="89" spans="1:34" ht="15" customHeight="1" x14ac:dyDescent="0.2">
      <c r="A89" s="266">
        <v>674</v>
      </c>
      <c r="B89" s="267" t="s">
        <v>1568</v>
      </c>
      <c r="C89" s="268" t="s">
        <v>1566</v>
      </c>
      <c r="D89" s="269" t="s">
        <v>1429</v>
      </c>
      <c r="E89" s="270" t="s">
        <v>41</v>
      </c>
      <c r="F89" s="270" t="s">
        <v>42</v>
      </c>
      <c r="G89" s="271">
        <f t="shared" si="5"/>
        <v>89600.4</v>
      </c>
      <c r="H89" s="272">
        <v>0</v>
      </c>
      <c r="I89" s="272"/>
      <c r="J89" s="273">
        <v>0</v>
      </c>
      <c r="K89" s="273"/>
      <c r="L89" s="274"/>
      <c r="M89" s="274"/>
      <c r="N89" s="274"/>
      <c r="O89" s="274"/>
      <c r="P89" s="273"/>
      <c r="Q89" s="273"/>
      <c r="R89" s="273">
        <v>74667</v>
      </c>
      <c r="S89" s="275">
        <f t="shared" si="4"/>
        <v>14933.400000000001</v>
      </c>
      <c r="T89" s="276"/>
      <c r="U89" s="276"/>
      <c r="V89" s="279" t="s">
        <v>4349</v>
      </c>
      <c r="W89" s="278"/>
      <c r="X89" s="279"/>
      <c r="Y89" s="280"/>
      <c r="Z89" s="280"/>
      <c r="AA89" s="280"/>
      <c r="AB89" s="280"/>
      <c r="AC89" s="280"/>
      <c r="AD89" s="280"/>
      <c r="AE89" s="280"/>
      <c r="AF89" s="280"/>
      <c r="AG89" s="280"/>
      <c r="AH89" s="281"/>
    </row>
    <row r="90" spans="1:34" ht="15" customHeight="1" x14ac:dyDescent="0.2">
      <c r="A90" s="266">
        <v>684</v>
      </c>
      <c r="B90" s="267" t="s">
        <v>1569</v>
      </c>
      <c r="C90" s="268" t="s">
        <v>1570</v>
      </c>
      <c r="D90" s="269" t="s">
        <v>1429</v>
      </c>
      <c r="E90" s="270" t="s">
        <v>41</v>
      </c>
      <c r="F90" s="270" t="s">
        <v>42</v>
      </c>
      <c r="G90" s="271">
        <f t="shared" si="5"/>
        <v>5292</v>
      </c>
      <c r="H90" s="272">
        <v>0</v>
      </c>
      <c r="I90" s="272"/>
      <c r="J90" s="273">
        <v>0</v>
      </c>
      <c r="K90" s="273"/>
      <c r="L90" s="274"/>
      <c r="M90" s="274"/>
      <c r="N90" s="274"/>
      <c r="O90" s="274"/>
      <c r="P90" s="273"/>
      <c r="Q90" s="273"/>
      <c r="R90" s="273">
        <v>4410</v>
      </c>
      <c r="S90" s="275">
        <f t="shared" si="4"/>
        <v>882</v>
      </c>
      <c r="T90" s="276"/>
      <c r="U90" s="276"/>
      <c r="V90" s="279" t="s">
        <v>4349</v>
      </c>
      <c r="W90" s="279"/>
      <c r="X90" s="279"/>
      <c r="Y90" s="280"/>
      <c r="Z90" s="280"/>
      <c r="AA90" s="280"/>
      <c r="AB90" s="280"/>
      <c r="AC90" s="280"/>
      <c r="AD90" s="280"/>
      <c r="AE90" s="280"/>
      <c r="AF90" s="280"/>
      <c r="AG90" s="280"/>
      <c r="AH90" s="281"/>
    </row>
    <row r="91" spans="1:34" ht="15" customHeight="1" x14ac:dyDescent="0.2">
      <c r="A91" s="266">
        <v>164</v>
      </c>
      <c r="B91" s="267" t="s">
        <v>1571</v>
      </c>
      <c r="C91" s="268" t="s">
        <v>1570</v>
      </c>
      <c r="D91" s="269" t="s">
        <v>1572</v>
      </c>
      <c r="E91" s="270" t="s">
        <v>27</v>
      </c>
      <c r="F91" s="270" t="s">
        <v>1406</v>
      </c>
      <c r="G91" s="271">
        <f>H91</f>
        <v>9294579</v>
      </c>
      <c r="H91" s="272">
        <v>9294579</v>
      </c>
      <c r="I91" s="272"/>
      <c r="J91" s="273">
        <v>0</v>
      </c>
      <c r="K91" s="273"/>
      <c r="L91" s="274"/>
      <c r="M91" s="274"/>
      <c r="N91" s="274"/>
      <c r="O91" s="274"/>
      <c r="P91" s="273"/>
      <c r="Q91" s="273"/>
      <c r="R91" s="273">
        <v>0</v>
      </c>
      <c r="S91" s="275">
        <f t="shared" si="4"/>
        <v>0</v>
      </c>
      <c r="T91" s="276"/>
      <c r="U91" s="276"/>
      <c r="V91" s="278" t="s">
        <v>4356</v>
      </c>
      <c r="W91" s="278"/>
      <c r="X91" s="279"/>
      <c r="Y91" s="280"/>
      <c r="Z91" s="280"/>
      <c r="AA91" s="280"/>
      <c r="AB91" s="280"/>
      <c r="AC91" s="280"/>
      <c r="AD91" s="280"/>
      <c r="AE91" s="280"/>
      <c r="AF91" s="280"/>
      <c r="AG91" s="280"/>
      <c r="AH91" s="281"/>
    </row>
    <row r="92" spans="1:34" ht="15" customHeight="1" x14ac:dyDescent="0.2">
      <c r="A92" s="266">
        <v>54</v>
      </c>
      <c r="B92" s="267" t="s">
        <v>1573</v>
      </c>
      <c r="C92" s="268" t="s">
        <v>1574</v>
      </c>
      <c r="D92" s="269" t="s">
        <v>1529</v>
      </c>
      <c r="E92" s="270" t="s">
        <v>27</v>
      </c>
      <c r="F92" s="270" t="s">
        <v>71</v>
      </c>
      <c r="G92" s="271">
        <f t="shared" ref="G92:G155" si="6">SUM(H92:U92)</f>
        <v>7188</v>
      </c>
      <c r="H92" s="272">
        <v>0</v>
      </c>
      <c r="I92" s="272"/>
      <c r="J92" s="273">
        <v>0</v>
      </c>
      <c r="K92" s="273"/>
      <c r="L92" s="274"/>
      <c r="M92" s="274"/>
      <c r="N92" s="274"/>
      <c r="O92" s="274"/>
      <c r="P92" s="273"/>
      <c r="Q92" s="273"/>
      <c r="R92" s="273">
        <v>5990</v>
      </c>
      <c r="S92" s="275">
        <f t="shared" si="4"/>
        <v>1198</v>
      </c>
      <c r="T92" s="276"/>
      <c r="U92" s="276"/>
      <c r="V92" s="279"/>
      <c r="W92" s="279"/>
      <c r="X92" s="279"/>
      <c r="Y92" s="280"/>
      <c r="Z92" s="280"/>
      <c r="AA92" s="280"/>
      <c r="AB92" s="280"/>
      <c r="AC92" s="280"/>
      <c r="AD92" s="280"/>
      <c r="AE92" s="280"/>
      <c r="AF92" s="280"/>
      <c r="AG92" s="280"/>
      <c r="AH92" s="281"/>
    </row>
    <row r="93" spans="1:34" ht="15" customHeight="1" x14ac:dyDescent="0.2">
      <c r="A93" s="266">
        <v>708</v>
      </c>
      <c r="B93" s="267" t="s">
        <v>1575</v>
      </c>
      <c r="C93" s="268" t="s">
        <v>1574</v>
      </c>
      <c r="D93" s="269" t="s">
        <v>1429</v>
      </c>
      <c r="E93" s="270" t="s">
        <v>41</v>
      </c>
      <c r="F93" s="270" t="s">
        <v>42</v>
      </c>
      <c r="G93" s="271">
        <f t="shared" si="6"/>
        <v>303039.59999999998</v>
      </c>
      <c r="H93" s="272">
        <v>0</v>
      </c>
      <c r="I93" s="272"/>
      <c r="J93" s="273">
        <v>0</v>
      </c>
      <c r="K93" s="273"/>
      <c r="L93" s="274"/>
      <c r="M93" s="274"/>
      <c r="N93" s="274"/>
      <c r="O93" s="274"/>
      <c r="P93" s="273"/>
      <c r="Q93" s="273"/>
      <c r="R93" s="273">
        <v>252533</v>
      </c>
      <c r="S93" s="275">
        <f t="shared" si="4"/>
        <v>50506.600000000006</v>
      </c>
      <c r="T93" s="276"/>
      <c r="U93" s="276"/>
      <c r="V93" s="279" t="s">
        <v>4349</v>
      </c>
      <c r="W93" s="279"/>
      <c r="X93" s="279"/>
      <c r="Y93" s="280"/>
      <c r="Z93" s="280"/>
      <c r="AA93" s="280"/>
      <c r="AB93" s="280"/>
      <c r="AC93" s="280"/>
      <c r="AD93" s="280"/>
      <c r="AE93" s="280"/>
      <c r="AF93" s="280"/>
      <c r="AG93" s="280"/>
      <c r="AH93" s="281"/>
    </row>
    <row r="94" spans="1:34" ht="15" customHeight="1" x14ac:dyDescent="0.2">
      <c r="A94" s="266">
        <v>710</v>
      </c>
      <c r="B94" s="267" t="s">
        <v>1576</v>
      </c>
      <c r="C94" s="268" t="s">
        <v>1574</v>
      </c>
      <c r="D94" s="269" t="s">
        <v>1429</v>
      </c>
      <c r="E94" s="270" t="s">
        <v>41</v>
      </c>
      <c r="F94" s="270" t="s">
        <v>42</v>
      </c>
      <c r="G94" s="271">
        <f t="shared" si="6"/>
        <v>283776</v>
      </c>
      <c r="H94" s="272">
        <v>0</v>
      </c>
      <c r="I94" s="272"/>
      <c r="J94" s="273">
        <v>0</v>
      </c>
      <c r="K94" s="273"/>
      <c r="L94" s="274"/>
      <c r="M94" s="274"/>
      <c r="N94" s="274"/>
      <c r="O94" s="274"/>
      <c r="P94" s="273"/>
      <c r="Q94" s="273"/>
      <c r="R94" s="273">
        <v>236480</v>
      </c>
      <c r="S94" s="275">
        <f t="shared" si="4"/>
        <v>47296</v>
      </c>
      <c r="T94" s="276"/>
      <c r="U94" s="276"/>
      <c r="V94" s="279" t="s">
        <v>4349</v>
      </c>
      <c r="W94" s="278"/>
      <c r="X94" s="279"/>
      <c r="Y94" s="280"/>
      <c r="Z94" s="280"/>
      <c r="AA94" s="280"/>
      <c r="AB94" s="280"/>
      <c r="AC94" s="280"/>
      <c r="AD94" s="280"/>
      <c r="AE94" s="280"/>
      <c r="AF94" s="280"/>
      <c r="AG94" s="280"/>
      <c r="AH94" s="281"/>
    </row>
    <row r="95" spans="1:34" ht="15" customHeight="1" x14ac:dyDescent="0.2">
      <c r="A95" s="266">
        <v>704</v>
      </c>
      <c r="B95" s="267" t="s">
        <v>1577</v>
      </c>
      <c r="C95" s="268" t="s">
        <v>1574</v>
      </c>
      <c r="D95" s="269" t="s">
        <v>1429</v>
      </c>
      <c r="E95" s="270" t="s">
        <v>41</v>
      </c>
      <c r="F95" s="270" t="s">
        <v>42</v>
      </c>
      <c r="G95" s="271">
        <f t="shared" si="6"/>
        <v>75373.2</v>
      </c>
      <c r="H95" s="272">
        <v>0</v>
      </c>
      <c r="I95" s="272"/>
      <c r="J95" s="273">
        <v>0</v>
      </c>
      <c r="K95" s="273"/>
      <c r="L95" s="274"/>
      <c r="M95" s="274"/>
      <c r="N95" s="274"/>
      <c r="O95" s="274"/>
      <c r="P95" s="273"/>
      <c r="Q95" s="273"/>
      <c r="R95" s="273">
        <v>62811</v>
      </c>
      <c r="S95" s="275">
        <f t="shared" si="4"/>
        <v>12562.2</v>
      </c>
      <c r="T95" s="276"/>
      <c r="U95" s="276"/>
      <c r="V95" s="279" t="s">
        <v>4349</v>
      </c>
      <c r="W95" s="279"/>
      <c r="X95" s="279"/>
      <c r="Y95" s="280"/>
      <c r="Z95" s="280"/>
      <c r="AA95" s="280"/>
      <c r="AB95" s="280"/>
      <c r="AC95" s="280"/>
      <c r="AD95" s="280"/>
      <c r="AE95" s="280"/>
      <c r="AF95" s="280"/>
      <c r="AG95" s="280"/>
      <c r="AH95" s="281"/>
    </row>
    <row r="96" spans="1:34" s="438" customFormat="1" ht="15" customHeight="1" x14ac:dyDescent="0.2">
      <c r="A96" s="439">
        <v>9</v>
      </c>
      <c r="B96" s="290" t="s">
        <v>1578</v>
      </c>
      <c r="C96" s="440" t="s">
        <v>1579</v>
      </c>
      <c r="D96" s="291" t="s">
        <v>1580</v>
      </c>
      <c r="E96" s="441" t="s">
        <v>27</v>
      </c>
      <c r="F96" s="441" t="s">
        <v>1581</v>
      </c>
      <c r="G96" s="300">
        <f t="shared" si="6"/>
        <v>372000</v>
      </c>
      <c r="H96" s="299">
        <v>0</v>
      </c>
      <c r="I96" s="299"/>
      <c r="J96" s="298">
        <v>0</v>
      </c>
      <c r="K96" s="298"/>
      <c r="L96" s="442"/>
      <c r="M96" s="442"/>
      <c r="N96" s="442"/>
      <c r="O96" s="442"/>
      <c r="P96" s="298"/>
      <c r="Q96" s="298"/>
      <c r="R96" s="298">
        <v>310000</v>
      </c>
      <c r="S96" s="297">
        <f t="shared" si="4"/>
        <v>62000</v>
      </c>
      <c r="T96" s="442"/>
      <c r="U96" s="442"/>
      <c r="V96" s="292" t="s">
        <v>5301</v>
      </c>
      <c r="W96" s="292"/>
      <c r="X96" s="292"/>
      <c r="Y96" s="443"/>
      <c r="Z96" s="443"/>
      <c r="AA96" s="443"/>
      <c r="AB96" s="443"/>
      <c r="AC96" s="443"/>
      <c r="AD96" s="443"/>
      <c r="AE96" s="443"/>
      <c r="AF96" s="443"/>
      <c r="AG96" s="443"/>
      <c r="AH96" s="444"/>
    </row>
    <row r="97" spans="1:34" ht="15" customHeight="1" x14ac:dyDescent="0.2">
      <c r="A97" s="266">
        <v>739</v>
      </c>
      <c r="B97" s="267" t="s">
        <v>1582</v>
      </c>
      <c r="C97" s="268" t="s">
        <v>1583</v>
      </c>
      <c r="D97" s="269" t="s">
        <v>1429</v>
      </c>
      <c r="E97" s="270" t="s">
        <v>41</v>
      </c>
      <c r="F97" s="270" t="s">
        <v>42</v>
      </c>
      <c r="G97" s="271">
        <f t="shared" si="6"/>
        <v>203000.4</v>
      </c>
      <c r="H97" s="272">
        <v>0</v>
      </c>
      <c r="I97" s="272"/>
      <c r="J97" s="273">
        <v>0</v>
      </c>
      <c r="K97" s="273"/>
      <c r="L97" s="274"/>
      <c r="M97" s="274"/>
      <c r="N97" s="274"/>
      <c r="O97" s="274"/>
      <c r="P97" s="273"/>
      <c r="Q97" s="273"/>
      <c r="R97" s="273">
        <v>169167</v>
      </c>
      <c r="S97" s="275">
        <f t="shared" si="4"/>
        <v>33833.4</v>
      </c>
      <c r="T97" s="276"/>
      <c r="U97" s="276"/>
      <c r="V97" s="279" t="s">
        <v>4349</v>
      </c>
      <c r="W97" s="278"/>
      <c r="X97" s="279"/>
      <c r="Y97" s="280"/>
      <c r="Z97" s="280"/>
      <c r="AA97" s="280"/>
      <c r="AB97" s="280"/>
      <c r="AC97" s="280"/>
      <c r="AD97" s="280"/>
      <c r="AE97" s="280"/>
      <c r="AF97" s="280"/>
      <c r="AG97" s="280"/>
      <c r="AH97" s="281"/>
    </row>
    <row r="98" spans="1:34" ht="15" customHeight="1" x14ac:dyDescent="0.2">
      <c r="A98" s="266">
        <v>753</v>
      </c>
      <c r="B98" s="267" t="s">
        <v>1584</v>
      </c>
      <c r="C98" s="268" t="s">
        <v>1585</v>
      </c>
      <c r="D98" s="269" t="s">
        <v>1429</v>
      </c>
      <c r="E98" s="270" t="s">
        <v>41</v>
      </c>
      <c r="F98" s="270" t="s">
        <v>42</v>
      </c>
      <c r="G98" s="271">
        <f t="shared" si="6"/>
        <v>502400.4</v>
      </c>
      <c r="H98" s="272">
        <v>0</v>
      </c>
      <c r="I98" s="272"/>
      <c r="J98" s="273">
        <v>0</v>
      </c>
      <c r="K98" s="273"/>
      <c r="L98" s="274"/>
      <c r="M98" s="274"/>
      <c r="N98" s="274"/>
      <c r="O98" s="274"/>
      <c r="P98" s="273"/>
      <c r="Q98" s="273"/>
      <c r="R98" s="273">
        <v>418667</v>
      </c>
      <c r="S98" s="275">
        <f t="shared" si="4"/>
        <v>83733.400000000009</v>
      </c>
      <c r="T98" s="276"/>
      <c r="U98" s="276"/>
      <c r="V98" s="279" t="s">
        <v>4349</v>
      </c>
      <c r="W98" s="278"/>
      <c r="X98" s="279"/>
      <c r="Y98" s="280"/>
      <c r="Z98" s="280"/>
      <c r="AA98" s="280"/>
      <c r="AB98" s="280"/>
      <c r="AC98" s="280"/>
      <c r="AD98" s="280"/>
      <c r="AE98" s="280"/>
      <c r="AF98" s="280"/>
      <c r="AG98" s="280"/>
      <c r="AH98" s="281"/>
    </row>
    <row r="99" spans="1:34" ht="15" customHeight="1" x14ac:dyDescent="0.2">
      <c r="A99" s="266">
        <v>750</v>
      </c>
      <c r="B99" s="267" t="s">
        <v>1586</v>
      </c>
      <c r="C99" s="268" t="s">
        <v>1585</v>
      </c>
      <c r="D99" s="269" t="s">
        <v>1429</v>
      </c>
      <c r="E99" s="270" t="s">
        <v>41</v>
      </c>
      <c r="F99" s="270" t="s">
        <v>42</v>
      </c>
      <c r="G99" s="271">
        <f t="shared" si="6"/>
        <v>666249.6</v>
      </c>
      <c r="H99" s="272">
        <v>0</v>
      </c>
      <c r="I99" s="272"/>
      <c r="J99" s="273">
        <v>0</v>
      </c>
      <c r="K99" s="273"/>
      <c r="L99" s="274"/>
      <c r="M99" s="274"/>
      <c r="N99" s="274"/>
      <c r="O99" s="274"/>
      <c r="P99" s="273"/>
      <c r="Q99" s="273"/>
      <c r="R99" s="273">
        <v>555208</v>
      </c>
      <c r="S99" s="275">
        <f t="shared" si="4"/>
        <v>111041.60000000001</v>
      </c>
      <c r="T99" s="276"/>
      <c r="U99" s="276"/>
      <c r="V99" s="279" t="s">
        <v>4349</v>
      </c>
      <c r="W99" s="278"/>
      <c r="X99" s="279"/>
      <c r="Y99" s="280"/>
      <c r="Z99" s="280"/>
      <c r="AA99" s="280"/>
      <c r="AB99" s="280"/>
      <c r="AC99" s="280"/>
      <c r="AD99" s="280"/>
      <c r="AE99" s="280"/>
      <c r="AF99" s="280"/>
      <c r="AG99" s="280"/>
      <c r="AH99" s="281"/>
    </row>
    <row r="100" spans="1:34" ht="15" customHeight="1" x14ac:dyDescent="0.2">
      <c r="A100" s="266">
        <v>3665</v>
      </c>
      <c r="B100" s="267" t="s">
        <v>1587</v>
      </c>
      <c r="C100" s="268" t="s">
        <v>1588</v>
      </c>
      <c r="D100" s="269" t="s">
        <v>1492</v>
      </c>
      <c r="E100" s="270" t="s">
        <v>27</v>
      </c>
      <c r="F100" s="270" t="s">
        <v>48</v>
      </c>
      <c r="G100" s="271">
        <f t="shared" si="6"/>
        <v>14760</v>
      </c>
      <c r="H100" s="272">
        <v>0</v>
      </c>
      <c r="I100" s="272"/>
      <c r="J100" s="273">
        <v>0</v>
      </c>
      <c r="K100" s="273"/>
      <c r="L100" s="274"/>
      <c r="M100" s="274"/>
      <c r="N100" s="274"/>
      <c r="O100" s="274"/>
      <c r="P100" s="273"/>
      <c r="Q100" s="273"/>
      <c r="R100" s="273">
        <v>12300</v>
      </c>
      <c r="S100" s="275">
        <f t="shared" si="4"/>
        <v>2460</v>
      </c>
      <c r="T100" s="276"/>
      <c r="U100" s="276"/>
      <c r="V100" s="278" t="s">
        <v>4347</v>
      </c>
      <c r="W100" s="278"/>
      <c r="X100" s="279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1"/>
    </row>
    <row r="101" spans="1:34" ht="15" customHeight="1" x14ac:dyDescent="0.2">
      <c r="A101" s="266">
        <v>798</v>
      </c>
      <c r="B101" s="267" t="s">
        <v>1589</v>
      </c>
      <c r="C101" s="268" t="s">
        <v>1590</v>
      </c>
      <c r="D101" s="269" t="s">
        <v>1429</v>
      </c>
      <c r="E101" s="270" t="s">
        <v>41</v>
      </c>
      <c r="F101" s="270" t="s">
        <v>42</v>
      </c>
      <c r="G101" s="271">
        <f t="shared" si="6"/>
        <v>82089.600000000006</v>
      </c>
      <c r="H101" s="272">
        <v>0</v>
      </c>
      <c r="I101" s="272"/>
      <c r="J101" s="273">
        <v>0</v>
      </c>
      <c r="K101" s="273"/>
      <c r="L101" s="274"/>
      <c r="M101" s="274"/>
      <c r="N101" s="274"/>
      <c r="O101" s="274"/>
      <c r="P101" s="273"/>
      <c r="Q101" s="273"/>
      <c r="R101" s="273">
        <v>68408</v>
      </c>
      <c r="S101" s="275">
        <f t="shared" si="4"/>
        <v>13681.6</v>
      </c>
      <c r="T101" s="276"/>
      <c r="U101" s="276"/>
      <c r="V101" s="279" t="s">
        <v>4349</v>
      </c>
      <c r="W101" s="278"/>
      <c r="X101" s="279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1"/>
    </row>
    <row r="102" spans="1:34" s="455" customFormat="1" ht="15" customHeight="1" x14ac:dyDescent="0.2">
      <c r="A102" s="445">
        <v>238</v>
      </c>
      <c r="B102" s="396" t="s">
        <v>1591</v>
      </c>
      <c r="C102" s="446" t="s">
        <v>1592</v>
      </c>
      <c r="D102" s="398" t="s">
        <v>1460</v>
      </c>
      <c r="E102" s="447" t="s">
        <v>56</v>
      </c>
      <c r="F102" s="447" t="s">
        <v>57</v>
      </c>
      <c r="G102" s="448">
        <f t="shared" si="6"/>
        <v>3000</v>
      </c>
      <c r="H102" s="449">
        <v>0</v>
      </c>
      <c r="I102" s="449"/>
      <c r="J102" s="450">
        <v>0</v>
      </c>
      <c r="K102" s="450"/>
      <c r="L102" s="451"/>
      <c r="M102" s="451"/>
      <c r="N102" s="451"/>
      <c r="O102" s="451"/>
      <c r="P102" s="450"/>
      <c r="Q102" s="450"/>
      <c r="R102" s="450">
        <v>2500</v>
      </c>
      <c r="S102" s="452">
        <f t="shared" si="4"/>
        <v>500</v>
      </c>
      <c r="T102" s="451"/>
      <c r="U102" s="451"/>
      <c r="V102" s="404" t="s">
        <v>5291</v>
      </c>
      <c r="W102" s="404"/>
      <c r="X102" s="403"/>
      <c r="Y102" s="453"/>
      <c r="Z102" s="453"/>
      <c r="AA102" s="453"/>
      <c r="AB102" s="453"/>
      <c r="AC102" s="453"/>
      <c r="AD102" s="453"/>
      <c r="AE102" s="453"/>
      <c r="AF102" s="453"/>
      <c r="AG102" s="453"/>
      <c r="AH102" s="454"/>
    </row>
    <row r="103" spans="1:34" ht="15" customHeight="1" x14ac:dyDescent="0.2">
      <c r="A103" s="266">
        <v>830</v>
      </c>
      <c r="B103" s="267" t="s">
        <v>1593</v>
      </c>
      <c r="C103" s="268" t="s">
        <v>1594</v>
      </c>
      <c r="D103" s="269" t="s">
        <v>1429</v>
      </c>
      <c r="E103" s="270" t="s">
        <v>41</v>
      </c>
      <c r="F103" s="270" t="s">
        <v>42</v>
      </c>
      <c r="G103" s="271">
        <f t="shared" si="6"/>
        <v>65608.800000000003</v>
      </c>
      <c r="H103" s="272">
        <v>0</v>
      </c>
      <c r="I103" s="272"/>
      <c r="J103" s="273">
        <v>0</v>
      </c>
      <c r="K103" s="273"/>
      <c r="L103" s="274"/>
      <c r="M103" s="274"/>
      <c r="N103" s="274"/>
      <c r="O103" s="274"/>
      <c r="P103" s="273"/>
      <c r="Q103" s="273"/>
      <c r="R103" s="273">
        <v>54674</v>
      </c>
      <c r="S103" s="275">
        <f t="shared" si="4"/>
        <v>10934.800000000001</v>
      </c>
      <c r="T103" s="276"/>
      <c r="U103" s="276"/>
      <c r="V103" s="279" t="s">
        <v>4349</v>
      </c>
      <c r="W103" s="278"/>
      <c r="X103" s="279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1"/>
    </row>
    <row r="104" spans="1:34" s="469" customFormat="1" ht="15" customHeight="1" x14ac:dyDescent="0.2">
      <c r="A104" s="456">
        <v>51</v>
      </c>
      <c r="B104" s="457" t="s">
        <v>1595</v>
      </c>
      <c r="C104" s="458" t="s">
        <v>1594</v>
      </c>
      <c r="D104" s="459" t="s">
        <v>58</v>
      </c>
      <c r="E104" s="460" t="s">
        <v>27</v>
      </c>
      <c r="F104" s="460" t="s">
        <v>59</v>
      </c>
      <c r="G104" s="461">
        <f t="shared" si="6"/>
        <v>24360</v>
      </c>
      <c r="H104" s="462">
        <v>24360</v>
      </c>
      <c r="I104" s="462"/>
      <c r="J104" s="463">
        <v>0</v>
      </c>
      <c r="K104" s="463"/>
      <c r="L104" s="506"/>
      <c r="M104" s="506"/>
      <c r="N104" s="506"/>
      <c r="O104" s="506"/>
      <c r="P104" s="507"/>
      <c r="Q104" s="507"/>
      <c r="R104" s="463">
        <v>0</v>
      </c>
      <c r="S104" s="465">
        <f t="shared" si="4"/>
        <v>0</v>
      </c>
      <c r="T104" s="464"/>
      <c r="U104" s="464"/>
      <c r="V104" s="470" t="s">
        <v>5292</v>
      </c>
      <c r="W104" s="470"/>
      <c r="X104" s="466"/>
      <c r="Y104" s="467"/>
      <c r="Z104" s="467"/>
      <c r="AA104" s="467"/>
      <c r="AB104" s="467"/>
      <c r="AC104" s="467"/>
      <c r="AD104" s="467"/>
      <c r="AE104" s="467"/>
      <c r="AF104" s="467"/>
      <c r="AG104" s="467"/>
      <c r="AH104" s="468"/>
    </row>
    <row r="105" spans="1:34" ht="15" customHeight="1" x14ac:dyDescent="0.2">
      <c r="A105" s="266" t="s">
        <v>1596</v>
      </c>
      <c r="B105" s="267" t="s">
        <v>1597</v>
      </c>
      <c r="C105" s="268" t="s">
        <v>1594</v>
      </c>
      <c r="D105" s="269" t="s">
        <v>1390</v>
      </c>
      <c r="E105" s="270" t="s">
        <v>97</v>
      </c>
      <c r="F105" s="270" t="s">
        <v>1469</v>
      </c>
      <c r="G105" s="271">
        <f t="shared" si="6"/>
        <v>808665.59999999998</v>
      </c>
      <c r="H105" s="272">
        <v>0</v>
      </c>
      <c r="I105" s="272"/>
      <c r="J105" s="273">
        <v>673888</v>
      </c>
      <c r="K105" s="273">
        <f>J105*0.2</f>
        <v>134777.60000000001</v>
      </c>
      <c r="L105" s="274"/>
      <c r="M105" s="274"/>
      <c r="N105" s="274"/>
      <c r="O105" s="274"/>
      <c r="P105" s="273"/>
      <c r="Q105" s="273"/>
      <c r="R105" s="273">
        <v>0</v>
      </c>
      <c r="S105" s="275">
        <f t="shared" si="4"/>
        <v>0</v>
      </c>
      <c r="T105" s="276"/>
      <c r="U105" s="276"/>
      <c r="V105" s="279" t="s">
        <v>4353</v>
      </c>
      <c r="W105" s="279"/>
      <c r="X105" s="279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1"/>
    </row>
    <row r="106" spans="1:34" s="438" customFormat="1" ht="15" customHeight="1" x14ac:dyDescent="0.2">
      <c r="A106" s="439">
        <v>1530</v>
      </c>
      <c r="B106" s="290" t="s">
        <v>1598</v>
      </c>
      <c r="C106" s="440" t="s">
        <v>1599</v>
      </c>
      <c r="D106" s="291" t="s">
        <v>1480</v>
      </c>
      <c r="E106" s="441" t="s">
        <v>27</v>
      </c>
      <c r="F106" s="441" t="s">
        <v>54</v>
      </c>
      <c r="G106" s="300">
        <f t="shared" si="6"/>
        <v>4800</v>
      </c>
      <c r="H106" s="299">
        <v>0</v>
      </c>
      <c r="I106" s="299"/>
      <c r="J106" s="298">
        <v>0</v>
      </c>
      <c r="K106" s="298"/>
      <c r="L106" s="442"/>
      <c r="M106" s="442"/>
      <c r="N106" s="442"/>
      <c r="O106" s="442"/>
      <c r="P106" s="298"/>
      <c r="Q106" s="298"/>
      <c r="R106" s="298">
        <v>4000</v>
      </c>
      <c r="S106" s="297">
        <f t="shared" si="4"/>
        <v>800</v>
      </c>
      <c r="T106" s="442"/>
      <c r="U106" s="442"/>
      <c r="V106" s="292" t="s">
        <v>5302</v>
      </c>
      <c r="W106" s="292"/>
      <c r="X106" s="292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4"/>
    </row>
    <row r="107" spans="1:34" ht="15" customHeight="1" x14ac:dyDescent="0.2">
      <c r="A107" s="266">
        <v>1446</v>
      </c>
      <c r="B107" s="267" t="s">
        <v>1600</v>
      </c>
      <c r="C107" s="268" t="s">
        <v>1599</v>
      </c>
      <c r="D107" s="269" t="s">
        <v>123</v>
      </c>
      <c r="E107" s="270" t="s">
        <v>27</v>
      </c>
      <c r="F107" s="270" t="s">
        <v>124</v>
      </c>
      <c r="G107" s="271">
        <f t="shared" si="6"/>
        <v>9900</v>
      </c>
      <c r="H107" s="272">
        <v>0</v>
      </c>
      <c r="I107" s="272"/>
      <c r="J107" s="273">
        <v>0</v>
      </c>
      <c r="K107" s="273"/>
      <c r="L107" s="274"/>
      <c r="M107" s="274"/>
      <c r="N107" s="274"/>
      <c r="O107" s="274"/>
      <c r="P107" s="273"/>
      <c r="Q107" s="273"/>
      <c r="R107" s="273">
        <v>8250</v>
      </c>
      <c r="S107" s="275">
        <f t="shared" si="4"/>
        <v>1650</v>
      </c>
      <c r="T107" s="276"/>
      <c r="U107" s="276"/>
      <c r="V107" s="278"/>
      <c r="W107" s="278"/>
      <c r="X107" s="279"/>
      <c r="Y107" s="280"/>
      <c r="Z107" s="280"/>
      <c r="AA107" s="280"/>
      <c r="AB107" s="280"/>
      <c r="AC107" s="280"/>
      <c r="AD107" s="280"/>
      <c r="AE107" s="280"/>
      <c r="AF107" s="280"/>
      <c r="AG107" s="280"/>
      <c r="AH107" s="281"/>
    </row>
    <row r="108" spans="1:34" ht="15" customHeight="1" x14ac:dyDescent="0.2">
      <c r="A108" s="266">
        <v>850</v>
      </c>
      <c r="B108" s="267" t="s">
        <v>1601</v>
      </c>
      <c r="C108" s="268" t="s">
        <v>1602</v>
      </c>
      <c r="D108" s="269" t="s">
        <v>1429</v>
      </c>
      <c r="E108" s="270" t="s">
        <v>41</v>
      </c>
      <c r="F108" s="270" t="s">
        <v>42</v>
      </c>
      <c r="G108" s="271">
        <f t="shared" si="6"/>
        <v>85440</v>
      </c>
      <c r="H108" s="272">
        <v>0</v>
      </c>
      <c r="I108" s="272"/>
      <c r="J108" s="273">
        <v>0</v>
      </c>
      <c r="K108" s="273"/>
      <c r="L108" s="274"/>
      <c r="M108" s="274"/>
      <c r="N108" s="274"/>
      <c r="O108" s="274"/>
      <c r="P108" s="273"/>
      <c r="Q108" s="273"/>
      <c r="R108" s="273">
        <v>71200</v>
      </c>
      <c r="S108" s="275">
        <f t="shared" si="4"/>
        <v>14240</v>
      </c>
      <c r="T108" s="276"/>
      <c r="U108" s="276"/>
      <c r="V108" s="279" t="s">
        <v>4349</v>
      </c>
      <c r="W108" s="278"/>
      <c r="X108" s="279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1"/>
    </row>
    <row r="109" spans="1:34" ht="15" customHeight="1" x14ac:dyDescent="0.2">
      <c r="A109" s="266">
        <v>849</v>
      </c>
      <c r="B109" s="267" t="s">
        <v>1603</v>
      </c>
      <c r="C109" s="268" t="s">
        <v>1602</v>
      </c>
      <c r="D109" s="269" t="s">
        <v>1429</v>
      </c>
      <c r="E109" s="270" t="s">
        <v>41</v>
      </c>
      <c r="F109" s="270" t="s">
        <v>42</v>
      </c>
      <c r="G109" s="271">
        <f t="shared" si="6"/>
        <v>432192</v>
      </c>
      <c r="H109" s="272">
        <v>0</v>
      </c>
      <c r="I109" s="272"/>
      <c r="J109" s="273">
        <v>0</v>
      </c>
      <c r="K109" s="273"/>
      <c r="L109" s="274"/>
      <c r="M109" s="274"/>
      <c r="N109" s="274"/>
      <c r="O109" s="274"/>
      <c r="P109" s="273"/>
      <c r="Q109" s="273"/>
      <c r="R109" s="273">
        <v>360160</v>
      </c>
      <c r="S109" s="275">
        <f t="shared" si="4"/>
        <v>72032</v>
      </c>
      <c r="T109" s="276"/>
      <c r="U109" s="276"/>
      <c r="V109" s="279" t="s">
        <v>4349</v>
      </c>
      <c r="W109" s="278"/>
      <c r="X109" s="279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1"/>
    </row>
    <row r="110" spans="1:34" s="438" customFormat="1" ht="15" customHeight="1" x14ac:dyDescent="0.2">
      <c r="A110" s="439">
        <v>515</v>
      </c>
      <c r="B110" s="290" t="s">
        <v>1604</v>
      </c>
      <c r="C110" s="440" t="s">
        <v>1605</v>
      </c>
      <c r="D110" s="291" t="s">
        <v>1391</v>
      </c>
      <c r="E110" s="441" t="s">
        <v>27</v>
      </c>
      <c r="F110" s="441" t="s">
        <v>117</v>
      </c>
      <c r="G110" s="300">
        <f t="shared" si="6"/>
        <v>3228</v>
      </c>
      <c r="H110" s="299">
        <v>0</v>
      </c>
      <c r="I110" s="299"/>
      <c r="J110" s="298">
        <v>0</v>
      </c>
      <c r="K110" s="298"/>
      <c r="L110" s="442"/>
      <c r="M110" s="442"/>
      <c r="N110" s="442"/>
      <c r="O110" s="442"/>
      <c r="P110" s="298"/>
      <c r="Q110" s="298"/>
      <c r="R110" s="298">
        <v>2690</v>
      </c>
      <c r="S110" s="297">
        <f t="shared" si="4"/>
        <v>538</v>
      </c>
      <c r="T110" s="442"/>
      <c r="U110" s="442"/>
      <c r="V110" s="289" t="s">
        <v>5303</v>
      </c>
      <c r="W110" s="289"/>
      <c r="X110" s="292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4"/>
    </row>
    <row r="111" spans="1:34" s="438" customFormat="1" ht="15" customHeight="1" x14ac:dyDescent="0.2">
      <c r="A111" s="439">
        <v>1294</v>
      </c>
      <c r="B111" s="290" t="s">
        <v>1606</v>
      </c>
      <c r="C111" s="440" t="s">
        <v>1607</v>
      </c>
      <c r="D111" s="291" t="s">
        <v>1452</v>
      </c>
      <c r="E111" s="441" t="s">
        <v>27</v>
      </c>
      <c r="F111" s="441" t="s">
        <v>37</v>
      </c>
      <c r="G111" s="300">
        <f t="shared" si="6"/>
        <v>233000.4</v>
      </c>
      <c r="H111" s="299">
        <v>0</v>
      </c>
      <c r="I111" s="299"/>
      <c r="J111" s="298">
        <v>0</v>
      </c>
      <c r="K111" s="298"/>
      <c r="L111" s="442"/>
      <c r="M111" s="442"/>
      <c r="N111" s="442"/>
      <c r="O111" s="442"/>
      <c r="P111" s="298"/>
      <c r="Q111" s="298"/>
      <c r="R111" s="298">
        <v>194167</v>
      </c>
      <c r="S111" s="297">
        <f t="shared" si="4"/>
        <v>38833.4</v>
      </c>
      <c r="T111" s="442"/>
      <c r="U111" s="442"/>
      <c r="V111" s="289" t="s">
        <v>5304</v>
      </c>
      <c r="W111" s="289"/>
      <c r="X111" s="292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4"/>
    </row>
    <row r="112" spans="1:34" ht="15" customHeight="1" x14ac:dyDescent="0.2">
      <c r="A112" s="266">
        <v>86</v>
      </c>
      <c r="B112" s="267" t="s">
        <v>1608</v>
      </c>
      <c r="C112" s="268" t="s">
        <v>1607</v>
      </c>
      <c r="D112" s="269" t="s">
        <v>1609</v>
      </c>
      <c r="E112" s="270" t="s">
        <v>27</v>
      </c>
      <c r="F112" s="270" t="s">
        <v>1610</v>
      </c>
      <c r="G112" s="271">
        <f t="shared" si="6"/>
        <v>104037.6</v>
      </c>
      <c r="H112" s="272">
        <v>0</v>
      </c>
      <c r="I112" s="272"/>
      <c r="J112" s="273">
        <v>0</v>
      </c>
      <c r="K112" s="273"/>
      <c r="L112" s="274"/>
      <c r="M112" s="274"/>
      <c r="N112" s="274"/>
      <c r="O112" s="274"/>
      <c r="P112" s="273"/>
      <c r="Q112" s="273"/>
      <c r="R112" s="273">
        <v>86698</v>
      </c>
      <c r="S112" s="275">
        <f t="shared" si="4"/>
        <v>17339.600000000002</v>
      </c>
      <c r="T112" s="276"/>
      <c r="U112" s="276"/>
      <c r="V112" s="278"/>
      <c r="W112" s="278"/>
      <c r="X112" s="279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1"/>
    </row>
    <row r="113" spans="1:34" s="438" customFormat="1" ht="15" customHeight="1" x14ac:dyDescent="0.2">
      <c r="A113" s="439">
        <v>685</v>
      </c>
      <c r="B113" s="290" t="s">
        <v>1611</v>
      </c>
      <c r="C113" s="440" t="s">
        <v>1612</v>
      </c>
      <c r="D113" s="291" t="s">
        <v>1613</v>
      </c>
      <c r="E113" s="441" t="s">
        <v>27</v>
      </c>
      <c r="F113" s="441" t="s">
        <v>1614</v>
      </c>
      <c r="G113" s="300">
        <f t="shared" si="6"/>
        <v>15200.4</v>
      </c>
      <c r="H113" s="299">
        <v>0</v>
      </c>
      <c r="I113" s="299"/>
      <c r="J113" s="298">
        <v>0</v>
      </c>
      <c r="K113" s="298"/>
      <c r="L113" s="442"/>
      <c r="M113" s="442"/>
      <c r="N113" s="442"/>
      <c r="O113" s="442"/>
      <c r="P113" s="298"/>
      <c r="Q113" s="298"/>
      <c r="R113" s="298">
        <v>12667</v>
      </c>
      <c r="S113" s="297">
        <f t="shared" si="4"/>
        <v>2533.4</v>
      </c>
      <c r="T113" s="442"/>
      <c r="U113" s="442"/>
      <c r="V113" s="292" t="s">
        <v>5304</v>
      </c>
      <c r="W113" s="292"/>
      <c r="X113" s="292"/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4"/>
    </row>
    <row r="114" spans="1:34" ht="15" customHeight="1" x14ac:dyDescent="0.2">
      <c r="A114" s="266">
        <v>3838</v>
      </c>
      <c r="B114" s="267" t="s">
        <v>1615</v>
      </c>
      <c r="C114" s="268" t="s">
        <v>1612</v>
      </c>
      <c r="D114" s="269" t="s">
        <v>1492</v>
      </c>
      <c r="E114" s="270" t="s">
        <v>27</v>
      </c>
      <c r="F114" s="270" t="s">
        <v>48</v>
      </c>
      <c r="G114" s="271">
        <f t="shared" si="6"/>
        <v>26640</v>
      </c>
      <c r="H114" s="272">
        <v>0</v>
      </c>
      <c r="I114" s="272"/>
      <c r="J114" s="273">
        <v>0</v>
      </c>
      <c r="K114" s="273"/>
      <c r="L114" s="274"/>
      <c r="M114" s="274"/>
      <c r="N114" s="274"/>
      <c r="O114" s="274"/>
      <c r="P114" s="273"/>
      <c r="Q114" s="273"/>
      <c r="R114" s="273">
        <v>22200</v>
      </c>
      <c r="S114" s="275">
        <f t="shared" si="4"/>
        <v>4440</v>
      </c>
      <c r="T114" s="276"/>
      <c r="U114" s="276"/>
      <c r="V114" s="278" t="s">
        <v>4347</v>
      </c>
      <c r="W114" s="279"/>
      <c r="X114" s="279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1"/>
    </row>
    <row r="115" spans="1:34" ht="15" customHeight="1" x14ac:dyDescent="0.2">
      <c r="A115" s="266">
        <v>898</v>
      </c>
      <c r="B115" s="267" t="s">
        <v>1616</v>
      </c>
      <c r="C115" s="268" t="s">
        <v>1612</v>
      </c>
      <c r="D115" s="269" t="s">
        <v>1429</v>
      </c>
      <c r="E115" s="270" t="s">
        <v>41</v>
      </c>
      <c r="F115" s="270" t="s">
        <v>42</v>
      </c>
      <c r="G115" s="271">
        <f t="shared" si="6"/>
        <v>231888</v>
      </c>
      <c r="H115" s="272">
        <v>0</v>
      </c>
      <c r="I115" s="272"/>
      <c r="J115" s="273">
        <v>0</v>
      </c>
      <c r="K115" s="273"/>
      <c r="L115" s="274"/>
      <c r="M115" s="274"/>
      <c r="N115" s="274"/>
      <c r="O115" s="274"/>
      <c r="P115" s="273"/>
      <c r="Q115" s="273"/>
      <c r="R115" s="273">
        <v>193240</v>
      </c>
      <c r="S115" s="275">
        <f t="shared" si="4"/>
        <v>38648</v>
      </c>
      <c r="T115" s="276"/>
      <c r="U115" s="276"/>
      <c r="V115" s="279" t="s">
        <v>4349</v>
      </c>
      <c r="W115" s="278"/>
      <c r="X115" s="279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1"/>
    </row>
    <row r="116" spans="1:34" ht="15" customHeight="1" x14ac:dyDescent="0.2">
      <c r="A116" s="266">
        <v>893</v>
      </c>
      <c r="B116" s="267" t="s">
        <v>1617</v>
      </c>
      <c r="C116" s="268" t="s">
        <v>1612</v>
      </c>
      <c r="D116" s="269" t="s">
        <v>1429</v>
      </c>
      <c r="E116" s="270" t="s">
        <v>41</v>
      </c>
      <c r="F116" s="270" t="s">
        <v>42</v>
      </c>
      <c r="G116" s="271">
        <f t="shared" si="6"/>
        <v>50085.599999999999</v>
      </c>
      <c r="H116" s="272">
        <v>0</v>
      </c>
      <c r="I116" s="272"/>
      <c r="J116" s="273">
        <v>0</v>
      </c>
      <c r="K116" s="273"/>
      <c r="L116" s="274"/>
      <c r="M116" s="274"/>
      <c r="N116" s="274"/>
      <c r="O116" s="274"/>
      <c r="P116" s="273"/>
      <c r="Q116" s="273"/>
      <c r="R116" s="273">
        <v>41738</v>
      </c>
      <c r="S116" s="275">
        <f t="shared" si="4"/>
        <v>8347.6</v>
      </c>
      <c r="T116" s="276"/>
      <c r="U116" s="276"/>
      <c r="V116" s="279" t="s">
        <v>4349</v>
      </c>
      <c r="W116" s="278"/>
      <c r="X116" s="279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1"/>
    </row>
    <row r="117" spans="1:34" ht="15" customHeight="1" x14ac:dyDescent="0.2">
      <c r="A117" s="266">
        <v>922</v>
      </c>
      <c r="B117" s="267" t="s">
        <v>1618</v>
      </c>
      <c r="C117" s="268" t="s">
        <v>1619</v>
      </c>
      <c r="D117" s="269" t="s">
        <v>1429</v>
      </c>
      <c r="E117" s="270" t="s">
        <v>41</v>
      </c>
      <c r="F117" s="270" t="s">
        <v>42</v>
      </c>
      <c r="G117" s="271">
        <f t="shared" si="6"/>
        <v>235795.20000000001</v>
      </c>
      <c r="H117" s="272">
        <v>0</v>
      </c>
      <c r="I117" s="272"/>
      <c r="J117" s="273">
        <v>0</v>
      </c>
      <c r="K117" s="273"/>
      <c r="L117" s="274"/>
      <c r="M117" s="274"/>
      <c r="N117" s="274"/>
      <c r="O117" s="274"/>
      <c r="P117" s="273"/>
      <c r="Q117" s="273"/>
      <c r="R117" s="273">
        <v>196496</v>
      </c>
      <c r="S117" s="275">
        <f t="shared" si="4"/>
        <v>39299.200000000004</v>
      </c>
      <c r="T117" s="276"/>
      <c r="U117" s="276"/>
      <c r="V117" s="279" t="s">
        <v>4349</v>
      </c>
      <c r="W117" s="279"/>
      <c r="X117" s="279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1"/>
    </row>
    <row r="118" spans="1:34" ht="15" customHeight="1" x14ac:dyDescent="0.2">
      <c r="A118" s="266">
        <v>945</v>
      </c>
      <c r="B118" s="267" t="s">
        <v>1620</v>
      </c>
      <c r="C118" s="268" t="s">
        <v>1621</v>
      </c>
      <c r="D118" s="269" t="s">
        <v>1429</v>
      </c>
      <c r="E118" s="270" t="s">
        <v>41</v>
      </c>
      <c r="F118" s="270" t="s">
        <v>42</v>
      </c>
      <c r="G118" s="271">
        <f t="shared" si="6"/>
        <v>153471.6</v>
      </c>
      <c r="H118" s="272">
        <v>0</v>
      </c>
      <c r="I118" s="272"/>
      <c r="J118" s="273">
        <v>0</v>
      </c>
      <c r="K118" s="273"/>
      <c r="L118" s="274"/>
      <c r="M118" s="274"/>
      <c r="N118" s="274"/>
      <c r="O118" s="274"/>
      <c r="P118" s="273"/>
      <c r="Q118" s="273"/>
      <c r="R118" s="273">
        <v>127893</v>
      </c>
      <c r="S118" s="275">
        <f t="shared" si="4"/>
        <v>25578.600000000002</v>
      </c>
      <c r="T118" s="276"/>
      <c r="U118" s="276"/>
      <c r="V118" s="279" t="s">
        <v>4349</v>
      </c>
      <c r="W118" s="279"/>
      <c r="X118" s="279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1"/>
    </row>
    <row r="119" spans="1:34" ht="15" customHeight="1" x14ac:dyDescent="0.2">
      <c r="A119" s="266">
        <v>940</v>
      </c>
      <c r="B119" s="267" t="s">
        <v>1622</v>
      </c>
      <c r="C119" s="268" t="s">
        <v>1621</v>
      </c>
      <c r="D119" s="269" t="s">
        <v>1429</v>
      </c>
      <c r="E119" s="270" t="s">
        <v>41</v>
      </c>
      <c r="F119" s="270" t="s">
        <v>42</v>
      </c>
      <c r="G119" s="271">
        <f t="shared" si="6"/>
        <v>487488</v>
      </c>
      <c r="H119" s="272">
        <v>0</v>
      </c>
      <c r="I119" s="272"/>
      <c r="J119" s="273">
        <v>0</v>
      </c>
      <c r="K119" s="273"/>
      <c r="L119" s="274"/>
      <c r="M119" s="274"/>
      <c r="N119" s="274"/>
      <c r="O119" s="274"/>
      <c r="P119" s="273"/>
      <c r="Q119" s="273"/>
      <c r="R119" s="273">
        <v>406240</v>
      </c>
      <c r="S119" s="275">
        <f t="shared" si="4"/>
        <v>81248</v>
      </c>
      <c r="T119" s="276"/>
      <c r="U119" s="276"/>
      <c r="V119" s="279" t="s">
        <v>4349</v>
      </c>
      <c r="W119" s="278"/>
      <c r="X119" s="279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1"/>
    </row>
    <row r="120" spans="1:34" s="521" customFormat="1" ht="15" customHeight="1" x14ac:dyDescent="0.2">
      <c r="A120" s="508">
        <v>328</v>
      </c>
      <c r="B120" s="509" t="s">
        <v>1623</v>
      </c>
      <c r="C120" s="510" t="s">
        <v>1621</v>
      </c>
      <c r="D120" s="511" t="s">
        <v>1624</v>
      </c>
      <c r="E120" s="512" t="s">
        <v>27</v>
      </c>
      <c r="F120" s="512" t="s">
        <v>1625</v>
      </c>
      <c r="G120" s="513">
        <f t="shared" si="6"/>
        <v>13599.6</v>
      </c>
      <c r="H120" s="514">
        <v>0</v>
      </c>
      <c r="I120" s="514"/>
      <c r="J120" s="515">
        <v>0</v>
      </c>
      <c r="K120" s="515"/>
      <c r="L120" s="483"/>
      <c r="M120" s="483"/>
      <c r="N120" s="483"/>
      <c r="O120" s="483"/>
      <c r="P120" s="515"/>
      <c r="Q120" s="515"/>
      <c r="R120" s="515"/>
      <c r="S120" s="516">
        <f t="shared" si="4"/>
        <v>0</v>
      </c>
      <c r="T120" s="515">
        <v>11333</v>
      </c>
      <c r="U120" s="515">
        <f t="shared" ref="U120:U183" si="7">T120*0.2</f>
        <v>2266.6</v>
      </c>
      <c r="V120" s="517" t="s">
        <v>4344</v>
      </c>
      <c r="W120" s="517"/>
      <c r="X120" s="518"/>
      <c r="Y120" s="519"/>
      <c r="Z120" s="519"/>
      <c r="AA120" s="519"/>
      <c r="AB120" s="519"/>
      <c r="AC120" s="519"/>
      <c r="AD120" s="519"/>
      <c r="AE120" s="519"/>
      <c r="AF120" s="519"/>
      <c r="AG120" s="519"/>
      <c r="AH120" s="520"/>
    </row>
    <row r="121" spans="1:34" ht="15" customHeight="1" x14ac:dyDescent="0.2">
      <c r="A121" s="266">
        <v>766</v>
      </c>
      <c r="B121" s="267" t="s">
        <v>1626</v>
      </c>
      <c r="C121" s="268" t="s">
        <v>1627</v>
      </c>
      <c r="D121" s="269" t="s">
        <v>1628</v>
      </c>
      <c r="E121" s="270" t="s">
        <v>1387</v>
      </c>
      <c r="F121" s="270" t="s">
        <v>1629</v>
      </c>
      <c r="G121" s="271">
        <f t="shared" si="6"/>
        <v>131611.20000000001</v>
      </c>
      <c r="H121" s="272">
        <v>0</v>
      </c>
      <c r="I121" s="272"/>
      <c r="J121" s="273">
        <v>0</v>
      </c>
      <c r="K121" s="273"/>
      <c r="L121" s="274"/>
      <c r="M121" s="274"/>
      <c r="N121" s="274"/>
      <c r="O121" s="274"/>
      <c r="P121" s="273"/>
      <c r="Q121" s="273"/>
      <c r="R121" s="273">
        <v>109676</v>
      </c>
      <c r="S121" s="275">
        <f t="shared" si="4"/>
        <v>21935.200000000001</v>
      </c>
      <c r="T121" s="276"/>
      <c r="U121" s="277">
        <f t="shared" si="7"/>
        <v>0</v>
      </c>
      <c r="V121" s="278"/>
      <c r="W121" s="278"/>
      <c r="X121" s="279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1"/>
    </row>
    <row r="122" spans="1:34" s="438" customFormat="1" ht="15" customHeight="1" x14ac:dyDescent="0.2">
      <c r="A122" s="439">
        <v>960104</v>
      </c>
      <c r="B122" s="290" t="s">
        <v>1630</v>
      </c>
      <c r="C122" s="440" t="s">
        <v>1631</v>
      </c>
      <c r="D122" s="291" t="s">
        <v>1399</v>
      </c>
      <c r="E122" s="441" t="s">
        <v>1387</v>
      </c>
      <c r="F122" s="441" t="s">
        <v>1400</v>
      </c>
      <c r="G122" s="300">
        <f t="shared" si="6"/>
        <v>1098</v>
      </c>
      <c r="H122" s="299">
        <v>0</v>
      </c>
      <c r="I122" s="299"/>
      <c r="J122" s="298">
        <v>0</v>
      </c>
      <c r="K122" s="298"/>
      <c r="L122" s="442"/>
      <c r="M122" s="442"/>
      <c r="N122" s="442"/>
      <c r="O122" s="442"/>
      <c r="P122" s="298"/>
      <c r="Q122" s="298"/>
      <c r="R122" s="298">
        <v>915</v>
      </c>
      <c r="S122" s="297">
        <f t="shared" si="4"/>
        <v>183</v>
      </c>
      <c r="T122" s="442"/>
      <c r="U122" s="298">
        <f t="shared" si="7"/>
        <v>0</v>
      </c>
      <c r="V122" s="292" t="s">
        <v>5286</v>
      </c>
      <c r="W122" s="292"/>
      <c r="X122" s="292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4"/>
    </row>
    <row r="123" spans="1:34" ht="15" customHeight="1" x14ac:dyDescent="0.2">
      <c r="A123" s="266">
        <v>991</v>
      </c>
      <c r="B123" s="267" t="s">
        <v>1632</v>
      </c>
      <c r="C123" s="268" t="s">
        <v>1631</v>
      </c>
      <c r="D123" s="269" t="s">
        <v>1429</v>
      </c>
      <c r="E123" s="270" t="s">
        <v>1633</v>
      </c>
      <c r="F123" s="270" t="s">
        <v>42</v>
      </c>
      <c r="G123" s="271">
        <f t="shared" si="6"/>
        <v>14070</v>
      </c>
      <c r="H123" s="272">
        <v>0</v>
      </c>
      <c r="I123" s="272"/>
      <c r="J123" s="273">
        <v>0</v>
      </c>
      <c r="K123" s="273"/>
      <c r="L123" s="274"/>
      <c r="M123" s="274"/>
      <c r="N123" s="274"/>
      <c r="O123" s="274"/>
      <c r="P123" s="273"/>
      <c r="Q123" s="273"/>
      <c r="R123" s="273">
        <v>11725</v>
      </c>
      <c r="S123" s="275">
        <f t="shared" si="4"/>
        <v>2345</v>
      </c>
      <c r="T123" s="276"/>
      <c r="U123" s="277">
        <f t="shared" si="7"/>
        <v>0</v>
      </c>
      <c r="V123" s="279" t="s">
        <v>4349</v>
      </c>
      <c r="W123" s="279"/>
      <c r="X123" s="279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1"/>
    </row>
    <row r="124" spans="1:34" ht="15" customHeight="1" x14ac:dyDescent="0.2">
      <c r="A124" s="266">
        <v>1007</v>
      </c>
      <c r="B124" s="267" t="s">
        <v>1634</v>
      </c>
      <c r="C124" s="268" t="s">
        <v>1635</v>
      </c>
      <c r="D124" s="269" t="s">
        <v>1429</v>
      </c>
      <c r="E124" s="270" t="s">
        <v>1633</v>
      </c>
      <c r="F124" s="270" t="s">
        <v>42</v>
      </c>
      <c r="G124" s="271">
        <f t="shared" si="6"/>
        <v>25959.599999999999</v>
      </c>
      <c r="H124" s="272">
        <v>0</v>
      </c>
      <c r="I124" s="272"/>
      <c r="J124" s="273">
        <v>0</v>
      </c>
      <c r="K124" s="273"/>
      <c r="L124" s="274"/>
      <c r="M124" s="274"/>
      <c r="N124" s="274"/>
      <c r="O124" s="274"/>
      <c r="P124" s="273"/>
      <c r="Q124" s="273"/>
      <c r="R124" s="273">
        <v>21633</v>
      </c>
      <c r="S124" s="275">
        <f t="shared" si="4"/>
        <v>4326.6000000000004</v>
      </c>
      <c r="T124" s="276"/>
      <c r="U124" s="277">
        <f t="shared" si="7"/>
        <v>0</v>
      </c>
      <c r="V124" s="279" t="s">
        <v>4349</v>
      </c>
      <c r="W124" s="278"/>
      <c r="X124" s="279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1"/>
    </row>
    <row r="125" spans="1:34" ht="15" customHeight="1" x14ac:dyDescent="0.2">
      <c r="A125" s="266">
        <v>4063</v>
      </c>
      <c r="B125" s="267" t="s">
        <v>1636</v>
      </c>
      <c r="C125" s="268" t="s">
        <v>1637</v>
      </c>
      <c r="D125" s="269" t="s">
        <v>1492</v>
      </c>
      <c r="E125" s="270" t="s">
        <v>1387</v>
      </c>
      <c r="F125" s="270" t="s">
        <v>48</v>
      </c>
      <c r="G125" s="271">
        <f t="shared" si="6"/>
        <v>17280</v>
      </c>
      <c r="H125" s="272">
        <v>0</v>
      </c>
      <c r="I125" s="272"/>
      <c r="J125" s="273">
        <v>0</v>
      </c>
      <c r="K125" s="273"/>
      <c r="L125" s="274"/>
      <c r="M125" s="274"/>
      <c r="N125" s="274"/>
      <c r="O125" s="274"/>
      <c r="P125" s="273"/>
      <c r="Q125" s="273"/>
      <c r="R125" s="273">
        <v>14400</v>
      </c>
      <c r="S125" s="275">
        <f t="shared" si="4"/>
        <v>2880</v>
      </c>
      <c r="T125" s="276"/>
      <c r="U125" s="277">
        <f t="shared" si="7"/>
        <v>0</v>
      </c>
      <c r="V125" s="278" t="s">
        <v>4347</v>
      </c>
      <c r="W125" s="278"/>
      <c r="X125" s="279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1"/>
    </row>
    <row r="126" spans="1:34" ht="15" customHeight="1" x14ac:dyDescent="0.2">
      <c r="A126" s="266">
        <v>1046</v>
      </c>
      <c r="B126" s="267" t="s">
        <v>1638</v>
      </c>
      <c r="C126" s="268" t="s">
        <v>1639</v>
      </c>
      <c r="D126" s="269" t="s">
        <v>1429</v>
      </c>
      <c r="E126" s="270" t="s">
        <v>1633</v>
      </c>
      <c r="F126" s="270" t="s">
        <v>42</v>
      </c>
      <c r="G126" s="271">
        <f t="shared" si="6"/>
        <v>153799.20000000001</v>
      </c>
      <c r="H126" s="272">
        <v>0</v>
      </c>
      <c r="I126" s="272"/>
      <c r="J126" s="273">
        <v>0</v>
      </c>
      <c r="K126" s="273"/>
      <c r="L126" s="274"/>
      <c r="M126" s="274"/>
      <c r="N126" s="274"/>
      <c r="O126" s="274"/>
      <c r="P126" s="273"/>
      <c r="Q126" s="273"/>
      <c r="R126" s="273">
        <v>128166</v>
      </c>
      <c r="S126" s="275">
        <f t="shared" si="4"/>
        <v>25633.200000000001</v>
      </c>
      <c r="T126" s="276"/>
      <c r="U126" s="277">
        <f t="shared" si="7"/>
        <v>0</v>
      </c>
      <c r="V126" s="279" t="s">
        <v>4349</v>
      </c>
      <c r="W126" s="278"/>
      <c r="X126" s="279"/>
      <c r="Y126" s="280"/>
      <c r="Z126" s="280"/>
      <c r="AA126" s="280"/>
      <c r="AB126" s="280"/>
      <c r="AC126" s="280"/>
      <c r="AD126" s="280"/>
      <c r="AE126" s="280"/>
      <c r="AF126" s="280"/>
      <c r="AG126" s="280"/>
      <c r="AH126" s="281"/>
    </row>
    <row r="127" spans="1:34" ht="15" customHeight="1" x14ac:dyDescent="0.2">
      <c r="A127" s="266">
        <v>4128</v>
      </c>
      <c r="B127" s="267" t="s">
        <v>1640</v>
      </c>
      <c r="C127" s="268" t="s">
        <v>1641</v>
      </c>
      <c r="D127" s="269" t="s">
        <v>1492</v>
      </c>
      <c r="E127" s="270" t="s">
        <v>1387</v>
      </c>
      <c r="F127" s="270" t="s">
        <v>48</v>
      </c>
      <c r="G127" s="271">
        <f t="shared" si="6"/>
        <v>8856</v>
      </c>
      <c r="H127" s="272">
        <v>0</v>
      </c>
      <c r="I127" s="272"/>
      <c r="J127" s="273">
        <v>0</v>
      </c>
      <c r="K127" s="273"/>
      <c r="L127" s="274"/>
      <c r="M127" s="274"/>
      <c r="N127" s="274"/>
      <c r="O127" s="274"/>
      <c r="P127" s="273"/>
      <c r="Q127" s="273"/>
      <c r="R127" s="273">
        <v>7380</v>
      </c>
      <c r="S127" s="275">
        <f t="shared" si="4"/>
        <v>1476</v>
      </c>
      <c r="T127" s="276"/>
      <c r="U127" s="277">
        <f t="shared" si="7"/>
        <v>0</v>
      </c>
      <c r="V127" s="278" t="s">
        <v>4347</v>
      </c>
      <c r="W127" s="278"/>
      <c r="X127" s="279"/>
      <c r="Y127" s="280"/>
      <c r="Z127" s="280"/>
      <c r="AA127" s="280"/>
      <c r="AB127" s="280"/>
      <c r="AC127" s="280"/>
      <c r="AD127" s="280"/>
      <c r="AE127" s="280"/>
      <c r="AF127" s="280"/>
      <c r="AG127" s="280"/>
      <c r="AH127" s="281"/>
    </row>
    <row r="128" spans="1:34" s="438" customFormat="1" ht="15" customHeight="1" x14ac:dyDescent="0.2">
      <c r="A128" s="439">
        <v>1662</v>
      </c>
      <c r="B128" s="290" t="s">
        <v>1642</v>
      </c>
      <c r="C128" s="440" t="s">
        <v>1643</v>
      </c>
      <c r="D128" s="291" t="s">
        <v>1480</v>
      </c>
      <c r="E128" s="441" t="s">
        <v>1387</v>
      </c>
      <c r="F128" s="441" t="s">
        <v>54</v>
      </c>
      <c r="G128" s="300">
        <f t="shared" si="6"/>
        <v>4800</v>
      </c>
      <c r="H128" s="299">
        <v>0</v>
      </c>
      <c r="I128" s="299"/>
      <c r="J128" s="298">
        <v>0</v>
      </c>
      <c r="K128" s="298"/>
      <c r="L128" s="442"/>
      <c r="M128" s="442"/>
      <c r="N128" s="442"/>
      <c r="O128" s="442"/>
      <c r="P128" s="298"/>
      <c r="Q128" s="298"/>
      <c r="R128" s="298">
        <v>4000</v>
      </c>
      <c r="S128" s="297">
        <f t="shared" si="4"/>
        <v>800</v>
      </c>
      <c r="T128" s="442"/>
      <c r="U128" s="298">
        <f t="shared" si="7"/>
        <v>0</v>
      </c>
      <c r="V128" s="292" t="s">
        <v>5302</v>
      </c>
      <c r="W128" s="292"/>
      <c r="X128" s="292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4"/>
    </row>
    <row r="129" spans="1:34" ht="15" customHeight="1" x14ac:dyDescent="0.2">
      <c r="A129" s="266">
        <v>1111</v>
      </c>
      <c r="B129" s="267" t="s">
        <v>1644</v>
      </c>
      <c r="C129" s="268" t="s">
        <v>1645</v>
      </c>
      <c r="D129" s="269" t="s">
        <v>1429</v>
      </c>
      <c r="E129" s="270" t="s">
        <v>1633</v>
      </c>
      <c r="F129" s="270" t="s">
        <v>42</v>
      </c>
      <c r="G129" s="271">
        <f t="shared" si="6"/>
        <v>184896</v>
      </c>
      <c r="H129" s="272">
        <v>0</v>
      </c>
      <c r="I129" s="272"/>
      <c r="J129" s="273">
        <v>0</v>
      </c>
      <c r="K129" s="273"/>
      <c r="L129" s="274"/>
      <c r="M129" s="274"/>
      <c r="N129" s="274"/>
      <c r="O129" s="274"/>
      <c r="P129" s="273"/>
      <c r="Q129" s="273"/>
      <c r="R129" s="273">
        <v>154080</v>
      </c>
      <c r="S129" s="275">
        <f t="shared" si="4"/>
        <v>30816</v>
      </c>
      <c r="T129" s="276"/>
      <c r="U129" s="277">
        <f t="shared" si="7"/>
        <v>0</v>
      </c>
      <c r="V129" s="279" t="s">
        <v>4349</v>
      </c>
      <c r="W129" s="278"/>
      <c r="X129" s="279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1"/>
    </row>
    <row r="130" spans="1:34" ht="15" customHeight="1" x14ac:dyDescent="0.2">
      <c r="A130" s="266">
        <v>1109</v>
      </c>
      <c r="B130" s="267" t="s">
        <v>1646</v>
      </c>
      <c r="C130" s="268" t="s">
        <v>1645</v>
      </c>
      <c r="D130" s="269" t="s">
        <v>1429</v>
      </c>
      <c r="E130" s="270" t="s">
        <v>1633</v>
      </c>
      <c r="F130" s="270" t="s">
        <v>42</v>
      </c>
      <c r="G130" s="271">
        <f t="shared" si="6"/>
        <v>785536.8</v>
      </c>
      <c r="H130" s="272">
        <v>0</v>
      </c>
      <c r="I130" s="272"/>
      <c r="J130" s="273">
        <v>0</v>
      </c>
      <c r="K130" s="273"/>
      <c r="L130" s="274"/>
      <c r="M130" s="274"/>
      <c r="N130" s="274"/>
      <c r="O130" s="274"/>
      <c r="P130" s="273"/>
      <c r="Q130" s="273"/>
      <c r="R130" s="273">
        <v>654614</v>
      </c>
      <c r="S130" s="275">
        <f t="shared" si="4"/>
        <v>130922.8</v>
      </c>
      <c r="T130" s="276"/>
      <c r="U130" s="277">
        <f t="shared" si="7"/>
        <v>0</v>
      </c>
      <c r="V130" s="279" t="s">
        <v>4349</v>
      </c>
      <c r="W130" s="278"/>
      <c r="X130" s="279"/>
      <c r="Y130" s="280"/>
      <c r="Z130" s="280"/>
      <c r="AA130" s="280"/>
      <c r="AB130" s="280"/>
      <c r="AC130" s="280"/>
      <c r="AD130" s="280"/>
      <c r="AE130" s="280"/>
      <c r="AF130" s="280"/>
      <c r="AG130" s="280"/>
      <c r="AH130" s="281"/>
    </row>
    <row r="131" spans="1:34" ht="15" customHeight="1" x14ac:dyDescent="0.2">
      <c r="A131" s="266">
        <v>1115</v>
      </c>
      <c r="B131" s="267" t="s">
        <v>1647</v>
      </c>
      <c r="C131" s="268" t="s">
        <v>1648</v>
      </c>
      <c r="D131" s="269" t="s">
        <v>1429</v>
      </c>
      <c r="E131" s="270" t="s">
        <v>1633</v>
      </c>
      <c r="F131" s="270" t="s">
        <v>42</v>
      </c>
      <c r="G131" s="271">
        <f t="shared" si="6"/>
        <v>347053.2</v>
      </c>
      <c r="H131" s="272">
        <v>0</v>
      </c>
      <c r="I131" s="272"/>
      <c r="J131" s="273">
        <v>0</v>
      </c>
      <c r="K131" s="273"/>
      <c r="L131" s="274"/>
      <c r="M131" s="274"/>
      <c r="N131" s="274"/>
      <c r="O131" s="274"/>
      <c r="P131" s="273"/>
      <c r="Q131" s="273"/>
      <c r="R131" s="273">
        <v>289211</v>
      </c>
      <c r="S131" s="275">
        <f t="shared" si="4"/>
        <v>57842.200000000004</v>
      </c>
      <c r="T131" s="276"/>
      <c r="U131" s="277">
        <f t="shared" si="7"/>
        <v>0</v>
      </c>
      <c r="V131" s="279" t="s">
        <v>4349</v>
      </c>
      <c r="W131" s="279"/>
      <c r="X131" s="279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1"/>
    </row>
    <row r="132" spans="1:34" ht="15" customHeight="1" x14ac:dyDescent="0.2">
      <c r="A132" s="266">
        <v>1822</v>
      </c>
      <c r="B132" s="267" t="s">
        <v>1649</v>
      </c>
      <c r="C132" s="268" t="s">
        <v>1650</v>
      </c>
      <c r="D132" s="269" t="s">
        <v>123</v>
      </c>
      <c r="E132" s="270" t="s">
        <v>1387</v>
      </c>
      <c r="F132" s="270" t="s">
        <v>124</v>
      </c>
      <c r="G132" s="271">
        <f t="shared" si="6"/>
        <v>10800</v>
      </c>
      <c r="H132" s="272">
        <v>0</v>
      </c>
      <c r="I132" s="272"/>
      <c r="J132" s="273">
        <v>0</v>
      </c>
      <c r="K132" s="273"/>
      <c r="L132" s="274"/>
      <c r="M132" s="274"/>
      <c r="N132" s="274"/>
      <c r="O132" s="274"/>
      <c r="P132" s="273"/>
      <c r="Q132" s="273"/>
      <c r="R132" s="273">
        <v>9000</v>
      </c>
      <c r="S132" s="275">
        <f t="shared" si="4"/>
        <v>1800</v>
      </c>
      <c r="T132" s="276"/>
      <c r="U132" s="277">
        <f t="shared" si="7"/>
        <v>0</v>
      </c>
      <c r="V132" s="279"/>
      <c r="W132" s="279"/>
      <c r="X132" s="279"/>
      <c r="Y132" s="280"/>
      <c r="Z132" s="280"/>
      <c r="AA132" s="280"/>
      <c r="AB132" s="280"/>
      <c r="AC132" s="280"/>
      <c r="AD132" s="280"/>
      <c r="AE132" s="280"/>
      <c r="AF132" s="280"/>
      <c r="AG132" s="280"/>
      <c r="AH132" s="281"/>
    </row>
    <row r="133" spans="1:34" ht="15" customHeight="1" x14ac:dyDescent="0.2">
      <c r="A133" s="266">
        <v>1136</v>
      </c>
      <c r="B133" s="267" t="s">
        <v>1651</v>
      </c>
      <c r="C133" s="268" t="s">
        <v>1652</v>
      </c>
      <c r="D133" s="269" t="s">
        <v>1429</v>
      </c>
      <c r="E133" s="270" t="s">
        <v>1633</v>
      </c>
      <c r="F133" s="270" t="s">
        <v>42</v>
      </c>
      <c r="G133" s="271">
        <f t="shared" si="6"/>
        <v>336242.4</v>
      </c>
      <c r="H133" s="272">
        <v>0</v>
      </c>
      <c r="I133" s="272"/>
      <c r="J133" s="273">
        <v>0</v>
      </c>
      <c r="K133" s="273"/>
      <c r="L133" s="274"/>
      <c r="M133" s="274"/>
      <c r="N133" s="274"/>
      <c r="O133" s="274"/>
      <c r="P133" s="273"/>
      <c r="Q133" s="273"/>
      <c r="R133" s="273">
        <v>280202</v>
      </c>
      <c r="S133" s="275">
        <f t="shared" si="4"/>
        <v>56040.4</v>
      </c>
      <c r="T133" s="276"/>
      <c r="U133" s="277">
        <f t="shared" si="7"/>
        <v>0</v>
      </c>
      <c r="V133" s="279" t="s">
        <v>4349</v>
      </c>
      <c r="W133" s="278"/>
      <c r="X133" s="279"/>
      <c r="Y133" s="280"/>
      <c r="Z133" s="280"/>
      <c r="AA133" s="280"/>
      <c r="AB133" s="280"/>
      <c r="AC133" s="280"/>
      <c r="AD133" s="280"/>
      <c r="AE133" s="280"/>
      <c r="AF133" s="280"/>
      <c r="AG133" s="280"/>
      <c r="AH133" s="281"/>
    </row>
    <row r="134" spans="1:34" s="504" customFormat="1" ht="15" customHeight="1" x14ac:dyDescent="0.2">
      <c r="A134" s="489">
        <v>22</v>
      </c>
      <c r="B134" s="490" t="s">
        <v>1653</v>
      </c>
      <c r="C134" s="491" t="s">
        <v>1654</v>
      </c>
      <c r="D134" s="492" t="s">
        <v>1655</v>
      </c>
      <c r="E134" s="493" t="s">
        <v>1387</v>
      </c>
      <c r="F134" s="493" t="s">
        <v>1656</v>
      </c>
      <c r="G134" s="494">
        <f t="shared" si="6"/>
        <v>496100.4</v>
      </c>
      <c r="H134" s="495">
        <v>0</v>
      </c>
      <c r="I134" s="495"/>
      <c r="J134" s="496">
        <v>0</v>
      </c>
      <c r="K134" s="496"/>
      <c r="L134" s="274"/>
      <c r="M134" s="274"/>
      <c r="N134" s="274"/>
      <c r="O134" s="274"/>
      <c r="P134" s="273"/>
      <c r="Q134" s="273"/>
      <c r="R134" s="496">
        <v>413417</v>
      </c>
      <c r="S134" s="498">
        <f t="shared" si="4"/>
        <v>82683.400000000009</v>
      </c>
      <c r="T134" s="499"/>
      <c r="U134" s="522">
        <f t="shared" si="7"/>
        <v>0</v>
      </c>
      <c r="V134" s="500"/>
      <c r="W134" s="500"/>
      <c r="X134" s="501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3"/>
    </row>
    <row r="135" spans="1:34" ht="15" customHeight="1" x14ac:dyDescent="0.2">
      <c r="A135" s="266">
        <v>499</v>
      </c>
      <c r="B135" s="267" t="s">
        <v>1657</v>
      </c>
      <c r="C135" s="268" t="s">
        <v>1654</v>
      </c>
      <c r="D135" s="269" t="s">
        <v>1439</v>
      </c>
      <c r="E135" s="270" t="s">
        <v>1387</v>
      </c>
      <c r="F135" s="270" t="s">
        <v>73</v>
      </c>
      <c r="G135" s="271">
        <f t="shared" si="6"/>
        <v>6652.8</v>
      </c>
      <c r="H135" s="272">
        <v>0</v>
      </c>
      <c r="I135" s="272"/>
      <c r="J135" s="273">
        <v>0</v>
      </c>
      <c r="K135" s="273"/>
      <c r="L135" s="274"/>
      <c r="M135" s="274"/>
      <c r="N135" s="274"/>
      <c r="O135" s="274"/>
      <c r="P135" s="273"/>
      <c r="Q135" s="273"/>
      <c r="R135" s="273">
        <v>5544</v>
      </c>
      <c r="S135" s="275">
        <f t="shared" ref="S135:S198" si="8">R135*0.2</f>
        <v>1108.8</v>
      </c>
      <c r="T135" s="276"/>
      <c r="U135" s="277">
        <f t="shared" si="7"/>
        <v>0</v>
      </c>
      <c r="V135" s="278"/>
      <c r="W135" s="278"/>
      <c r="X135" s="279"/>
      <c r="Y135" s="280"/>
      <c r="Z135" s="280"/>
      <c r="AA135" s="280"/>
      <c r="AB135" s="280"/>
      <c r="AC135" s="280"/>
      <c r="AD135" s="280"/>
      <c r="AE135" s="280"/>
      <c r="AF135" s="280"/>
      <c r="AG135" s="280"/>
      <c r="AH135" s="281"/>
    </row>
    <row r="136" spans="1:34" s="438" customFormat="1" ht="15" customHeight="1" x14ac:dyDescent="0.2">
      <c r="A136" s="439">
        <v>75077</v>
      </c>
      <c r="B136" s="290" t="s">
        <v>1658</v>
      </c>
      <c r="C136" s="440" t="s">
        <v>1659</v>
      </c>
      <c r="D136" s="291" t="s">
        <v>1660</v>
      </c>
      <c r="E136" s="441" t="s">
        <v>1387</v>
      </c>
      <c r="F136" s="441" t="s">
        <v>1661</v>
      </c>
      <c r="G136" s="300">
        <f t="shared" si="6"/>
        <v>28156</v>
      </c>
      <c r="H136" s="299">
        <v>28156</v>
      </c>
      <c r="I136" s="299"/>
      <c r="J136" s="298">
        <v>0</v>
      </c>
      <c r="K136" s="298"/>
      <c r="L136" s="442"/>
      <c r="M136" s="442"/>
      <c r="N136" s="442"/>
      <c r="O136" s="442"/>
      <c r="P136" s="298"/>
      <c r="Q136" s="298"/>
      <c r="R136" s="298">
        <v>0</v>
      </c>
      <c r="S136" s="297">
        <f t="shared" si="8"/>
        <v>0</v>
      </c>
      <c r="T136" s="442"/>
      <c r="U136" s="298">
        <f t="shared" si="7"/>
        <v>0</v>
      </c>
      <c r="V136" s="289" t="s">
        <v>5305</v>
      </c>
      <c r="W136" s="289"/>
      <c r="X136" s="292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4"/>
    </row>
    <row r="137" spans="1:34" s="438" customFormat="1" ht="15" customHeight="1" x14ac:dyDescent="0.2">
      <c r="A137" s="439">
        <v>729</v>
      </c>
      <c r="B137" s="290" t="s">
        <v>1662</v>
      </c>
      <c r="C137" s="440" t="s">
        <v>1663</v>
      </c>
      <c r="D137" s="291" t="s">
        <v>1391</v>
      </c>
      <c r="E137" s="441" t="s">
        <v>1387</v>
      </c>
      <c r="F137" s="441" t="s">
        <v>117</v>
      </c>
      <c r="G137" s="300">
        <f t="shared" si="6"/>
        <v>3228</v>
      </c>
      <c r="H137" s="299">
        <v>0</v>
      </c>
      <c r="I137" s="299"/>
      <c r="J137" s="298">
        <v>0</v>
      </c>
      <c r="K137" s="298"/>
      <c r="L137" s="442"/>
      <c r="M137" s="442"/>
      <c r="N137" s="442"/>
      <c r="O137" s="442"/>
      <c r="P137" s="298"/>
      <c r="Q137" s="298"/>
      <c r="R137" s="298">
        <v>2690</v>
      </c>
      <c r="S137" s="297">
        <f t="shared" si="8"/>
        <v>538</v>
      </c>
      <c r="T137" s="442"/>
      <c r="U137" s="298">
        <f t="shared" si="7"/>
        <v>0</v>
      </c>
      <c r="V137" s="289" t="s">
        <v>5303</v>
      </c>
      <c r="W137" s="289"/>
      <c r="X137" s="292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4"/>
    </row>
    <row r="138" spans="1:34" ht="15" customHeight="1" x14ac:dyDescent="0.2">
      <c r="A138" s="266">
        <v>424</v>
      </c>
      <c r="B138" s="267" t="s">
        <v>1664</v>
      </c>
      <c r="C138" s="268" t="s">
        <v>1665</v>
      </c>
      <c r="D138" s="269" t="s">
        <v>1529</v>
      </c>
      <c r="E138" s="270" t="s">
        <v>1387</v>
      </c>
      <c r="F138" s="270" t="s">
        <v>71</v>
      </c>
      <c r="G138" s="271">
        <f t="shared" si="6"/>
        <v>135250.79999999999</v>
      </c>
      <c r="H138" s="272">
        <v>0</v>
      </c>
      <c r="I138" s="272"/>
      <c r="J138" s="273">
        <v>0</v>
      </c>
      <c r="K138" s="273"/>
      <c r="L138" s="274"/>
      <c r="M138" s="274"/>
      <c r="N138" s="274"/>
      <c r="O138" s="274"/>
      <c r="P138" s="273"/>
      <c r="Q138" s="273"/>
      <c r="R138" s="273">
        <v>112709</v>
      </c>
      <c r="S138" s="275">
        <f t="shared" si="8"/>
        <v>22541.800000000003</v>
      </c>
      <c r="T138" s="276"/>
      <c r="U138" s="277">
        <f t="shared" si="7"/>
        <v>0</v>
      </c>
      <c r="V138" s="278"/>
      <c r="W138" s="278"/>
      <c r="X138" s="279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1"/>
    </row>
    <row r="139" spans="1:34" ht="15" customHeight="1" x14ac:dyDescent="0.2">
      <c r="A139" s="266">
        <v>1173</v>
      </c>
      <c r="B139" s="267" t="s">
        <v>1666</v>
      </c>
      <c r="C139" s="268" t="s">
        <v>1667</v>
      </c>
      <c r="D139" s="269" t="s">
        <v>1429</v>
      </c>
      <c r="E139" s="270" t="s">
        <v>1633</v>
      </c>
      <c r="F139" s="270" t="s">
        <v>42</v>
      </c>
      <c r="G139" s="271">
        <f t="shared" si="6"/>
        <v>241254</v>
      </c>
      <c r="H139" s="272">
        <v>0</v>
      </c>
      <c r="I139" s="272"/>
      <c r="J139" s="273">
        <v>0</v>
      </c>
      <c r="K139" s="273"/>
      <c r="L139" s="274"/>
      <c r="M139" s="274"/>
      <c r="N139" s="274"/>
      <c r="O139" s="274"/>
      <c r="P139" s="273"/>
      <c r="Q139" s="273"/>
      <c r="R139" s="273">
        <v>201045</v>
      </c>
      <c r="S139" s="275">
        <f t="shared" si="8"/>
        <v>40209</v>
      </c>
      <c r="T139" s="276"/>
      <c r="U139" s="277">
        <f t="shared" si="7"/>
        <v>0</v>
      </c>
      <c r="V139" s="279" t="s">
        <v>4349</v>
      </c>
      <c r="W139" s="278"/>
      <c r="X139" s="279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1"/>
    </row>
    <row r="140" spans="1:34" ht="15" customHeight="1" x14ac:dyDescent="0.2">
      <c r="A140" s="266">
        <v>1399</v>
      </c>
      <c r="B140" s="267" t="s">
        <v>1668</v>
      </c>
      <c r="C140" s="268" t="s">
        <v>1669</v>
      </c>
      <c r="D140" s="269" t="s">
        <v>1394</v>
      </c>
      <c r="E140" s="270" t="s">
        <v>1397</v>
      </c>
      <c r="F140" s="270" t="s">
        <v>83</v>
      </c>
      <c r="G140" s="271">
        <f t="shared" si="6"/>
        <v>235771.2</v>
      </c>
      <c r="H140" s="272">
        <v>0</v>
      </c>
      <c r="I140" s="272"/>
      <c r="J140" s="273">
        <v>0</v>
      </c>
      <c r="K140" s="273"/>
      <c r="L140" s="274"/>
      <c r="M140" s="274"/>
      <c r="N140" s="274"/>
      <c r="O140" s="274"/>
      <c r="P140" s="273"/>
      <c r="Q140" s="273"/>
      <c r="R140" s="273">
        <v>196476</v>
      </c>
      <c r="S140" s="275">
        <f t="shared" si="8"/>
        <v>39295.200000000004</v>
      </c>
      <c r="T140" s="276"/>
      <c r="U140" s="277">
        <f t="shared" si="7"/>
        <v>0</v>
      </c>
      <c r="V140" s="278"/>
      <c r="W140" s="278"/>
      <c r="X140" s="279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1"/>
    </row>
    <row r="141" spans="1:34" ht="15" customHeight="1" x14ac:dyDescent="0.2">
      <c r="A141" s="266">
        <v>1224</v>
      </c>
      <c r="B141" s="267" t="s">
        <v>1670</v>
      </c>
      <c r="C141" s="268" t="s">
        <v>1669</v>
      </c>
      <c r="D141" s="269" t="s">
        <v>1429</v>
      </c>
      <c r="E141" s="270" t="s">
        <v>1633</v>
      </c>
      <c r="F141" s="270" t="s">
        <v>42</v>
      </c>
      <c r="G141" s="271">
        <f t="shared" si="6"/>
        <v>266244</v>
      </c>
      <c r="H141" s="272">
        <v>0</v>
      </c>
      <c r="I141" s="272"/>
      <c r="J141" s="273">
        <v>0</v>
      </c>
      <c r="K141" s="273"/>
      <c r="L141" s="274"/>
      <c r="M141" s="274"/>
      <c r="N141" s="274"/>
      <c r="O141" s="274"/>
      <c r="P141" s="273"/>
      <c r="Q141" s="273"/>
      <c r="R141" s="273">
        <v>221870</v>
      </c>
      <c r="S141" s="275">
        <f t="shared" si="8"/>
        <v>44374</v>
      </c>
      <c r="T141" s="276"/>
      <c r="U141" s="277">
        <f t="shared" si="7"/>
        <v>0</v>
      </c>
      <c r="V141" s="279" t="s">
        <v>4349</v>
      </c>
      <c r="W141" s="278"/>
      <c r="X141" s="279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1"/>
    </row>
    <row r="142" spans="1:34" s="455" customFormat="1" ht="15" customHeight="1" x14ac:dyDescent="0.2">
      <c r="A142" s="445">
        <v>395</v>
      </c>
      <c r="B142" s="396" t="s">
        <v>1671</v>
      </c>
      <c r="C142" s="446" t="s">
        <v>1672</v>
      </c>
      <c r="D142" s="398" t="s">
        <v>1460</v>
      </c>
      <c r="E142" s="447" t="s">
        <v>1396</v>
      </c>
      <c r="F142" s="447" t="s">
        <v>57</v>
      </c>
      <c r="G142" s="448">
        <f t="shared" si="6"/>
        <v>3000</v>
      </c>
      <c r="H142" s="449">
        <v>0</v>
      </c>
      <c r="I142" s="449"/>
      <c r="J142" s="450">
        <v>0</v>
      </c>
      <c r="K142" s="450"/>
      <c r="L142" s="451"/>
      <c r="M142" s="451"/>
      <c r="N142" s="451"/>
      <c r="O142" s="451"/>
      <c r="P142" s="450"/>
      <c r="Q142" s="450"/>
      <c r="R142" s="450">
        <v>2500</v>
      </c>
      <c r="S142" s="452">
        <f t="shared" si="8"/>
        <v>500</v>
      </c>
      <c r="T142" s="451"/>
      <c r="U142" s="450">
        <f t="shared" si="7"/>
        <v>0</v>
      </c>
      <c r="V142" s="404" t="s">
        <v>5291</v>
      </c>
      <c r="W142" s="404"/>
      <c r="X142" s="403"/>
      <c r="Y142" s="453"/>
      <c r="Z142" s="453"/>
      <c r="AA142" s="453"/>
      <c r="AB142" s="453"/>
      <c r="AC142" s="453"/>
      <c r="AD142" s="453"/>
      <c r="AE142" s="453"/>
      <c r="AF142" s="453"/>
      <c r="AG142" s="453"/>
      <c r="AH142" s="454"/>
    </row>
    <row r="143" spans="1:34" s="469" customFormat="1" ht="15" customHeight="1" x14ac:dyDescent="0.2">
      <c r="A143" s="456">
        <v>99</v>
      </c>
      <c r="B143" s="457" t="s">
        <v>1673</v>
      </c>
      <c r="C143" s="458" t="s">
        <v>1674</v>
      </c>
      <c r="D143" s="459" t="s">
        <v>58</v>
      </c>
      <c r="E143" s="460" t="s">
        <v>1387</v>
      </c>
      <c r="F143" s="460" t="s">
        <v>59</v>
      </c>
      <c r="G143" s="461">
        <f t="shared" si="6"/>
        <v>70000</v>
      </c>
      <c r="H143" s="462">
        <v>70000</v>
      </c>
      <c r="I143" s="462"/>
      <c r="J143" s="463">
        <v>0</v>
      </c>
      <c r="K143" s="463"/>
      <c r="L143" s="464"/>
      <c r="M143" s="464"/>
      <c r="N143" s="464"/>
      <c r="O143" s="464"/>
      <c r="P143" s="463"/>
      <c r="Q143" s="463"/>
      <c r="R143" s="463">
        <v>0</v>
      </c>
      <c r="S143" s="465">
        <f t="shared" si="8"/>
        <v>0</v>
      </c>
      <c r="T143" s="464"/>
      <c r="U143" s="463">
        <f t="shared" si="7"/>
        <v>0</v>
      </c>
      <c r="V143" s="466" t="s">
        <v>5292</v>
      </c>
      <c r="W143" s="466"/>
      <c r="X143" s="466"/>
      <c r="Y143" s="467"/>
      <c r="Z143" s="467"/>
      <c r="AA143" s="467"/>
      <c r="AB143" s="467"/>
      <c r="AC143" s="467"/>
      <c r="AD143" s="467"/>
      <c r="AE143" s="467"/>
      <c r="AF143" s="467"/>
      <c r="AG143" s="467"/>
      <c r="AH143" s="468"/>
    </row>
    <row r="144" spans="1:34" ht="15" customHeight="1" x14ac:dyDescent="0.2">
      <c r="A144" s="266" t="s">
        <v>1675</v>
      </c>
      <c r="B144" s="267" t="s">
        <v>1675</v>
      </c>
      <c r="C144" s="268" t="s">
        <v>1674</v>
      </c>
      <c r="D144" s="269" t="s">
        <v>1676</v>
      </c>
      <c r="E144" s="270" t="s">
        <v>97</v>
      </c>
      <c r="F144" s="270" t="s">
        <v>1563</v>
      </c>
      <c r="G144" s="271">
        <f t="shared" si="6"/>
        <v>9248016</v>
      </c>
      <c r="H144" s="272">
        <v>0</v>
      </c>
      <c r="I144" s="272"/>
      <c r="J144" s="273">
        <v>7706680</v>
      </c>
      <c r="K144" s="273">
        <f>J144*0.2</f>
        <v>1541336</v>
      </c>
      <c r="L144" s="274"/>
      <c r="M144" s="274"/>
      <c r="N144" s="274"/>
      <c r="O144" s="274"/>
      <c r="P144" s="273"/>
      <c r="Q144" s="273"/>
      <c r="R144" s="273">
        <v>0</v>
      </c>
      <c r="S144" s="275">
        <f t="shared" si="8"/>
        <v>0</v>
      </c>
      <c r="T144" s="276"/>
      <c r="U144" s="277">
        <f t="shared" si="7"/>
        <v>0</v>
      </c>
      <c r="V144" s="278" t="s">
        <v>4350</v>
      </c>
      <c r="W144" s="278"/>
      <c r="X144" s="279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1"/>
    </row>
    <row r="145" spans="1:34" ht="15" customHeight="1" x14ac:dyDescent="0.2">
      <c r="A145" s="266" t="s">
        <v>1675</v>
      </c>
      <c r="B145" s="267" t="s">
        <v>1675</v>
      </c>
      <c r="C145" s="268" t="s">
        <v>1674</v>
      </c>
      <c r="D145" s="269" t="s">
        <v>1677</v>
      </c>
      <c r="E145" s="270" t="s">
        <v>97</v>
      </c>
      <c r="F145" s="270" t="s">
        <v>1469</v>
      </c>
      <c r="G145" s="271">
        <f t="shared" si="6"/>
        <v>1650088.8</v>
      </c>
      <c r="H145" s="272">
        <v>0</v>
      </c>
      <c r="I145" s="272"/>
      <c r="J145" s="273">
        <v>1375074</v>
      </c>
      <c r="K145" s="273">
        <f>J145*0.2</f>
        <v>275014.8</v>
      </c>
      <c r="L145" s="274"/>
      <c r="M145" s="274"/>
      <c r="N145" s="274"/>
      <c r="O145" s="274"/>
      <c r="P145" s="273"/>
      <c r="Q145" s="273"/>
      <c r="R145" s="273">
        <v>0</v>
      </c>
      <c r="S145" s="275">
        <f t="shared" si="8"/>
        <v>0</v>
      </c>
      <c r="T145" s="276"/>
      <c r="U145" s="277">
        <f t="shared" si="7"/>
        <v>0</v>
      </c>
      <c r="V145" s="279" t="s">
        <v>4353</v>
      </c>
      <c r="W145" s="279"/>
      <c r="X145" s="279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1"/>
    </row>
    <row r="146" spans="1:34" ht="15" customHeight="1" x14ac:dyDescent="0.2">
      <c r="A146" s="266">
        <v>1277</v>
      </c>
      <c r="B146" s="267" t="s">
        <v>1678</v>
      </c>
      <c r="C146" s="268" t="s">
        <v>1679</v>
      </c>
      <c r="D146" s="269" t="s">
        <v>1429</v>
      </c>
      <c r="E146" s="270" t="s">
        <v>1633</v>
      </c>
      <c r="F146" s="270" t="s">
        <v>42</v>
      </c>
      <c r="G146" s="271">
        <f t="shared" si="6"/>
        <v>22098</v>
      </c>
      <c r="H146" s="272">
        <v>0</v>
      </c>
      <c r="I146" s="272"/>
      <c r="J146" s="273">
        <v>0</v>
      </c>
      <c r="K146" s="273"/>
      <c r="L146" s="274"/>
      <c r="M146" s="274"/>
      <c r="N146" s="274"/>
      <c r="O146" s="274"/>
      <c r="P146" s="273"/>
      <c r="Q146" s="273"/>
      <c r="R146" s="273">
        <v>18415</v>
      </c>
      <c r="S146" s="275">
        <f t="shared" si="8"/>
        <v>3683</v>
      </c>
      <c r="T146" s="276"/>
      <c r="U146" s="277">
        <f t="shared" si="7"/>
        <v>0</v>
      </c>
      <c r="V146" s="279" t="s">
        <v>4349</v>
      </c>
      <c r="W146" s="279"/>
      <c r="X146" s="279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1"/>
    </row>
    <row r="147" spans="1:34" s="488" customFormat="1" ht="15" customHeight="1" x14ac:dyDescent="0.2">
      <c r="A147" s="473">
        <v>1267</v>
      </c>
      <c r="B147" s="474" t="s">
        <v>1680</v>
      </c>
      <c r="C147" s="475" t="s">
        <v>1679</v>
      </c>
      <c r="D147" s="476" t="s">
        <v>1429</v>
      </c>
      <c r="E147" s="477" t="s">
        <v>1633</v>
      </c>
      <c r="F147" s="477" t="s">
        <v>42</v>
      </c>
      <c r="G147" s="478">
        <f t="shared" si="6"/>
        <v>18746.400000000001</v>
      </c>
      <c r="H147" s="479">
        <v>0</v>
      </c>
      <c r="I147" s="479"/>
      <c r="J147" s="480">
        <v>0</v>
      </c>
      <c r="K147" s="480"/>
      <c r="L147" s="481"/>
      <c r="M147" s="481"/>
      <c r="N147" s="481"/>
      <c r="O147" s="481"/>
      <c r="P147" s="480"/>
      <c r="Q147" s="480"/>
      <c r="R147" s="480">
        <v>15622</v>
      </c>
      <c r="S147" s="482">
        <f t="shared" si="8"/>
        <v>3124.4</v>
      </c>
      <c r="T147" s="483"/>
      <c r="U147" s="515">
        <f t="shared" si="7"/>
        <v>0</v>
      </c>
      <c r="V147" s="484" t="s">
        <v>4349</v>
      </c>
      <c r="W147" s="485"/>
      <c r="X147" s="484"/>
      <c r="Y147" s="486"/>
      <c r="Z147" s="486"/>
      <c r="AA147" s="486"/>
      <c r="AB147" s="486"/>
      <c r="AC147" s="486"/>
      <c r="AD147" s="486"/>
      <c r="AE147" s="486"/>
      <c r="AF147" s="486"/>
      <c r="AG147" s="486"/>
      <c r="AH147" s="487"/>
    </row>
    <row r="148" spans="1:34" s="524" customFormat="1" ht="15" customHeight="1" x14ac:dyDescent="0.2">
      <c r="A148" s="307">
        <v>1292919</v>
      </c>
      <c r="B148" s="293" t="s">
        <v>1681</v>
      </c>
      <c r="C148" s="306" t="s">
        <v>1682</v>
      </c>
      <c r="D148" s="294" t="s">
        <v>1399</v>
      </c>
      <c r="E148" s="305" t="s">
        <v>1387</v>
      </c>
      <c r="F148" s="305" t="s">
        <v>1400</v>
      </c>
      <c r="G148" s="304">
        <f t="shared" si="6"/>
        <v>1218</v>
      </c>
      <c r="H148" s="303">
        <v>0</v>
      </c>
      <c r="I148" s="303"/>
      <c r="J148" s="302">
        <v>0</v>
      </c>
      <c r="K148" s="302"/>
      <c r="L148" s="309"/>
      <c r="M148" s="309"/>
      <c r="N148" s="309"/>
      <c r="O148" s="309"/>
      <c r="P148" s="302"/>
      <c r="Q148" s="302"/>
      <c r="R148" s="302">
        <v>1015</v>
      </c>
      <c r="S148" s="301">
        <f t="shared" si="8"/>
        <v>203</v>
      </c>
      <c r="T148" s="309"/>
      <c r="U148" s="302">
        <f t="shared" si="7"/>
        <v>0</v>
      </c>
      <c r="V148" s="295" t="s">
        <v>5300</v>
      </c>
      <c r="W148" s="295"/>
      <c r="X148" s="296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523"/>
    </row>
    <row r="149" spans="1:34" ht="15" customHeight="1" x14ac:dyDescent="0.2">
      <c r="A149" s="266">
        <v>4466</v>
      </c>
      <c r="B149" s="267" t="s">
        <v>1683</v>
      </c>
      <c r="C149" s="268" t="s">
        <v>1682</v>
      </c>
      <c r="D149" s="269" t="s">
        <v>1492</v>
      </c>
      <c r="E149" s="270" t="s">
        <v>1387</v>
      </c>
      <c r="F149" s="270" t="s">
        <v>48</v>
      </c>
      <c r="G149" s="271">
        <f t="shared" si="6"/>
        <v>1440</v>
      </c>
      <c r="H149" s="272">
        <v>0</v>
      </c>
      <c r="I149" s="272"/>
      <c r="J149" s="273">
        <v>0</v>
      </c>
      <c r="K149" s="273"/>
      <c r="L149" s="274"/>
      <c r="M149" s="274"/>
      <c r="N149" s="274"/>
      <c r="O149" s="274"/>
      <c r="P149" s="273"/>
      <c r="Q149" s="273"/>
      <c r="R149" s="273">
        <v>1200</v>
      </c>
      <c r="S149" s="275">
        <f t="shared" si="8"/>
        <v>240</v>
      </c>
      <c r="T149" s="276"/>
      <c r="U149" s="277">
        <f t="shared" si="7"/>
        <v>0</v>
      </c>
      <c r="V149" s="278" t="s">
        <v>4347</v>
      </c>
      <c r="W149" s="278"/>
      <c r="X149" s="279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1"/>
    </row>
    <row r="150" spans="1:34" ht="15" customHeight="1" x14ac:dyDescent="0.2">
      <c r="A150" s="266">
        <v>1298</v>
      </c>
      <c r="B150" s="267" t="s">
        <v>1684</v>
      </c>
      <c r="C150" s="268" t="s">
        <v>1682</v>
      </c>
      <c r="D150" s="269" t="s">
        <v>1429</v>
      </c>
      <c r="E150" s="270" t="s">
        <v>1633</v>
      </c>
      <c r="F150" s="270" t="s">
        <v>42</v>
      </c>
      <c r="G150" s="271">
        <f t="shared" si="6"/>
        <v>425296.8</v>
      </c>
      <c r="H150" s="272">
        <v>0</v>
      </c>
      <c r="I150" s="272"/>
      <c r="J150" s="273">
        <v>0</v>
      </c>
      <c r="K150" s="273"/>
      <c r="L150" s="274"/>
      <c r="M150" s="274"/>
      <c r="N150" s="274"/>
      <c r="O150" s="274"/>
      <c r="P150" s="273"/>
      <c r="Q150" s="273"/>
      <c r="R150" s="273">
        <v>354414</v>
      </c>
      <c r="S150" s="275">
        <f t="shared" si="8"/>
        <v>70882.8</v>
      </c>
      <c r="T150" s="276"/>
      <c r="U150" s="277">
        <f t="shared" si="7"/>
        <v>0</v>
      </c>
      <c r="V150" s="279" t="s">
        <v>4349</v>
      </c>
      <c r="W150" s="279"/>
      <c r="X150" s="279"/>
      <c r="Y150" s="280"/>
      <c r="Z150" s="280"/>
      <c r="AA150" s="280"/>
      <c r="AB150" s="280"/>
      <c r="AC150" s="280"/>
      <c r="AD150" s="280"/>
      <c r="AE150" s="280"/>
      <c r="AF150" s="280"/>
      <c r="AG150" s="280"/>
      <c r="AH150" s="281"/>
    </row>
    <row r="151" spans="1:34" ht="15" customHeight="1" x14ac:dyDescent="0.2">
      <c r="A151" s="266">
        <v>1339</v>
      </c>
      <c r="B151" s="267" t="s">
        <v>1685</v>
      </c>
      <c r="C151" s="268" t="s">
        <v>1686</v>
      </c>
      <c r="D151" s="269" t="s">
        <v>1429</v>
      </c>
      <c r="E151" s="270" t="s">
        <v>1633</v>
      </c>
      <c r="F151" s="270" t="s">
        <v>42</v>
      </c>
      <c r="G151" s="271">
        <f t="shared" si="6"/>
        <v>330404.40000000002</v>
      </c>
      <c r="H151" s="272">
        <v>0</v>
      </c>
      <c r="I151" s="272"/>
      <c r="J151" s="273">
        <v>0</v>
      </c>
      <c r="K151" s="273"/>
      <c r="L151" s="274"/>
      <c r="M151" s="274"/>
      <c r="N151" s="274"/>
      <c r="O151" s="274"/>
      <c r="P151" s="273"/>
      <c r="Q151" s="273"/>
      <c r="R151" s="273">
        <v>275337</v>
      </c>
      <c r="S151" s="275">
        <f t="shared" si="8"/>
        <v>55067.4</v>
      </c>
      <c r="T151" s="276"/>
      <c r="U151" s="277">
        <f t="shared" si="7"/>
        <v>0</v>
      </c>
      <c r="V151" s="279" t="s">
        <v>4349</v>
      </c>
      <c r="W151" s="279"/>
      <c r="X151" s="279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1"/>
    </row>
    <row r="152" spans="1:34" s="438" customFormat="1" ht="15" customHeight="1" x14ac:dyDescent="0.2">
      <c r="A152" s="439">
        <v>1789</v>
      </c>
      <c r="B152" s="290" t="s">
        <v>1687</v>
      </c>
      <c r="C152" s="440" t="s">
        <v>1686</v>
      </c>
      <c r="D152" s="291" t="s">
        <v>1480</v>
      </c>
      <c r="E152" s="441" t="s">
        <v>1387</v>
      </c>
      <c r="F152" s="441" t="s">
        <v>54</v>
      </c>
      <c r="G152" s="300">
        <f t="shared" si="6"/>
        <v>4800</v>
      </c>
      <c r="H152" s="299">
        <v>0</v>
      </c>
      <c r="I152" s="299"/>
      <c r="J152" s="298">
        <v>0</v>
      </c>
      <c r="K152" s="298"/>
      <c r="L152" s="442"/>
      <c r="M152" s="442"/>
      <c r="N152" s="442"/>
      <c r="O152" s="442"/>
      <c r="P152" s="298"/>
      <c r="Q152" s="298"/>
      <c r="R152" s="298">
        <v>4000</v>
      </c>
      <c r="S152" s="297">
        <f t="shared" si="8"/>
        <v>800</v>
      </c>
      <c r="T152" s="442"/>
      <c r="U152" s="298">
        <f t="shared" si="7"/>
        <v>0</v>
      </c>
      <c r="V152" s="289" t="s">
        <v>5294</v>
      </c>
      <c r="W152" s="289"/>
      <c r="X152" s="292"/>
      <c r="Y152" s="443"/>
      <c r="Z152" s="443"/>
      <c r="AA152" s="443"/>
      <c r="AB152" s="443"/>
      <c r="AC152" s="443"/>
      <c r="AD152" s="443"/>
      <c r="AE152" s="443"/>
      <c r="AF152" s="443"/>
      <c r="AG152" s="443"/>
      <c r="AH152" s="444"/>
    </row>
    <row r="153" spans="1:34" ht="15" customHeight="1" x14ac:dyDescent="0.2">
      <c r="A153" s="266">
        <v>1361</v>
      </c>
      <c r="B153" s="267" t="s">
        <v>1688</v>
      </c>
      <c r="C153" s="268" t="s">
        <v>1689</v>
      </c>
      <c r="D153" s="269" t="s">
        <v>1429</v>
      </c>
      <c r="E153" s="270" t="s">
        <v>1633</v>
      </c>
      <c r="F153" s="270" t="s">
        <v>42</v>
      </c>
      <c r="G153" s="271">
        <f t="shared" si="6"/>
        <v>426498</v>
      </c>
      <c r="H153" s="272">
        <v>0</v>
      </c>
      <c r="I153" s="272"/>
      <c r="J153" s="273">
        <v>0</v>
      </c>
      <c r="K153" s="273"/>
      <c r="L153" s="274"/>
      <c r="M153" s="274"/>
      <c r="N153" s="274"/>
      <c r="O153" s="274"/>
      <c r="P153" s="273"/>
      <c r="Q153" s="273"/>
      <c r="R153" s="273">
        <v>355415</v>
      </c>
      <c r="S153" s="275">
        <f t="shared" si="8"/>
        <v>71083</v>
      </c>
      <c r="T153" s="276"/>
      <c r="U153" s="277">
        <f t="shared" si="7"/>
        <v>0</v>
      </c>
      <c r="V153" s="279" t="s">
        <v>4349</v>
      </c>
      <c r="W153" s="279"/>
      <c r="X153" s="279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1"/>
    </row>
    <row r="154" spans="1:34" ht="15" customHeight="1" x14ac:dyDescent="0.2">
      <c r="A154" s="266">
        <v>625</v>
      </c>
      <c r="B154" s="267" t="s">
        <v>1690</v>
      </c>
      <c r="C154" s="268" t="s">
        <v>1691</v>
      </c>
      <c r="D154" s="269" t="s">
        <v>1439</v>
      </c>
      <c r="E154" s="270" t="s">
        <v>1387</v>
      </c>
      <c r="F154" s="270" t="s">
        <v>73</v>
      </c>
      <c r="G154" s="271">
        <f t="shared" si="6"/>
        <v>13158</v>
      </c>
      <c r="H154" s="272">
        <v>0</v>
      </c>
      <c r="I154" s="272"/>
      <c r="J154" s="273">
        <v>0</v>
      </c>
      <c r="K154" s="273"/>
      <c r="L154" s="274"/>
      <c r="M154" s="274"/>
      <c r="N154" s="274"/>
      <c r="O154" s="274"/>
      <c r="P154" s="273"/>
      <c r="Q154" s="273"/>
      <c r="R154" s="273">
        <v>10965</v>
      </c>
      <c r="S154" s="275">
        <f t="shared" si="8"/>
        <v>2193</v>
      </c>
      <c r="T154" s="276"/>
      <c r="U154" s="277">
        <f t="shared" si="7"/>
        <v>0</v>
      </c>
      <c r="V154" s="278"/>
      <c r="W154" s="278"/>
      <c r="X154" s="279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1"/>
    </row>
    <row r="155" spans="1:34" ht="15" customHeight="1" x14ac:dyDescent="0.2">
      <c r="A155" s="266">
        <v>4763</v>
      </c>
      <c r="B155" s="267" t="s">
        <v>1692</v>
      </c>
      <c r="C155" s="268" t="s">
        <v>1693</v>
      </c>
      <c r="D155" s="269" t="s">
        <v>1492</v>
      </c>
      <c r="E155" s="270" t="s">
        <v>1694</v>
      </c>
      <c r="F155" s="270" t="s">
        <v>48</v>
      </c>
      <c r="G155" s="271">
        <f t="shared" si="6"/>
        <v>96768</v>
      </c>
      <c r="H155" s="272">
        <v>0</v>
      </c>
      <c r="I155" s="272"/>
      <c r="J155" s="273">
        <v>0</v>
      </c>
      <c r="K155" s="273"/>
      <c r="L155" s="274"/>
      <c r="M155" s="274"/>
      <c r="N155" s="274"/>
      <c r="O155" s="274"/>
      <c r="P155" s="273"/>
      <c r="Q155" s="273"/>
      <c r="R155" s="273">
        <v>80640</v>
      </c>
      <c r="S155" s="275">
        <f t="shared" si="8"/>
        <v>16128</v>
      </c>
      <c r="T155" s="276"/>
      <c r="U155" s="277">
        <f t="shared" si="7"/>
        <v>0</v>
      </c>
      <c r="V155" s="278" t="s">
        <v>4347</v>
      </c>
      <c r="W155" s="278"/>
      <c r="X155" s="279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1"/>
    </row>
    <row r="156" spans="1:34" s="438" customFormat="1" ht="15" customHeight="1" x14ac:dyDescent="0.2">
      <c r="A156" s="439">
        <v>1875</v>
      </c>
      <c r="B156" s="290" t="s">
        <v>1695</v>
      </c>
      <c r="C156" s="440" t="s">
        <v>1696</v>
      </c>
      <c r="D156" s="291" t="s">
        <v>1480</v>
      </c>
      <c r="E156" s="441" t="s">
        <v>1387</v>
      </c>
      <c r="F156" s="441" t="s">
        <v>54</v>
      </c>
      <c r="G156" s="300">
        <f t="shared" ref="G156:G219" si="9">SUM(H156:U156)</f>
        <v>4800</v>
      </c>
      <c r="H156" s="299">
        <v>0</v>
      </c>
      <c r="I156" s="299"/>
      <c r="J156" s="298">
        <v>0</v>
      </c>
      <c r="K156" s="298"/>
      <c r="L156" s="442"/>
      <c r="M156" s="442"/>
      <c r="N156" s="442"/>
      <c r="O156" s="442"/>
      <c r="P156" s="298"/>
      <c r="Q156" s="298"/>
      <c r="R156" s="298">
        <v>4000</v>
      </c>
      <c r="S156" s="297">
        <f t="shared" si="8"/>
        <v>800</v>
      </c>
      <c r="T156" s="442"/>
      <c r="U156" s="298">
        <f t="shared" si="7"/>
        <v>0</v>
      </c>
      <c r="V156" s="292" t="s">
        <v>5300</v>
      </c>
      <c r="W156" s="292"/>
      <c r="X156" s="292"/>
      <c r="Y156" s="443"/>
      <c r="Z156" s="443"/>
      <c r="AA156" s="443"/>
      <c r="AB156" s="443"/>
      <c r="AC156" s="443"/>
      <c r="AD156" s="443"/>
      <c r="AE156" s="443"/>
      <c r="AF156" s="443"/>
      <c r="AG156" s="443"/>
      <c r="AH156" s="444"/>
    </row>
    <row r="157" spans="1:34" ht="15" customHeight="1" x14ac:dyDescent="0.2">
      <c r="A157" s="266">
        <v>1503</v>
      </c>
      <c r="B157" s="267" t="s">
        <v>1697</v>
      </c>
      <c r="C157" s="268" t="s">
        <v>1698</v>
      </c>
      <c r="D157" s="269" t="s">
        <v>1429</v>
      </c>
      <c r="E157" s="270" t="s">
        <v>1633</v>
      </c>
      <c r="F157" s="270" t="s">
        <v>42</v>
      </c>
      <c r="G157" s="271">
        <f t="shared" si="9"/>
        <v>80850</v>
      </c>
      <c r="H157" s="272">
        <v>0</v>
      </c>
      <c r="I157" s="272"/>
      <c r="J157" s="273">
        <v>0</v>
      </c>
      <c r="K157" s="273"/>
      <c r="L157" s="274"/>
      <c r="M157" s="274"/>
      <c r="N157" s="274"/>
      <c r="O157" s="274"/>
      <c r="P157" s="273"/>
      <c r="Q157" s="273"/>
      <c r="R157" s="273">
        <v>67375</v>
      </c>
      <c r="S157" s="275">
        <f t="shared" si="8"/>
        <v>13475</v>
      </c>
      <c r="T157" s="276"/>
      <c r="U157" s="277">
        <f t="shared" si="7"/>
        <v>0</v>
      </c>
      <c r="V157" s="279" t="s">
        <v>4349</v>
      </c>
      <c r="W157" s="279"/>
      <c r="X157" s="279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1"/>
    </row>
    <row r="158" spans="1:34" ht="15" customHeight="1" x14ac:dyDescent="0.2">
      <c r="A158" s="266">
        <v>1514</v>
      </c>
      <c r="B158" s="267" t="s">
        <v>1699</v>
      </c>
      <c r="C158" s="268" t="s">
        <v>1700</v>
      </c>
      <c r="D158" s="269" t="s">
        <v>1429</v>
      </c>
      <c r="E158" s="270" t="s">
        <v>1633</v>
      </c>
      <c r="F158" s="270" t="s">
        <v>42</v>
      </c>
      <c r="G158" s="271">
        <f t="shared" si="9"/>
        <v>229026</v>
      </c>
      <c r="H158" s="272">
        <v>0</v>
      </c>
      <c r="I158" s="272"/>
      <c r="J158" s="273">
        <v>0</v>
      </c>
      <c r="K158" s="273"/>
      <c r="L158" s="274"/>
      <c r="M158" s="274"/>
      <c r="N158" s="274"/>
      <c r="O158" s="274"/>
      <c r="P158" s="273"/>
      <c r="Q158" s="273"/>
      <c r="R158" s="273">
        <v>190855</v>
      </c>
      <c r="S158" s="275">
        <f t="shared" si="8"/>
        <v>38171</v>
      </c>
      <c r="T158" s="276"/>
      <c r="U158" s="277">
        <f t="shared" si="7"/>
        <v>0</v>
      </c>
      <c r="V158" s="279" t="s">
        <v>4349</v>
      </c>
      <c r="W158" s="279"/>
      <c r="X158" s="279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1"/>
    </row>
    <row r="159" spans="1:34" s="438" customFormat="1" ht="15" customHeight="1" x14ac:dyDescent="0.2">
      <c r="A159" s="439">
        <v>928</v>
      </c>
      <c r="B159" s="290" t="s">
        <v>1701</v>
      </c>
      <c r="C159" s="440" t="s">
        <v>1700</v>
      </c>
      <c r="D159" s="291" t="s">
        <v>1391</v>
      </c>
      <c r="E159" s="441" t="s">
        <v>1387</v>
      </c>
      <c r="F159" s="441" t="s">
        <v>117</v>
      </c>
      <c r="G159" s="300">
        <f t="shared" si="9"/>
        <v>3228</v>
      </c>
      <c r="H159" s="299">
        <v>0</v>
      </c>
      <c r="I159" s="299"/>
      <c r="J159" s="298">
        <v>0</v>
      </c>
      <c r="K159" s="298"/>
      <c r="L159" s="442"/>
      <c r="M159" s="442"/>
      <c r="N159" s="442"/>
      <c r="O159" s="442"/>
      <c r="P159" s="298"/>
      <c r="Q159" s="298"/>
      <c r="R159" s="298">
        <v>2690</v>
      </c>
      <c r="S159" s="297">
        <f t="shared" si="8"/>
        <v>538</v>
      </c>
      <c r="T159" s="442"/>
      <c r="U159" s="298">
        <f t="shared" si="7"/>
        <v>0</v>
      </c>
      <c r="V159" s="292" t="s">
        <v>5303</v>
      </c>
      <c r="W159" s="292"/>
      <c r="X159" s="292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4"/>
    </row>
    <row r="160" spans="1:34" ht="15" customHeight="1" x14ac:dyDescent="0.2">
      <c r="A160" s="266">
        <v>4904</v>
      </c>
      <c r="B160" s="267" t="s">
        <v>1702</v>
      </c>
      <c r="C160" s="268" t="s">
        <v>1703</v>
      </c>
      <c r="D160" s="269" t="s">
        <v>1492</v>
      </c>
      <c r="E160" s="270" t="s">
        <v>1387</v>
      </c>
      <c r="F160" s="270" t="s">
        <v>48</v>
      </c>
      <c r="G160" s="271">
        <f t="shared" si="9"/>
        <v>33552</v>
      </c>
      <c r="H160" s="272">
        <v>0</v>
      </c>
      <c r="I160" s="272"/>
      <c r="J160" s="273">
        <v>0</v>
      </c>
      <c r="K160" s="273"/>
      <c r="L160" s="274"/>
      <c r="M160" s="274"/>
      <c r="N160" s="274"/>
      <c r="O160" s="274"/>
      <c r="P160" s="273"/>
      <c r="Q160" s="273"/>
      <c r="R160" s="273">
        <v>27960</v>
      </c>
      <c r="S160" s="275">
        <f t="shared" si="8"/>
        <v>5592</v>
      </c>
      <c r="T160" s="276"/>
      <c r="U160" s="277">
        <f t="shared" si="7"/>
        <v>0</v>
      </c>
      <c r="V160" s="278" t="s">
        <v>4347</v>
      </c>
      <c r="W160" s="279"/>
      <c r="X160" s="279"/>
      <c r="Y160" s="280"/>
      <c r="Z160" s="280"/>
      <c r="AA160" s="280"/>
      <c r="AB160" s="280"/>
      <c r="AC160" s="280"/>
      <c r="AD160" s="280"/>
      <c r="AE160" s="280"/>
      <c r="AF160" s="280"/>
      <c r="AG160" s="280"/>
      <c r="AH160" s="281"/>
    </row>
    <row r="161" spans="1:34" ht="15" customHeight="1" x14ac:dyDescent="0.2">
      <c r="A161" s="266">
        <v>16</v>
      </c>
      <c r="B161" s="267" t="s">
        <v>1704</v>
      </c>
      <c r="C161" s="268" t="s">
        <v>1705</v>
      </c>
      <c r="D161" s="269" t="s">
        <v>1706</v>
      </c>
      <c r="E161" s="270" t="s">
        <v>1633</v>
      </c>
      <c r="F161" s="270" t="s">
        <v>1707</v>
      </c>
      <c r="G161" s="271">
        <f t="shared" si="9"/>
        <v>264600</v>
      </c>
      <c r="H161" s="272">
        <v>0</v>
      </c>
      <c r="I161" s="272"/>
      <c r="J161" s="273">
        <v>0</v>
      </c>
      <c r="K161" s="273"/>
      <c r="L161" s="274"/>
      <c r="M161" s="274"/>
      <c r="N161" s="274"/>
      <c r="O161" s="274"/>
      <c r="P161" s="273"/>
      <c r="Q161" s="273"/>
      <c r="R161" s="273">
        <v>220500</v>
      </c>
      <c r="S161" s="275">
        <f t="shared" si="8"/>
        <v>44100</v>
      </c>
      <c r="T161" s="276"/>
      <c r="U161" s="277">
        <f t="shared" si="7"/>
        <v>0</v>
      </c>
      <c r="V161" s="279" t="s">
        <v>4349</v>
      </c>
      <c r="W161" s="279"/>
      <c r="X161" s="279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1"/>
    </row>
    <row r="162" spans="1:34" s="488" customFormat="1" ht="15" customHeight="1" x14ac:dyDescent="0.2">
      <c r="A162" s="473">
        <v>4922</v>
      </c>
      <c r="B162" s="474" t="s">
        <v>1708</v>
      </c>
      <c r="C162" s="475" t="s">
        <v>1709</v>
      </c>
      <c r="D162" s="476" t="s">
        <v>1492</v>
      </c>
      <c r="E162" s="477" t="s">
        <v>1387</v>
      </c>
      <c r="F162" s="477" t="s">
        <v>48</v>
      </c>
      <c r="G162" s="478">
        <f t="shared" si="9"/>
        <v>81936</v>
      </c>
      <c r="H162" s="479">
        <v>0</v>
      </c>
      <c r="I162" s="479"/>
      <c r="J162" s="480">
        <v>0</v>
      </c>
      <c r="K162" s="480"/>
      <c r="L162" s="481"/>
      <c r="M162" s="481"/>
      <c r="N162" s="481"/>
      <c r="O162" s="481"/>
      <c r="P162" s="480"/>
      <c r="Q162" s="480"/>
      <c r="R162" s="480">
        <v>68280</v>
      </c>
      <c r="S162" s="482">
        <f t="shared" si="8"/>
        <v>13656</v>
      </c>
      <c r="T162" s="483"/>
      <c r="U162" s="515">
        <f t="shared" si="7"/>
        <v>0</v>
      </c>
      <c r="V162" s="485" t="s">
        <v>4347</v>
      </c>
      <c r="W162" s="484"/>
      <c r="X162" s="484"/>
      <c r="Y162" s="486"/>
      <c r="Z162" s="486"/>
      <c r="AA162" s="486"/>
      <c r="AB162" s="486"/>
      <c r="AC162" s="486"/>
      <c r="AD162" s="486"/>
      <c r="AE162" s="486"/>
      <c r="AF162" s="486"/>
      <c r="AG162" s="486"/>
      <c r="AH162" s="487"/>
    </row>
    <row r="163" spans="1:34" ht="15" customHeight="1" x14ac:dyDescent="0.2">
      <c r="A163" s="266" t="s">
        <v>1710</v>
      </c>
      <c r="B163" s="267" t="s">
        <v>1711</v>
      </c>
      <c r="C163" s="268" t="s">
        <v>1712</v>
      </c>
      <c r="D163" s="269" t="s">
        <v>1429</v>
      </c>
      <c r="E163" s="270" t="s">
        <v>41</v>
      </c>
      <c r="F163" s="270" t="s">
        <v>42</v>
      </c>
      <c r="G163" s="271">
        <f t="shared" si="9"/>
        <v>86670</v>
      </c>
      <c r="H163" s="272">
        <v>0</v>
      </c>
      <c r="I163" s="272"/>
      <c r="J163" s="273">
        <v>0</v>
      </c>
      <c r="K163" s="273"/>
      <c r="L163" s="274"/>
      <c r="M163" s="274"/>
      <c r="N163" s="274"/>
      <c r="O163" s="274"/>
      <c r="P163" s="273"/>
      <c r="Q163" s="273"/>
      <c r="R163" s="273">
        <v>72225</v>
      </c>
      <c r="S163" s="275">
        <f t="shared" si="8"/>
        <v>14445</v>
      </c>
      <c r="T163" s="276"/>
      <c r="U163" s="277">
        <f t="shared" si="7"/>
        <v>0</v>
      </c>
      <c r="V163" s="279" t="s">
        <v>4349</v>
      </c>
      <c r="W163" s="279"/>
      <c r="X163" s="279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1"/>
    </row>
    <row r="164" spans="1:34" ht="15" customHeight="1" x14ac:dyDescent="0.2">
      <c r="A164" s="266" t="s">
        <v>1713</v>
      </c>
      <c r="B164" s="267" t="s">
        <v>1714</v>
      </c>
      <c r="C164" s="268" t="s">
        <v>1715</v>
      </c>
      <c r="D164" s="269" t="s">
        <v>1706</v>
      </c>
      <c r="E164" s="270" t="s">
        <v>41</v>
      </c>
      <c r="F164" s="270" t="s">
        <v>1707</v>
      </c>
      <c r="G164" s="271">
        <f t="shared" si="9"/>
        <v>148500</v>
      </c>
      <c r="H164" s="272">
        <v>0</v>
      </c>
      <c r="I164" s="272"/>
      <c r="J164" s="273">
        <v>0</v>
      </c>
      <c r="K164" s="273"/>
      <c r="L164" s="274"/>
      <c r="M164" s="274"/>
      <c r="N164" s="274"/>
      <c r="O164" s="274"/>
      <c r="P164" s="273"/>
      <c r="Q164" s="273"/>
      <c r="R164" s="273">
        <v>123750</v>
      </c>
      <c r="S164" s="275">
        <f t="shared" si="8"/>
        <v>24750</v>
      </c>
      <c r="T164" s="276"/>
      <c r="U164" s="277">
        <f t="shared" si="7"/>
        <v>0</v>
      </c>
      <c r="V164" s="279" t="s">
        <v>4349</v>
      </c>
      <c r="W164" s="278"/>
      <c r="X164" s="279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1"/>
    </row>
    <row r="165" spans="1:34" ht="15" customHeight="1" x14ac:dyDescent="0.2">
      <c r="A165" s="266" t="s">
        <v>1716</v>
      </c>
      <c r="B165" s="267" t="s">
        <v>1717</v>
      </c>
      <c r="C165" s="268" t="s">
        <v>1715</v>
      </c>
      <c r="D165" s="269" t="s">
        <v>1439</v>
      </c>
      <c r="E165" s="270" t="s">
        <v>1387</v>
      </c>
      <c r="F165" s="270" t="s">
        <v>73</v>
      </c>
      <c r="G165" s="271">
        <f t="shared" si="9"/>
        <v>13156.8</v>
      </c>
      <c r="H165" s="272">
        <v>0</v>
      </c>
      <c r="I165" s="272"/>
      <c r="J165" s="273">
        <v>0</v>
      </c>
      <c r="K165" s="273"/>
      <c r="L165" s="274"/>
      <c r="M165" s="274"/>
      <c r="N165" s="274"/>
      <c r="O165" s="274"/>
      <c r="P165" s="273"/>
      <c r="Q165" s="273"/>
      <c r="R165" s="273">
        <v>10964</v>
      </c>
      <c r="S165" s="275">
        <f t="shared" si="8"/>
        <v>2192.8000000000002</v>
      </c>
      <c r="T165" s="276"/>
      <c r="U165" s="277">
        <f t="shared" si="7"/>
        <v>0</v>
      </c>
      <c r="V165" s="279"/>
      <c r="W165" s="279"/>
      <c r="X165" s="279"/>
      <c r="Y165" s="280"/>
      <c r="Z165" s="280"/>
      <c r="AA165" s="280"/>
      <c r="AB165" s="280"/>
      <c r="AC165" s="280"/>
      <c r="AD165" s="280"/>
      <c r="AE165" s="280"/>
      <c r="AF165" s="280"/>
      <c r="AG165" s="280"/>
      <c r="AH165" s="281"/>
    </row>
    <row r="166" spans="1:34" ht="15" customHeight="1" x14ac:dyDescent="0.2">
      <c r="A166" s="266" t="s">
        <v>1718</v>
      </c>
      <c r="B166" s="267" t="s">
        <v>1719</v>
      </c>
      <c r="C166" s="268" t="s">
        <v>1715</v>
      </c>
      <c r="D166" s="269" t="s">
        <v>1492</v>
      </c>
      <c r="E166" s="270" t="s">
        <v>1387</v>
      </c>
      <c r="F166" s="270" t="s">
        <v>48</v>
      </c>
      <c r="G166" s="271">
        <f t="shared" si="9"/>
        <v>33048</v>
      </c>
      <c r="H166" s="272">
        <v>0</v>
      </c>
      <c r="I166" s="272"/>
      <c r="J166" s="273">
        <v>0</v>
      </c>
      <c r="K166" s="273"/>
      <c r="L166" s="274"/>
      <c r="M166" s="274"/>
      <c r="N166" s="274"/>
      <c r="O166" s="274"/>
      <c r="P166" s="273"/>
      <c r="Q166" s="273"/>
      <c r="R166" s="273">
        <v>27540</v>
      </c>
      <c r="S166" s="275">
        <f t="shared" si="8"/>
        <v>5508</v>
      </c>
      <c r="T166" s="276"/>
      <c r="U166" s="277">
        <f t="shared" si="7"/>
        <v>0</v>
      </c>
      <c r="V166" s="278" t="s">
        <v>4347</v>
      </c>
      <c r="W166" s="278"/>
      <c r="X166" s="279"/>
      <c r="Y166" s="280"/>
      <c r="Z166" s="280"/>
      <c r="AA166" s="280"/>
      <c r="AB166" s="280"/>
      <c r="AC166" s="280"/>
      <c r="AD166" s="280"/>
      <c r="AE166" s="280"/>
      <c r="AF166" s="280"/>
      <c r="AG166" s="280"/>
      <c r="AH166" s="281"/>
    </row>
    <row r="167" spans="1:34" ht="15" customHeight="1" x14ac:dyDescent="0.2">
      <c r="A167" s="266" t="s">
        <v>1720</v>
      </c>
      <c r="B167" s="267" t="s">
        <v>1721</v>
      </c>
      <c r="C167" s="268" t="s">
        <v>1722</v>
      </c>
      <c r="D167" s="269" t="s">
        <v>1429</v>
      </c>
      <c r="E167" s="270" t="s">
        <v>41</v>
      </c>
      <c r="F167" s="270" t="s">
        <v>42</v>
      </c>
      <c r="G167" s="271">
        <f t="shared" si="9"/>
        <v>298100.40000000002</v>
      </c>
      <c r="H167" s="272">
        <v>0</v>
      </c>
      <c r="I167" s="272"/>
      <c r="J167" s="273">
        <v>0</v>
      </c>
      <c r="K167" s="273"/>
      <c r="L167" s="274"/>
      <c r="M167" s="274"/>
      <c r="N167" s="274"/>
      <c r="O167" s="274"/>
      <c r="P167" s="273"/>
      <c r="Q167" s="273"/>
      <c r="R167" s="273">
        <v>248417</v>
      </c>
      <c r="S167" s="275">
        <f t="shared" si="8"/>
        <v>49683.4</v>
      </c>
      <c r="T167" s="276"/>
      <c r="U167" s="277">
        <f t="shared" si="7"/>
        <v>0</v>
      </c>
      <c r="V167" s="279" t="s">
        <v>4349</v>
      </c>
      <c r="W167" s="278"/>
      <c r="X167" s="279"/>
      <c r="Y167" s="280"/>
      <c r="Z167" s="280"/>
      <c r="AA167" s="280"/>
      <c r="AB167" s="280"/>
      <c r="AC167" s="280"/>
      <c r="AD167" s="280"/>
      <c r="AE167" s="280"/>
      <c r="AF167" s="280"/>
      <c r="AG167" s="280"/>
      <c r="AH167" s="281"/>
    </row>
    <row r="168" spans="1:34" ht="15" customHeight="1" x14ac:dyDescent="0.2">
      <c r="A168" s="266" t="s">
        <v>1723</v>
      </c>
      <c r="B168" s="267" t="s">
        <v>1724</v>
      </c>
      <c r="C168" s="268" t="s">
        <v>1725</v>
      </c>
      <c r="D168" s="269" t="s">
        <v>1706</v>
      </c>
      <c r="E168" s="270" t="s">
        <v>41</v>
      </c>
      <c r="F168" s="270" t="s">
        <v>1707</v>
      </c>
      <c r="G168" s="271">
        <f t="shared" si="9"/>
        <v>143100</v>
      </c>
      <c r="H168" s="272">
        <v>0</v>
      </c>
      <c r="I168" s="272"/>
      <c r="J168" s="273">
        <v>0</v>
      </c>
      <c r="K168" s="273"/>
      <c r="L168" s="274"/>
      <c r="M168" s="274"/>
      <c r="N168" s="274"/>
      <c r="O168" s="274"/>
      <c r="P168" s="273"/>
      <c r="Q168" s="273"/>
      <c r="R168" s="273">
        <v>119250</v>
      </c>
      <c r="S168" s="275">
        <f t="shared" si="8"/>
        <v>23850</v>
      </c>
      <c r="T168" s="276"/>
      <c r="U168" s="277">
        <f t="shared" si="7"/>
        <v>0</v>
      </c>
      <c r="V168" s="279" t="s">
        <v>4349</v>
      </c>
      <c r="W168" s="278"/>
      <c r="X168" s="279"/>
      <c r="Y168" s="280"/>
      <c r="Z168" s="280"/>
      <c r="AA168" s="280"/>
      <c r="AB168" s="280"/>
      <c r="AC168" s="280"/>
      <c r="AD168" s="280"/>
      <c r="AE168" s="280"/>
      <c r="AF168" s="280"/>
      <c r="AG168" s="280"/>
      <c r="AH168" s="281"/>
    </row>
    <row r="169" spans="1:34" ht="15" customHeight="1" x14ac:dyDescent="0.2">
      <c r="A169" s="266" t="s">
        <v>1726</v>
      </c>
      <c r="B169" s="267" t="s">
        <v>1727</v>
      </c>
      <c r="C169" s="268" t="s">
        <v>1728</v>
      </c>
      <c r="D169" s="269" t="s">
        <v>1729</v>
      </c>
      <c r="E169" s="270" t="s">
        <v>27</v>
      </c>
      <c r="F169" s="270" t="s">
        <v>130</v>
      </c>
      <c r="G169" s="271">
        <f t="shared" si="9"/>
        <v>28599.599999999999</v>
      </c>
      <c r="H169" s="272">
        <v>0</v>
      </c>
      <c r="I169" s="272"/>
      <c r="J169" s="273">
        <v>0</v>
      </c>
      <c r="K169" s="273"/>
      <c r="L169" s="274"/>
      <c r="M169" s="274"/>
      <c r="N169" s="274"/>
      <c r="O169" s="274"/>
      <c r="P169" s="273"/>
      <c r="Q169" s="273"/>
      <c r="R169" s="273">
        <v>23833</v>
      </c>
      <c r="S169" s="275">
        <f t="shared" si="8"/>
        <v>4766.6000000000004</v>
      </c>
      <c r="T169" s="276"/>
      <c r="U169" s="277">
        <f t="shared" si="7"/>
        <v>0</v>
      </c>
      <c r="V169" s="278"/>
      <c r="W169" s="278"/>
      <c r="X169" s="279"/>
      <c r="Y169" s="280"/>
      <c r="Z169" s="280"/>
      <c r="AA169" s="280"/>
      <c r="AB169" s="280"/>
      <c r="AC169" s="280"/>
      <c r="AD169" s="280"/>
      <c r="AE169" s="280"/>
      <c r="AF169" s="280"/>
      <c r="AG169" s="280"/>
      <c r="AH169" s="281"/>
    </row>
    <row r="170" spans="1:34" ht="15" customHeight="1" x14ac:dyDescent="0.2">
      <c r="A170" s="266" t="s">
        <v>1730</v>
      </c>
      <c r="B170" s="267" t="s">
        <v>1731</v>
      </c>
      <c r="C170" s="268" t="s">
        <v>1732</v>
      </c>
      <c r="D170" s="269" t="s">
        <v>1439</v>
      </c>
      <c r="E170" s="270" t="s">
        <v>1387</v>
      </c>
      <c r="F170" s="270" t="s">
        <v>73</v>
      </c>
      <c r="G170" s="271">
        <f t="shared" si="9"/>
        <v>6639.6</v>
      </c>
      <c r="H170" s="272">
        <v>0</v>
      </c>
      <c r="I170" s="272"/>
      <c r="J170" s="273">
        <v>0</v>
      </c>
      <c r="K170" s="273"/>
      <c r="L170" s="274"/>
      <c r="M170" s="274"/>
      <c r="N170" s="274"/>
      <c r="O170" s="274"/>
      <c r="P170" s="273"/>
      <c r="Q170" s="273"/>
      <c r="R170" s="273">
        <v>5533</v>
      </c>
      <c r="S170" s="275">
        <f t="shared" si="8"/>
        <v>1106.6000000000001</v>
      </c>
      <c r="T170" s="276"/>
      <c r="U170" s="277">
        <f t="shared" si="7"/>
        <v>0</v>
      </c>
      <c r="V170" s="279"/>
      <c r="W170" s="279"/>
      <c r="X170" s="279"/>
      <c r="Y170" s="280"/>
      <c r="Z170" s="280"/>
      <c r="AA170" s="280"/>
      <c r="AB170" s="280"/>
      <c r="AC170" s="280"/>
      <c r="AD170" s="280"/>
      <c r="AE170" s="280"/>
      <c r="AF170" s="280"/>
      <c r="AG170" s="280"/>
      <c r="AH170" s="281"/>
    </row>
    <row r="171" spans="1:34" ht="15" customHeight="1" x14ac:dyDescent="0.2">
      <c r="A171" s="266" t="s">
        <v>1733</v>
      </c>
      <c r="B171" s="267" t="s">
        <v>1734</v>
      </c>
      <c r="C171" s="268" t="s">
        <v>1732</v>
      </c>
      <c r="D171" s="269" t="s">
        <v>1492</v>
      </c>
      <c r="E171" s="270" t="s">
        <v>1387</v>
      </c>
      <c r="F171" s="270" t="s">
        <v>48</v>
      </c>
      <c r="G171" s="271">
        <f t="shared" si="9"/>
        <v>34848</v>
      </c>
      <c r="H171" s="272">
        <v>0</v>
      </c>
      <c r="I171" s="272"/>
      <c r="J171" s="273">
        <v>0</v>
      </c>
      <c r="K171" s="273"/>
      <c r="L171" s="274"/>
      <c r="M171" s="274"/>
      <c r="N171" s="274"/>
      <c r="O171" s="274"/>
      <c r="P171" s="273"/>
      <c r="Q171" s="273"/>
      <c r="R171" s="273">
        <v>29040</v>
      </c>
      <c r="S171" s="275">
        <f t="shared" si="8"/>
        <v>5808</v>
      </c>
      <c r="T171" s="276"/>
      <c r="U171" s="277">
        <f t="shared" si="7"/>
        <v>0</v>
      </c>
      <c r="V171" s="278" t="s">
        <v>4347</v>
      </c>
      <c r="W171" s="278"/>
      <c r="X171" s="279"/>
      <c r="Y171" s="280"/>
      <c r="Z171" s="280"/>
      <c r="AA171" s="280"/>
      <c r="AB171" s="280"/>
      <c r="AC171" s="280"/>
      <c r="AD171" s="280"/>
      <c r="AE171" s="280"/>
      <c r="AF171" s="280"/>
      <c r="AG171" s="280"/>
      <c r="AH171" s="281"/>
    </row>
    <row r="172" spans="1:34" ht="15" customHeight="1" x14ac:dyDescent="0.2">
      <c r="A172" s="266" t="s">
        <v>1735</v>
      </c>
      <c r="B172" s="267" t="s">
        <v>1736</v>
      </c>
      <c r="C172" s="268" t="s">
        <v>1732</v>
      </c>
      <c r="D172" s="269" t="s">
        <v>1706</v>
      </c>
      <c r="E172" s="270" t="s">
        <v>41</v>
      </c>
      <c r="F172" s="270" t="s">
        <v>1707</v>
      </c>
      <c r="G172" s="271">
        <f t="shared" si="9"/>
        <v>148500</v>
      </c>
      <c r="H172" s="272">
        <v>0</v>
      </c>
      <c r="I172" s="272"/>
      <c r="J172" s="273">
        <v>0</v>
      </c>
      <c r="K172" s="273"/>
      <c r="L172" s="274"/>
      <c r="M172" s="274"/>
      <c r="N172" s="274"/>
      <c r="O172" s="274"/>
      <c r="P172" s="273"/>
      <c r="Q172" s="273"/>
      <c r="R172" s="273">
        <v>123750</v>
      </c>
      <c r="S172" s="275">
        <f t="shared" si="8"/>
        <v>24750</v>
      </c>
      <c r="T172" s="276"/>
      <c r="U172" s="277">
        <f t="shared" si="7"/>
        <v>0</v>
      </c>
      <c r="V172" s="279" t="s">
        <v>4349</v>
      </c>
      <c r="W172" s="278"/>
      <c r="X172" s="279"/>
      <c r="Y172" s="280"/>
      <c r="Z172" s="280"/>
      <c r="AA172" s="280"/>
      <c r="AB172" s="280"/>
      <c r="AC172" s="280"/>
      <c r="AD172" s="280"/>
      <c r="AE172" s="280"/>
      <c r="AF172" s="280"/>
      <c r="AG172" s="280"/>
      <c r="AH172" s="281"/>
    </row>
    <row r="173" spans="1:34" ht="15" customHeight="1" x14ac:dyDescent="0.2">
      <c r="A173" s="266" t="s">
        <v>1737</v>
      </c>
      <c r="B173" s="267" t="s">
        <v>1738</v>
      </c>
      <c r="C173" s="268" t="s">
        <v>1739</v>
      </c>
      <c r="D173" s="269" t="s">
        <v>1429</v>
      </c>
      <c r="E173" s="270" t="s">
        <v>41</v>
      </c>
      <c r="F173" s="270" t="s">
        <v>42</v>
      </c>
      <c r="G173" s="271">
        <f t="shared" si="9"/>
        <v>38850</v>
      </c>
      <c r="H173" s="272">
        <v>0</v>
      </c>
      <c r="I173" s="272"/>
      <c r="J173" s="273">
        <v>0</v>
      </c>
      <c r="K173" s="273"/>
      <c r="L173" s="274"/>
      <c r="M173" s="274"/>
      <c r="N173" s="274"/>
      <c r="O173" s="274"/>
      <c r="P173" s="273"/>
      <c r="Q173" s="273"/>
      <c r="R173" s="273">
        <v>32375</v>
      </c>
      <c r="S173" s="275">
        <f t="shared" si="8"/>
        <v>6475</v>
      </c>
      <c r="T173" s="276"/>
      <c r="U173" s="277">
        <f t="shared" si="7"/>
        <v>0</v>
      </c>
      <c r="V173" s="279" t="s">
        <v>4349</v>
      </c>
      <c r="W173" s="279"/>
      <c r="X173" s="279"/>
      <c r="Y173" s="280"/>
      <c r="Z173" s="280"/>
      <c r="AA173" s="280"/>
      <c r="AB173" s="280"/>
      <c r="AC173" s="280"/>
      <c r="AD173" s="280"/>
      <c r="AE173" s="280"/>
      <c r="AF173" s="280"/>
      <c r="AG173" s="280"/>
      <c r="AH173" s="281"/>
    </row>
    <row r="174" spans="1:34" ht="15" customHeight="1" x14ac:dyDescent="0.2">
      <c r="A174" s="266" t="s">
        <v>1740</v>
      </c>
      <c r="B174" s="267" t="s">
        <v>1741</v>
      </c>
      <c r="C174" s="268" t="s">
        <v>1739</v>
      </c>
      <c r="D174" s="269" t="s">
        <v>1492</v>
      </c>
      <c r="E174" s="270" t="s">
        <v>1387</v>
      </c>
      <c r="F174" s="270" t="s">
        <v>48</v>
      </c>
      <c r="G174" s="271">
        <f t="shared" si="9"/>
        <v>32832</v>
      </c>
      <c r="H174" s="272">
        <v>0</v>
      </c>
      <c r="I174" s="272"/>
      <c r="J174" s="273">
        <v>0</v>
      </c>
      <c r="K174" s="273"/>
      <c r="L174" s="274"/>
      <c r="M174" s="274"/>
      <c r="N174" s="274"/>
      <c r="O174" s="274"/>
      <c r="P174" s="273"/>
      <c r="Q174" s="273"/>
      <c r="R174" s="273">
        <v>27360</v>
      </c>
      <c r="S174" s="275">
        <f t="shared" si="8"/>
        <v>5472</v>
      </c>
      <c r="T174" s="276"/>
      <c r="U174" s="277">
        <f t="shared" si="7"/>
        <v>0</v>
      </c>
      <c r="V174" s="278" t="s">
        <v>4347</v>
      </c>
      <c r="W174" s="278"/>
      <c r="X174" s="279"/>
      <c r="Y174" s="280"/>
      <c r="Z174" s="280"/>
      <c r="AA174" s="280"/>
      <c r="AB174" s="280"/>
      <c r="AC174" s="280"/>
      <c r="AD174" s="280"/>
      <c r="AE174" s="280"/>
      <c r="AF174" s="280"/>
      <c r="AG174" s="280"/>
      <c r="AH174" s="281"/>
    </row>
    <row r="175" spans="1:34" ht="15" customHeight="1" x14ac:dyDescent="0.2">
      <c r="A175" s="266" t="s">
        <v>1742</v>
      </c>
      <c r="B175" s="267" t="s">
        <v>1743</v>
      </c>
      <c r="C175" s="268" t="s">
        <v>1744</v>
      </c>
      <c r="D175" s="269" t="s">
        <v>1706</v>
      </c>
      <c r="E175" s="270" t="s">
        <v>41</v>
      </c>
      <c r="F175" s="270" t="s">
        <v>1707</v>
      </c>
      <c r="G175" s="271">
        <f t="shared" si="9"/>
        <v>137700</v>
      </c>
      <c r="H175" s="272">
        <v>0</v>
      </c>
      <c r="I175" s="272"/>
      <c r="J175" s="273">
        <v>0</v>
      </c>
      <c r="K175" s="273"/>
      <c r="L175" s="274"/>
      <c r="M175" s="274"/>
      <c r="N175" s="274"/>
      <c r="O175" s="274"/>
      <c r="P175" s="273"/>
      <c r="Q175" s="273"/>
      <c r="R175" s="273">
        <v>114750</v>
      </c>
      <c r="S175" s="275">
        <f t="shared" si="8"/>
        <v>22950</v>
      </c>
      <c r="T175" s="276"/>
      <c r="U175" s="277">
        <f t="shared" si="7"/>
        <v>0</v>
      </c>
      <c r="V175" s="279" t="s">
        <v>4349</v>
      </c>
      <c r="W175" s="278"/>
      <c r="X175" s="279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1"/>
    </row>
    <row r="176" spans="1:34" s="438" customFormat="1" ht="15" customHeight="1" x14ac:dyDescent="0.2">
      <c r="A176" s="439" t="s">
        <v>1745</v>
      </c>
      <c r="B176" s="290" t="s">
        <v>1746</v>
      </c>
      <c r="C176" s="440" t="s">
        <v>1747</v>
      </c>
      <c r="D176" s="291" t="s">
        <v>1473</v>
      </c>
      <c r="E176" s="441" t="s">
        <v>27</v>
      </c>
      <c r="F176" s="441" t="s">
        <v>1474</v>
      </c>
      <c r="G176" s="300">
        <f t="shared" si="9"/>
        <v>18950</v>
      </c>
      <c r="H176" s="443">
        <v>18950</v>
      </c>
      <c r="I176" s="299"/>
      <c r="J176" s="298">
        <v>0</v>
      </c>
      <c r="K176" s="298"/>
      <c r="L176" s="442"/>
      <c r="M176" s="442"/>
      <c r="N176" s="442"/>
      <c r="O176" s="442"/>
      <c r="P176" s="298"/>
      <c r="Q176" s="298"/>
      <c r="R176" s="298">
        <v>0</v>
      </c>
      <c r="S176" s="297">
        <f t="shared" si="8"/>
        <v>0</v>
      </c>
      <c r="T176" s="442"/>
      <c r="U176" s="298">
        <f t="shared" si="7"/>
        <v>0</v>
      </c>
      <c r="V176" s="292" t="s">
        <v>5305</v>
      </c>
      <c r="W176" s="292"/>
      <c r="X176" s="292"/>
      <c r="Y176" s="443"/>
      <c r="Z176" s="443"/>
      <c r="AA176" s="443"/>
      <c r="AB176" s="443"/>
      <c r="AC176" s="443"/>
      <c r="AD176" s="443"/>
      <c r="AE176" s="443"/>
      <c r="AF176" s="443"/>
      <c r="AG176" s="443"/>
      <c r="AH176" s="444"/>
    </row>
    <row r="177" spans="1:34" ht="15" customHeight="1" x14ac:dyDescent="0.2">
      <c r="A177" s="266" t="s">
        <v>1748</v>
      </c>
      <c r="B177" s="267" t="s">
        <v>1749</v>
      </c>
      <c r="C177" s="268" t="s">
        <v>1750</v>
      </c>
      <c r="D177" s="269" t="s">
        <v>1492</v>
      </c>
      <c r="E177" s="270" t="s">
        <v>1387</v>
      </c>
      <c r="F177" s="270" t="s">
        <v>48</v>
      </c>
      <c r="G177" s="271">
        <f t="shared" si="9"/>
        <v>26136</v>
      </c>
      <c r="H177" s="272">
        <v>0</v>
      </c>
      <c r="I177" s="272"/>
      <c r="J177" s="273">
        <v>0</v>
      </c>
      <c r="K177" s="273"/>
      <c r="L177" s="274"/>
      <c r="M177" s="274"/>
      <c r="N177" s="274"/>
      <c r="O177" s="274"/>
      <c r="P177" s="273"/>
      <c r="Q177" s="273"/>
      <c r="R177" s="273">
        <v>21780</v>
      </c>
      <c r="S177" s="275">
        <f t="shared" si="8"/>
        <v>4356</v>
      </c>
      <c r="T177" s="276"/>
      <c r="U177" s="277">
        <f t="shared" si="7"/>
        <v>0</v>
      </c>
      <c r="V177" s="278" t="s">
        <v>4347</v>
      </c>
      <c r="W177" s="278"/>
      <c r="X177" s="279"/>
      <c r="Y177" s="280"/>
      <c r="Z177" s="280"/>
      <c r="AA177" s="280"/>
      <c r="AB177" s="280"/>
      <c r="AC177" s="280"/>
      <c r="AD177" s="280"/>
      <c r="AE177" s="280"/>
      <c r="AF177" s="280"/>
      <c r="AG177" s="280"/>
      <c r="AH177" s="281"/>
    </row>
    <row r="178" spans="1:34" s="438" customFormat="1" ht="15" customHeight="1" x14ac:dyDescent="0.2">
      <c r="A178" s="439" t="s">
        <v>1751</v>
      </c>
      <c r="B178" s="290" t="s">
        <v>1752</v>
      </c>
      <c r="C178" s="440" t="s">
        <v>1750</v>
      </c>
      <c r="D178" s="291" t="s">
        <v>1480</v>
      </c>
      <c r="E178" s="441" t="s">
        <v>27</v>
      </c>
      <c r="F178" s="441" t="s">
        <v>54</v>
      </c>
      <c r="G178" s="300">
        <f t="shared" si="9"/>
        <v>4800</v>
      </c>
      <c r="H178" s="299">
        <v>0</v>
      </c>
      <c r="I178" s="299"/>
      <c r="J178" s="298">
        <v>0</v>
      </c>
      <c r="K178" s="298"/>
      <c r="L178" s="442"/>
      <c r="M178" s="442"/>
      <c r="N178" s="442"/>
      <c r="O178" s="442"/>
      <c r="P178" s="298"/>
      <c r="Q178" s="298"/>
      <c r="R178" s="298">
        <v>4000</v>
      </c>
      <c r="S178" s="297">
        <f t="shared" si="8"/>
        <v>800</v>
      </c>
      <c r="T178" s="442"/>
      <c r="U178" s="298">
        <f t="shared" si="7"/>
        <v>0</v>
      </c>
      <c r="V178" s="289" t="s">
        <v>5294</v>
      </c>
      <c r="W178" s="289"/>
      <c r="X178" s="292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4"/>
    </row>
    <row r="179" spans="1:34" ht="15" customHeight="1" x14ac:dyDescent="0.2">
      <c r="A179" s="266" t="s">
        <v>1753</v>
      </c>
      <c r="B179" s="267" t="s">
        <v>1754</v>
      </c>
      <c r="C179" s="268" t="s">
        <v>1755</v>
      </c>
      <c r="D179" s="269" t="s">
        <v>1439</v>
      </c>
      <c r="E179" s="270" t="s">
        <v>1756</v>
      </c>
      <c r="F179" s="270" t="s">
        <v>73</v>
      </c>
      <c r="G179" s="271">
        <f t="shared" si="9"/>
        <v>6639.6</v>
      </c>
      <c r="H179" s="272">
        <v>0</v>
      </c>
      <c r="I179" s="272"/>
      <c r="J179" s="273">
        <v>0</v>
      </c>
      <c r="K179" s="273"/>
      <c r="L179" s="274"/>
      <c r="M179" s="274"/>
      <c r="N179" s="274"/>
      <c r="O179" s="274"/>
      <c r="P179" s="273"/>
      <c r="Q179" s="273"/>
      <c r="R179" s="273">
        <v>5533</v>
      </c>
      <c r="S179" s="275">
        <f t="shared" si="8"/>
        <v>1106.6000000000001</v>
      </c>
      <c r="T179" s="276"/>
      <c r="U179" s="277">
        <f t="shared" si="7"/>
        <v>0</v>
      </c>
      <c r="V179" s="279"/>
      <c r="W179" s="279"/>
      <c r="X179" s="279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1"/>
    </row>
    <row r="180" spans="1:34" ht="15" customHeight="1" x14ac:dyDescent="0.2">
      <c r="A180" s="266" t="s">
        <v>1757</v>
      </c>
      <c r="B180" s="267" t="s">
        <v>1758</v>
      </c>
      <c r="C180" s="268" t="s">
        <v>1759</v>
      </c>
      <c r="D180" s="269" t="s">
        <v>1429</v>
      </c>
      <c r="E180" s="270" t="s">
        <v>27</v>
      </c>
      <c r="F180" s="270" t="s">
        <v>42</v>
      </c>
      <c r="G180" s="271">
        <f t="shared" si="9"/>
        <v>63000</v>
      </c>
      <c r="H180" s="272">
        <v>0</v>
      </c>
      <c r="I180" s="272"/>
      <c r="J180" s="273">
        <v>0</v>
      </c>
      <c r="K180" s="273"/>
      <c r="L180" s="274"/>
      <c r="M180" s="274"/>
      <c r="N180" s="274"/>
      <c r="O180" s="274"/>
      <c r="P180" s="273"/>
      <c r="Q180" s="273"/>
      <c r="R180" s="273">
        <v>52500</v>
      </c>
      <c r="S180" s="275">
        <f t="shared" si="8"/>
        <v>10500</v>
      </c>
      <c r="T180" s="276"/>
      <c r="U180" s="277">
        <f t="shared" si="7"/>
        <v>0</v>
      </c>
      <c r="V180" s="279" t="s">
        <v>4349</v>
      </c>
      <c r="W180" s="278"/>
      <c r="X180" s="279"/>
      <c r="Y180" s="280"/>
      <c r="Z180" s="280"/>
      <c r="AA180" s="280"/>
      <c r="AB180" s="280"/>
      <c r="AC180" s="280"/>
      <c r="AD180" s="280"/>
      <c r="AE180" s="280"/>
      <c r="AF180" s="280"/>
      <c r="AG180" s="280"/>
      <c r="AH180" s="281"/>
    </row>
    <row r="181" spans="1:34" ht="15" customHeight="1" x14ac:dyDescent="0.2">
      <c r="A181" s="266" t="s">
        <v>1760</v>
      </c>
      <c r="B181" s="267" t="s">
        <v>1761</v>
      </c>
      <c r="C181" s="268" t="s">
        <v>1762</v>
      </c>
      <c r="D181" s="269" t="s">
        <v>1492</v>
      </c>
      <c r="E181" s="270" t="s">
        <v>1387</v>
      </c>
      <c r="F181" s="270" t="s">
        <v>48</v>
      </c>
      <c r="G181" s="271">
        <f t="shared" si="9"/>
        <v>12685.2</v>
      </c>
      <c r="H181" s="272">
        <v>0</v>
      </c>
      <c r="I181" s="272"/>
      <c r="J181" s="273">
        <v>0</v>
      </c>
      <c r="K181" s="273"/>
      <c r="L181" s="274"/>
      <c r="M181" s="274"/>
      <c r="N181" s="274"/>
      <c r="O181" s="274"/>
      <c r="P181" s="273"/>
      <c r="Q181" s="273"/>
      <c r="R181" s="273">
        <v>10571</v>
      </c>
      <c r="S181" s="275">
        <f t="shared" si="8"/>
        <v>2114.2000000000003</v>
      </c>
      <c r="T181" s="276"/>
      <c r="U181" s="277">
        <f t="shared" si="7"/>
        <v>0</v>
      </c>
      <c r="V181" s="278" t="s">
        <v>4347</v>
      </c>
      <c r="W181" s="278"/>
      <c r="X181" s="279"/>
      <c r="Y181" s="280"/>
      <c r="Z181" s="280"/>
      <c r="AA181" s="280"/>
      <c r="AB181" s="280"/>
      <c r="AC181" s="280"/>
      <c r="AD181" s="280"/>
      <c r="AE181" s="280"/>
      <c r="AF181" s="280"/>
      <c r="AG181" s="280"/>
      <c r="AH181" s="281"/>
    </row>
    <row r="182" spans="1:34" ht="15" customHeight="1" x14ac:dyDescent="0.2">
      <c r="A182" s="266" t="s">
        <v>1763</v>
      </c>
      <c r="B182" s="267" t="s">
        <v>1764</v>
      </c>
      <c r="C182" s="268" t="s">
        <v>1762</v>
      </c>
      <c r="D182" s="269" t="s">
        <v>1765</v>
      </c>
      <c r="E182" s="270" t="s">
        <v>1387</v>
      </c>
      <c r="F182" s="270" t="s">
        <v>1766</v>
      </c>
      <c r="G182" s="271">
        <f t="shared" si="9"/>
        <v>30240</v>
      </c>
      <c r="H182" s="272">
        <v>0</v>
      </c>
      <c r="I182" s="272"/>
      <c r="J182" s="273">
        <v>0</v>
      </c>
      <c r="K182" s="273"/>
      <c r="L182" s="274"/>
      <c r="M182" s="274"/>
      <c r="N182" s="274"/>
      <c r="O182" s="274"/>
      <c r="P182" s="273"/>
      <c r="Q182" s="273"/>
      <c r="R182" s="273">
        <v>25200</v>
      </c>
      <c r="S182" s="275">
        <f t="shared" si="8"/>
        <v>5040</v>
      </c>
      <c r="T182" s="276"/>
      <c r="U182" s="277">
        <f t="shared" si="7"/>
        <v>0</v>
      </c>
      <c r="V182" s="278"/>
      <c r="W182" s="278"/>
      <c r="X182" s="279"/>
      <c r="Y182" s="280"/>
      <c r="Z182" s="280"/>
      <c r="AA182" s="280"/>
      <c r="AB182" s="280"/>
      <c r="AC182" s="280"/>
      <c r="AD182" s="280"/>
      <c r="AE182" s="280"/>
      <c r="AF182" s="280"/>
      <c r="AG182" s="280"/>
      <c r="AH182" s="281"/>
    </row>
    <row r="183" spans="1:34" s="537" customFormat="1" ht="15" customHeight="1" x14ac:dyDescent="0.2">
      <c r="A183" s="525" t="s">
        <v>1767</v>
      </c>
      <c r="B183" s="526" t="s">
        <v>1768</v>
      </c>
      <c r="C183" s="527" t="s">
        <v>1769</v>
      </c>
      <c r="D183" s="528" t="s">
        <v>1624</v>
      </c>
      <c r="E183" s="529" t="s">
        <v>1770</v>
      </c>
      <c r="F183" s="529" t="s">
        <v>1625</v>
      </c>
      <c r="G183" s="530">
        <f t="shared" si="9"/>
        <v>23100</v>
      </c>
      <c r="H183" s="531">
        <v>0</v>
      </c>
      <c r="I183" s="531"/>
      <c r="J183" s="277">
        <v>0</v>
      </c>
      <c r="K183" s="277"/>
      <c r="L183" s="276"/>
      <c r="M183" s="276"/>
      <c r="N183" s="276"/>
      <c r="O183" s="276"/>
      <c r="P183" s="277"/>
      <c r="Q183" s="277"/>
      <c r="R183" s="277"/>
      <c r="S183" s="532">
        <f t="shared" si="8"/>
        <v>0</v>
      </c>
      <c r="T183" s="277">
        <v>19250</v>
      </c>
      <c r="U183" s="277">
        <f t="shared" si="7"/>
        <v>3850</v>
      </c>
      <c r="V183" s="533" t="s">
        <v>4344</v>
      </c>
      <c r="W183" s="534"/>
      <c r="X183" s="534"/>
      <c r="Y183" s="535"/>
      <c r="Z183" s="535"/>
      <c r="AA183" s="535"/>
      <c r="AB183" s="535"/>
      <c r="AC183" s="535"/>
      <c r="AD183" s="535"/>
      <c r="AE183" s="535"/>
      <c r="AF183" s="535"/>
      <c r="AG183" s="535"/>
      <c r="AH183" s="536"/>
    </row>
    <row r="184" spans="1:34" s="438" customFormat="1" ht="15" customHeight="1" x14ac:dyDescent="0.2">
      <c r="A184" s="439" t="s">
        <v>1771</v>
      </c>
      <c r="B184" s="290" t="s">
        <v>1772</v>
      </c>
      <c r="C184" s="440" t="s">
        <v>1773</v>
      </c>
      <c r="D184" s="291" t="s">
        <v>1391</v>
      </c>
      <c r="E184" s="441" t="s">
        <v>27</v>
      </c>
      <c r="F184" s="441" t="s">
        <v>117</v>
      </c>
      <c r="G184" s="300">
        <f t="shared" si="9"/>
        <v>3228</v>
      </c>
      <c r="H184" s="299">
        <v>0</v>
      </c>
      <c r="I184" s="299"/>
      <c r="J184" s="298">
        <v>0</v>
      </c>
      <c r="K184" s="298"/>
      <c r="L184" s="442"/>
      <c r="M184" s="442"/>
      <c r="N184" s="442"/>
      <c r="O184" s="442"/>
      <c r="P184" s="298"/>
      <c r="Q184" s="298"/>
      <c r="R184" s="298">
        <v>2690</v>
      </c>
      <c r="S184" s="297">
        <f t="shared" si="8"/>
        <v>538</v>
      </c>
      <c r="T184" s="442"/>
      <c r="U184" s="298">
        <f t="shared" ref="U184:U247" si="10">T184*0.2</f>
        <v>0</v>
      </c>
      <c r="V184" s="292" t="s">
        <v>5306</v>
      </c>
      <c r="W184" s="292"/>
      <c r="X184" s="292"/>
      <c r="Y184" s="443"/>
      <c r="Z184" s="443"/>
      <c r="AA184" s="443"/>
      <c r="AB184" s="443"/>
      <c r="AC184" s="443"/>
      <c r="AD184" s="443"/>
      <c r="AE184" s="443"/>
      <c r="AF184" s="443"/>
      <c r="AG184" s="443"/>
      <c r="AH184" s="444"/>
    </row>
    <row r="185" spans="1:34" s="438" customFormat="1" ht="15" customHeight="1" x14ac:dyDescent="0.2">
      <c r="A185" s="439" t="s">
        <v>1774</v>
      </c>
      <c r="B185" s="290" t="s">
        <v>1775</v>
      </c>
      <c r="C185" s="440" t="s">
        <v>1773</v>
      </c>
      <c r="D185" s="291" t="s">
        <v>1399</v>
      </c>
      <c r="E185" s="441" t="s">
        <v>1776</v>
      </c>
      <c r="F185" s="441" t="s">
        <v>1400</v>
      </c>
      <c r="G185" s="300">
        <f t="shared" si="9"/>
        <v>1850.4</v>
      </c>
      <c r="H185" s="443">
        <v>300</v>
      </c>
      <c r="I185" s="299"/>
      <c r="J185" s="298">
        <v>0</v>
      </c>
      <c r="K185" s="298"/>
      <c r="L185" s="442"/>
      <c r="M185" s="442"/>
      <c r="N185" s="442"/>
      <c r="O185" s="442"/>
      <c r="P185" s="298"/>
      <c r="Q185" s="298"/>
      <c r="R185" s="298">
        <v>1292</v>
      </c>
      <c r="S185" s="297">
        <f t="shared" si="8"/>
        <v>258.40000000000003</v>
      </c>
      <c r="T185" s="442"/>
      <c r="U185" s="298">
        <f t="shared" si="10"/>
        <v>0</v>
      </c>
      <c r="V185" s="292" t="s">
        <v>5300</v>
      </c>
      <c r="W185" s="292"/>
      <c r="X185" s="292"/>
      <c r="Y185" s="443"/>
      <c r="Z185" s="443"/>
      <c r="AA185" s="443"/>
      <c r="AB185" s="443"/>
      <c r="AC185" s="443"/>
      <c r="AD185" s="443"/>
      <c r="AE185" s="443"/>
      <c r="AF185" s="443"/>
      <c r="AG185" s="443"/>
      <c r="AH185" s="444"/>
    </row>
    <row r="186" spans="1:34" s="438" customFormat="1" ht="15" customHeight="1" x14ac:dyDescent="0.2">
      <c r="A186" s="439" t="s">
        <v>1777</v>
      </c>
      <c r="B186" s="290" t="s">
        <v>1778</v>
      </c>
      <c r="C186" s="440" t="s">
        <v>1773</v>
      </c>
      <c r="D186" s="291" t="s">
        <v>1779</v>
      </c>
      <c r="E186" s="441" t="s">
        <v>27</v>
      </c>
      <c r="F186" s="441" t="s">
        <v>1780</v>
      </c>
      <c r="G186" s="300">
        <f t="shared" si="9"/>
        <v>3600</v>
      </c>
      <c r="H186" s="299">
        <v>0</v>
      </c>
      <c r="I186" s="299"/>
      <c r="J186" s="298">
        <v>0</v>
      </c>
      <c r="K186" s="298"/>
      <c r="L186" s="442"/>
      <c r="M186" s="442"/>
      <c r="N186" s="442"/>
      <c r="O186" s="442"/>
      <c r="P186" s="298"/>
      <c r="Q186" s="298"/>
      <c r="R186" s="298">
        <v>3000</v>
      </c>
      <c r="S186" s="297">
        <f t="shared" si="8"/>
        <v>600</v>
      </c>
      <c r="T186" s="442"/>
      <c r="U186" s="298">
        <f t="shared" si="10"/>
        <v>0</v>
      </c>
      <c r="V186" s="292" t="s">
        <v>5307</v>
      </c>
      <c r="W186" s="292"/>
      <c r="X186" s="292"/>
      <c r="Y186" s="443"/>
      <c r="Z186" s="443"/>
      <c r="AA186" s="443"/>
      <c r="AB186" s="443"/>
      <c r="AC186" s="443"/>
      <c r="AD186" s="443"/>
      <c r="AE186" s="443"/>
      <c r="AF186" s="443"/>
      <c r="AG186" s="443"/>
      <c r="AH186" s="444"/>
    </row>
    <row r="187" spans="1:34" ht="15" customHeight="1" x14ac:dyDescent="0.2">
      <c r="A187" s="266" t="s">
        <v>1781</v>
      </c>
      <c r="B187" s="267" t="s">
        <v>1782</v>
      </c>
      <c r="C187" s="268" t="s">
        <v>1773</v>
      </c>
      <c r="D187" s="269" t="s">
        <v>1729</v>
      </c>
      <c r="E187" s="270" t="s">
        <v>27</v>
      </c>
      <c r="F187" s="270" t="s">
        <v>130</v>
      </c>
      <c r="G187" s="271">
        <f t="shared" si="9"/>
        <v>21183.599999999999</v>
      </c>
      <c r="H187" s="272">
        <v>0</v>
      </c>
      <c r="I187" s="272"/>
      <c r="J187" s="273">
        <v>0</v>
      </c>
      <c r="K187" s="273"/>
      <c r="L187" s="274"/>
      <c r="M187" s="274"/>
      <c r="N187" s="274"/>
      <c r="O187" s="274"/>
      <c r="P187" s="273"/>
      <c r="Q187" s="273"/>
      <c r="R187" s="273">
        <v>17653</v>
      </c>
      <c r="S187" s="275">
        <f t="shared" si="8"/>
        <v>3530.6000000000004</v>
      </c>
      <c r="T187" s="276"/>
      <c r="U187" s="277">
        <f t="shared" si="10"/>
        <v>0</v>
      </c>
      <c r="V187" s="279"/>
      <c r="W187" s="279"/>
      <c r="X187" s="279"/>
      <c r="Y187" s="280"/>
      <c r="Z187" s="280"/>
      <c r="AA187" s="280"/>
      <c r="AB187" s="280"/>
      <c r="AC187" s="280"/>
      <c r="AD187" s="280"/>
      <c r="AE187" s="280"/>
      <c r="AF187" s="280"/>
      <c r="AG187" s="280"/>
      <c r="AH187" s="281"/>
    </row>
    <row r="188" spans="1:34" ht="15" customHeight="1" x14ac:dyDescent="0.2">
      <c r="A188" s="266" t="s">
        <v>1783</v>
      </c>
      <c r="B188" s="267" t="s">
        <v>1784</v>
      </c>
      <c r="C188" s="268" t="s">
        <v>1773</v>
      </c>
      <c r="D188" s="269" t="s">
        <v>1529</v>
      </c>
      <c r="E188" s="270" t="s">
        <v>1785</v>
      </c>
      <c r="F188" s="270" t="s">
        <v>71</v>
      </c>
      <c r="G188" s="271">
        <f t="shared" si="9"/>
        <v>142758</v>
      </c>
      <c r="H188" s="272">
        <v>0</v>
      </c>
      <c r="I188" s="272"/>
      <c r="J188" s="273">
        <v>0</v>
      </c>
      <c r="K188" s="273"/>
      <c r="L188" s="274"/>
      <c r="M188" s="274"/>
      <c r="N188" s="274"/>
      <c r="O188" s="274"/>
      <c r="P188" s="273"/>
      <c r="Q188" s="273"/>
      <c r="R188" s="273">
        <v>118965</v>
      </c>
      <c r="S188" s="275">
        <f t="shared" si="8"/>
        <v>23793</v>
      </c>
      <c r="T188" s="276"/>
      <c r="U188" s="277">
        <f t="shared" si="10"/>
        <v>0</v>
      </c>
      <c r="V188" s="279"/>
      <c r="W188" s="279"/>
      <c r="X188" s="279"/>
      <c r="Y188" s="280"/>
      <c r="Z188" s="280"/>
      <c r="AA188" s="280"/>
      <c r="AB188" s="280"/>
      <c r="AC188" s="280"/>
      <c r="AD188" s="280"/>
      <c r="AE188" s="280"/>
      <c r="AF188" s="280"/>
      <c r="AG188" s="280"/>
      <c r="AH188" s="281"/>
    </row>
    <row r="189" spans="1:34" s="537" customFormat="1" ht="15" customHeight="1" x14ac:dyDescent="0.2">
      <c r="A189" s="525" t="s">
        <v>1786</v>
      </c>
      <c r="B189" s="526" t="s">
        <v>1787</v>
      </c>
      <c r="C189" s="527" t="s">
        <v>1773</v>
      </c>
      <c r="D189" s="528" t="s">
        <v>1788</v>
      </c>
      <c r="E189" s="529" t="s">
        <v>1387</v>
      </c>
      <c r="F189" s="529" t="s">
        <v>1789</v>
      </c>
      <c r="G189" s="530">
        <f t="shared" si="9"/>
        <v>72000</v>
      </c>
      <c r="H189" s="531">
        <v>0</v>
      </c>
      <c r="I189" s="531"/>
      <c r="J189" s="277">
        <v>0</v>
      </c>
      <c r="K189" s="277"/>
      <c r="L189" s="276"/>
      <c r="M189" s="276"/>
      <c r="N189" s="276"/>
      <c r="O189" s="276"/>
      <c r="P189" s="277"/>
      <c r="Q189" s="277"/>
      <c r="R189" s="277"/>
      <c r="S189" s="532">
        <f t="shared" si="8"/>
        <v>0</v>
      </c>
      <c r="T189" s="277">
        <v>60000</v>
      </c>
      <c r="U189" s="277">
        <f t="shared" si="10"/>
        <v>12000</v>
      </c>
      <c r="V189" s="533" t="s">
        <v>4344</v>
      </c>
      <c r="W189" s="534"/>
      <c r="X189" s="534"/>
      <c r="Y189" s="535"/>
      <c r="Z189" s="535"/>
      <c r="AA189" s="535"/>
      <c r="AB189" s="535"/>
      <c r="AC189" s="535"/>
      <c r="AD189" s="535"/>
      <c r="AE189" s="535"/>
      <c r="AF189" s="535"/>
      <c r="AG189" s="535"/>
      <c r="AH189" s="536"/>
    </row>
    <row r="190" spans="1:34" ht="15" customHeight="1" x14ac:dyDescent="0.2">
      <c r="A190" s="266" t="s">
        <v>1790</v>
      </c>
      <c r="B190" s="267" t="s">
        <v>1791</v>
      </c>
      <c r="C190" s="268" t="s">
        <v>1773</v>
      </c>
      <c r="D190" s="269" t="s">
        <v>1429</v>
      </c>
      <c r="E190" s="270" t="s">
        <v>41</v>
      </c>
      <c r="F190" s="270" t="s">
        <v>42</v>
      </c>
      <c r="G190" s="271">
        <f t="shared" si="9"/>
        <v>101199.6</v>
      </c>
      <c r="H190" s="272">
        <v>0</v>
      </c>
      <c r="I190" s="272"/>
      <c r="J190" s="273">
        <v>0</v>
      </c>
      <c r="K190" s="273"/>
      <c r="L190" s="274"/>
      <c r="M190" s="274"/>
      <c r="N190" s="274"/>
      <c r="O190" s="274"/>
      <c r="P190" s="273"/>
      <c r="Q190" s="273"/>
      <c r="R190" s="273">
        <v>84333</v>
      </c>
      <c r="S190" s="275">
        <f t="shared" si="8"/>
        <v>16866.600000000002</v>
      </c>
      <c r="T190" s="276"/>
      <c r="U190" s="277">
        <f t="shared" si="10"/>
        <v>0</v>
      </c>
      <c r="V190" s="279" t="s">
        <v>4349</v>
      </c>
      <c r="W190" s="279"/>
      <c r="X190" s="279"/>
      <c r="Y190" s="280"/>
      <c r="Z190" s="280"/>
      <c r="AA190" s="280"/>
      <c r="AB190" s="280"/>
      <c r="AC190" s="280"/>
      <c r="AD190" s="280"/>
      <c r="AE190" s="280"/>
      <c r="AF190" s="280"/>
      <c r="AG190" s="280"/>
      <c r="AH190" s="281"/>
    </row>
    <row r="191" spans="1:34" s="537" customFormat="1" ht="15" customHeight="1" x14ac:dyDescent="0.2">
      <c r="A191" s="525" t="s">
        <v>1792</v>
      </c>
      <c r="B191" s="526" t="s">
        <v>1793</v>
      </c>
      <c r="C191" s="527" t="s">
        <v>1773</v>
      </c>
      <c r="D191" s="528" t="s">
        <v>1788</v>
      </c>
      <c r="E191" s="529" t="s">
        <v>1387</v>
      </c>
      <c r="F191" s="529" t="s">
        <v>1789</v>
      </c>
      <c r="G191" s="530">
        <f t="shared" si="9"/>
        <v>38100</v>
      </c>
      <c r="H191" s="531">
        <v>0</v>
      </c>
      <c r="I191" s="531"/>
      <c r="J191" s="277">
        <v>0</v>
      </c>
      <c r="K191" s="277"/>
      <c r="L191" s="276"/>
      <c r="M191" s="276"/>
      <c r="N191" s="276"/>
      <c r="O191" s="276"/>
      <c r="P191" s="277"/>
      <c r="Q191" s="277"/>
      <c r="R191" s="277"/>
      <c r="S191" s="532">
        <f t="shared" si="8"/>
        <v>0</v>
      </c>
      <c r="T191" s="277">
        <v>31750</v>
      </c>
      <c r="U191" s="277">
        <f t="shared" si="10"/>
        <v>6350</v>
      </c>
      <c r="V191" s="533" t="s">
        <v>4344</v>
      </c>
      <c r="W191" s="534"/>
      <c r="X191" s="534"/>
      <c r="Y191" s="535"/>
      <c r="Z191" s="535"/>
      <c r="AA191" s="535"/>
      <c r="AB191" s="535"/>
      <c r="AC191" s="535"/>
      <c r="AD191" s="535"/>
      <c r="AE191" s="535"/>
      <c r="AF191" s="535"/>
      <c r="AG191" s="535"/>
      <c r="AH191" s="536"/>
    </row>
    <row r="192" spans="1:34" ht="15" customHeight="1" x14ac:dyDescent="0.2">
      <c r="A192" s="266" t="s">
        <v>1794</v>
      </c>
      <c r="B192" s="267" t="s">
        <v>1795</v>
      </c>
      <c r="C192" s="268" t="s">
        <v>1773</v>
      </c>
      <c r="D192" s="269" t="s">
        <v>1788</v>
      </c>
      <c r="E192" s="270" t="s">
        <v>1387</v>
      </c>
      <c r="F192" s="270" t="s">
        <v>1789</v>
      </c>
      <c r="G192" s="271">
        <f>SUM(H192:T192)</f>
        <v>72000</v>
      </c>
      <c r="H192" s="272">
        <v>0</v>
      </c>
      <c r="I192" s="272"/>
      <c r="J192" s="273">
        <v>0</v>
      </c>
      <c r="K192" s="273"/>
      <c r="L192" s="274"/>
      <c r="M192" s="274"/>
      <c r="N192" s="274"/>
      <c r="O192" s="274"/>
      <c r="P192" s="273"/>
      <c r="Q192" s="273"/>
      <c r="R192" s="273">
        <v>60000</v>
      </c>
      <c r="S192" s="273">
        <f>R192*0.2</f>
        <v>12000</v>
      </c>
      <c r="T192" s="280"/>
      <c r="U192" s="280"/>
      <c r="V192" s="278"/>
      <c r="W192" s="279"/>
      <c r="X192" s="279"/>
      <c r="Y192" s="280"/>
      <c r="Z192" s="280"/>
      <c r="AA192" s="280"/>
      <c r="AB192" s="280"/>
      <c r="AC192" s="280"/>
      <c r="AD192" s="280"/>
      <c r="AE192" s="280"/>
      <c r="AF192" s="280"/>
      <c r="AG192" s="280"/>
      <c r="AH192" s="281"/>
    </row>
    <row r="193" spans="1:34" ht="15" customHeight="1" x14ac:dyDescent="0.2">
      <c r="A193" s="266" t="s">
        <v>1796</v>
      </c>
      <c r="B193" s="267" t="s">
        <v>1797</v>
      </c>
      <c r="C193" s="268" t="s">
        <v>1798</v>
      </c>
      <c r="D193" s="269" t="s">
        <v>1788</v>
      </c>
      <c r="E193" s="270" t="s">
        <v>1387</v>
      </c>
      <c r="F193" s="270" t="s">
        <v>1789</v>
      </c>
      <c r="G193" s="271">
        <f>SUM(H193:T193)</f>
        <v>8000.4</v>
      </c>
      <c r="H193" s="272">
        <v>0</v>
      </c>
      <c r="I193" s="272"/>
      <c r="J193" s="273">
        <v>0</v>
      </c>
      <c r="K193" s="273"/>
      <c r="L193" s="274"/>
      <c r="M193" s="274"/>
      <c r="N193" s="274"/>
      <c r="O193" s="274"/>
      <c r="P193" s="273"/>
      <c r="Q193" s="273"/>
      <c r="R193" s="273">
        <v>6667</v>
      </c>
      <c r="S193" s="273">
        <f>R193*0.2</f>
        <v>1333.4</v>
      </c>
      <c r="T193" s="282"/>
      <c r="U193" s="280"/>
      <c r="V193" s="278"/>
      <c r="W193" s="279"/>
      <c r="X193" s="279"/>
      <c r="Y193" s="280"/>
      <c r="Z193" s="280"/>
      <c r="AA193" s="280"/>
      <c r="AB193" s="280"/>
      <c r="AC193" s="280"/>
      <c r="AD193" s="280"/>
      <c r="AE193" s="280"/>
      <c r="AF193" s="280"/>
      <c r="AG193" s="280"/>
      <c r="AH193" s="281"/>
    </row>
    <row r="194" spans="1:34" s="537" customFormat="1" ht="16.5" customHeight="1" x14ac:dyDescent="0.2">
      <c r="A194" s="525" t="s">
        <v>1799</v>
      </c>
      <c r="B194" s="526" t="s">
        <v>1800</v>
      </c>
      <c r="C194" s="527" t="s">
        <v>1801</v>
      </c>
      <c r="D194" s="528" t="s">
        <v>1802</v>
      </c>
      <c r="E194" s="529" t="s">
        <v>27</v>
      </c>
      <c r="F194" s="529" t="s">
        <v>1803</v>
      </c>
      <c r="G194" s="530">
        <f t="shared" si="9"/>
        <v>25800</v>
      </c>
      <c r="H194" s="531">
        <v>0</v>
      </c>
      <c r="I194" s="531"/>
      <c r="J194" s="277">
        <v>0</v>
      </c>
      <c r="K194" s="277"/>
      <c r="L194" s="276"/>
      <c r="M194" s="276"/>
      <c r="N194" s="276"/>
      <c r="O194" s="276"/>
      <c r="P194" s="277"/>
      <c r="Q194" s="277"/>
      <c r="R194" s="277"/>
      <c r="S194" s="532">
        <f t="shared" si="8"/>
        <v>0</v>
      </c>
      <c r="T194" s="277">
        <v>21500</v>
      </c>
      <c r="U194" s="277">
        <f t="shared" si="10"/>
        <v>4300</v>
      </c>
      <c r="V194" s="533" t="s">
        <v>4344</v>
      </c>
      <c r="W194" s="533"/>
      <c r="X194" s="534"/>
      <c r="Y194" s="535"/>
      <c r="Z194" s="535"/>
      <c r="AA194" s="535"/>
      <c r="AB194" s="535"/>
      <c r="AC194" s="535"/>
      <c r="AD194" s="535"/>
      <c r="AE194" s="535"/>
      <c r="AF194" s="535"/>
      <c r="AG194" s="535"/>
      <c r="AH194" s="536"/>
    </row>
    <row r="195" spans="1:34" ht="15" customHeight="1" x14ac:dyDescent="0.2">
      <c r="A195" s="266" t="s">
        <v>1804</v>
      </c>
      <c r="B195" s="267" t="s">
        <v>1805</v>
      </c>
      <c r="C195" s="268" t="s">
        <v>1806</v>
      </c>
      <c r="D195" s="269" t="s">
        <v>1807</v>
      </c>
      <c r="E195" s="270" t="s">
        <v>1387</v>
      </c>
      <c r="F195" s="270" t="s">
        <v>1808</v>
      </c>
      <c r="G195" s="271">
        <f t="shared" si="9"/>
        <v>147312</v>
      </c>
      <c r="H195" s="272">
        <v>0</v>
      </c>
      <c r="I195" s="272"/>
      <c r="J195" s="273">
        <v>0</v>
      </c>
      <c r="K195" s="273"/>
      <c r="L195" s="274"/>
      <c r="M195" s="274"/>
      <c r="N195" s="274"/>
      <c r="O195" s="274"/>
      <c r="P195" s="273"/>
      <c r="Q195" s="273"/>
      <c r="R195" s="273">
        <v>122760</v>
      </c>
      <c r="S195" s="275">
        <f t="shared" si="8"/>
        <v>24552</v>
      </c>
      <c r="T195" s="276"/>
      <c r="U195" s="277">
        <f t="shared" si="10"/>
        <v>0</v>
      </c>
      <c r="V195" s="279"/>
      <c r="W195" s="279"/>
      <c r="X195" s="279"/>
      <c r="Y195" s="280"/>
      <c r="Z195" s="280"/>
      <c r="AA195" s="280"/>
      <c r="AB195" s="280"/>
      <c r="AC195" s="280"/>
      <c r="AD195" s="280"/>
      <c r="AE195" s="280"/>
      <c r="AF195" s="280"/>
      <c r="AG195" s="280"/>
      <c r="AH195" s="281"/>
    </row>
    <row r="196" spans="1:34" ht="15" customHeight="1" x14ac:dyDescent="0.2">
      <c r="A196" s="266" t="s">
        <v>1809</v>
      </c>
      <c r="B196" s="267" t="s">
        <v>1810</v>
      </c>
      <c r="C196" s="268" t="s">
        <v>1806</v>
      </c>
      <c r="D196" s="269" t="s">
        <v>1429</v>
      </c>
      <c r="E196" s="270" t="s">
        <v>41</v>
      </c>
      <c r="F196" s="270" t="s">
        <v>42</v>
      </c>
      <c r="G196" s="271">
        <f t="shared" si="9"/>
        <v>53870.400000000001</v>
      </c>
      <c r="H196" s="272">
        <v>0</v>
      </c>
      <c r="I196" s="272"/>
      <c r="J196" s="273">
        <v>0</v>
      </c>
      <c r="K196" s="273"/>
      <c r="L196" s="274"/>
      <c r="M196" s="274"/>
      <c r="N196" s="274"/>
      <c r="O196" s="274"/>
      <c r="P196" s="273"/>
      <c r="Q196" s="273"/>
      <c r="R196" s="273">
        <v>44892</v>
      </c>
      <c r="S196" s="275">
        <f t="shared" si="8"/>
        <v>8978.4</v>
      </c>
      <c r="T196" s="276"/>
      <c r="U196" s="277">
        <f t="shared" si="10"/>
        <v>0</v>
      </c>
      <c r="V196" s="279" t="s">
        <v>4349</v>
      </c>
      <c r="W196" s="278"/>
      <c r="X196" s="279"/>
      <c r="Y196" s="280"/>
      <c r="Z196" s="280"/>
      <c r="AA196" s="280"/>
      <c r="AB196" s="280"/>
      <c r="AC196" s="280"/>
      <c r="AD196" s="280"/>
      <c r="AE196" s="280"/>
      <c r="AF196" s="280"/>
      <c r="AG196" s="280"/>
      <c r="AH196" s="281"/>
    </row>
    <row r="197" spans="1:34" s="438" customFormat="1" ht="15" customHeight="1" x14ac:dyDescent="0.2">
      <c r="A197" s="439" t="s">
        <v>1811</v>
      </c>
      <c r="B197" s="290" t="s">
        <v>1812</v>
      </c>
      <c r="C197" s="440" t="s">
        <v>1813</v>
      </c>
      <c r="D197" s="291" t="s">
        <v>1814</v>
      </c>
      <c r="E197" s="441" t="s">
        <v>27</v>
      </c>
      <c r="F197" s="441" t="s">
        <v>1815</v>
      </c>
      <c r="G197" s="300">
        <f t="shared" si="9"/>
        <v>56745.599999999999</v>
      </c>
      <c r="H197" s="299">
        <v>0</v>
      </c>
      <c r="I197" s="299"/>
      <c r="J197" s="298">
        <v>0</v>
      </c>
      <c r="K197" s="298"/>
      <c r="L197" s="442"/>
      <c r="M197" s="442"/>
      <c r="N197" s="442"/>
      <c r="O197" s="442"/>
      <c r="P197" s="298"/>
      <c r="Q197" s="298"/>
      <c r="R197" s="298">
        <v>47288</v>
      </c>
      <c r="S197" s="297">
        <f t="shared" si="8"/>
        <v>9457.6</v>
      </c>
      <c r="T197" s="442"/>
      <c r="U197" s="298">
        <f t="shared" si="10"/>
        <v>0</v>
      </c>
      <c r="V197" s="289" t="s">
        <v>5308</v>
      </c>
      <c r="W197" s="289"/>
      <c r="X197" s="292"/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4"/>
    </row>
    <row r="198" spans="1:34" s="438" customFormat="1" ht="15" customHeight="1" x14ac:dyDescent="0.2">
      <c r="A198" s="439" t="s">
        <v>1816</v>
      </c>
      <c r="B198" s="290" t="s">
        <v>1817</v>
      </c>
      <c r="C198" s="440" t="s">
        <v>1818</v>
      </c>
      <c r="D198" s="291" t="s">
        <v>1452</v>
      </c>
      <c r="E198" s="441" t="s">
        <v>1387</v>
      </c>
      <c r="F198" s="441" t="s">
        <v>37</v>
      </c>
      <c r="G198" s="300">
        <f t="shared" si="9"/>
        <v>234999.6</v>
      </c>
      <c r="H198" s="299">
        <v>0</v>
      </c>
      <c r="I198" s="299"/>
      <c r="J198" s="298">
        <v>0</v>
      </c>
      <c r="K198" s="298"/>
      <c r="L198" s="442"/>
      <c r="M198" s="442"/>
      <c r="N198" s="442"/>
      <c r="O198" s="442"/>
      <c r="P198" s="298"/>
      <c r="Q198" s="298"/>
      <c r="R198" s="298">
        <v>195833</v>
      </c>
      <c r="S198" s="297">
        <f t="shared" si="8"/>
        <v>39166.6</v>
      </c>
      <c r="T198" s="442"/>
      <c r="U198" s="298">
        <f t="shared" si="10"/>
        <v>0</v>
      </c>
      <c r="V198" s="289" t="s">
        <v>5304</v>
      </c>
      <c r="W198" s="289"/>
      <c r="X198" s="292"/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4"/>
    </row>
    <row r="199" spans="1:34" ht="15" customHeight="1" x14ac:dyDescent="0.2">
      <c r="A199" s="266" t="s">
        <v>1819</v>
      </c>
      <c r="B199" s="267" t="s">
        <v>1820</v>
      </c>
      <c r="C199" s="268" t="s">
        <v>1818</v>
      </c>
      <c r="D199" s="269" t="s">
        <v>1429</v>
      </c>
      <c r="E199" s="270" t="s">
        <v>41</v>
      </c>
      <c r="F199" s="270" t="s">
        <v>42</v>
      </c>
      <c r="G199" s="271">
        <f t="shared" si="9"/>
        <v>60669.599999999999</v>
      </c>
      <c r="H199" s="272">
        <v>0</v>
      </c>
      <c r="I199" s="272"/>
      <c r="J199" s="273">
        <v>0</v>
      </c>
      <c r="K199" s="273"/>
      <c r="L199" s="274"/>
      <c r="M199" s="274"/>
      <c r="N199" s="274"/>
      <c r="O199" s="274"/>
      <c r="P199" s="273"/>
      <c r="Q199" s="273"/>
      <c r="R199" s="273">
        <v>50558</v>
      </c>
      <c r="S199" s="275">
        <f t="shared" ref="S199:S262" si="11">R199*0.2</f>
        <v>10111.6</v>
      </c>
      <c r="T199" s="276"/>
      <c r="U199" s="277">
        <f t="shared" si="10"/>
        <v>0</v>
      </c>
      <c r="V199" s="279" t="s">
        <v>4349</v>
      </c>
      <c r="W199" s="278"/>
      <c r="X199" s="279"/>
      <c r="Y199" s="280"/>
      <c r="Z199" s="280"/>
      <c r="AA199" s="280"/>
      <c r="AB199" s="280"/>
      <c r="AC199" s="280"/>
      <c r="AD199" s="280"/>
      <c r="AE199" s="280"/>
      <c r="AF199" s="280"/>
      <c r="AG199" s="280"/>
      <c r="AH199" s="281"/>
    </row>
    <row r="200" spans="1:34" ht="15" customHeight="1" x14ac:dyDescent="0.2">
      <c r="A200" s="266" t="s">
        <v>1821</v>
      </c>
      <c r="B200" s="267" t="s">
        <v>1822</v>
      </c>
      <c r="C200" s="268" t="s">
        <v>1823</v>
      </c>
      <c r="D200" s="269" t="s">
        <v>1492</v>
      </c>
      <c r="E200" s="270" t="s">
        <v>1387</v>
      </c>
      <c r="F200" s="270" t="s">
        <v>48</v>
      </c>
      <c r="G200" s="271">
        <f t="shared" si="9"/>
        <v>3456</v>
      </c>
      <c r="H200" s="272">
        <v>0</v>
      </c>
      <c r="I200" s="272"/>
      <c r="J200" s="273">
        <v>0</v>
      </c>
      <c r="K200" s="273"/>
      <c r="L200" s="274"/>
      <c r="M200" s="274"/>
      <c r="N200" s="274"/>
      <c r="O200" s="274"/>
      <c r="P200" s="273"/>
      <c r="Q200" s="273"/>
      <c r="R200" s="273">
        <v>2880</v>
      </c>
      <c r="S200" s="275">
        <f t="shared" si="11"/>
        <v>576</v>
      </c>
      <c r="T200" s="276"/>
      <c r="U200" s="277">
        <f t="shared" si="10"/>
        <v>0</v>
      </c>
      <c r="V200" s="278" t="s">
        <v>4347</v>
      </c>
      <c r="W200" s="279"/>
      <c r="X200" s="279"/>
      <c r="Y200" s="280"/>
      <c r="Z200" s="280"/>
      <c r="AA200" s="280"/>
      <c r="AB200" s="280"/>
      <c r="AC200" s="280"/>
      <c r="AD200" s="280"/>
      <c r="AE200" s="280"/>
      <c r="AF200" s="280"/>
      <c r="AG200" s="280"/>
      <c r="AH200" s="281"/>
    </row>
    <row r="201" spans="1:34" s="438" customFormat="1" ht="15" customHeight="1" x14ac:dyDescent="0.2">
      <c r="A201" s="439" t="s">
        <v>1824</v>
      </c>
      <c r="B201" s="290" t="s">
        <v>1825</v>
      </c>
      <c r="C201" s="440" t="s">
        <v>1826</v>
      </c>
      <c r="D201" s="291" t="s">
        <v>1398</v>
      </c>
      <c r="E201" s="441" t="s">
        <v>27</v>
      </c>
      <c r="F201" s="441" t="s">
        <v>50</v>
      </c>
      <c r="G201" s="300">
        <f t="shared" si="9"/>
        <v>14400</v>
      </c>
      <c r="H201" s="299">
        <v>0</v>
      </c>
      <c r="I201" s="299"/>
      <c r="J201" s="298">
        <v>0</v>
      </c>
      <c r="K201" s="298"/>
      <c r="L201" s="274"/>
      <c r="M201" s="274"/>
      <c r="N201" s="274"/>
      <c r="O201" s="274"/>
      <c r="P201" s="273"/>
      <c r="Q201" s="273"/>
      <c r="R201" s="298">
        <v>12000</v>
      </c>
      <c r="S201" s="297">
        <f t="shared" si="11"/>
        <v>2400</v>
      </c>
      <c r="T201" s="442"/>
      <c r="U201" s="298">
        <f t="shared" si="10"/>
        <v>0</v>
      </c>
      <c r="V201" s="292" t="s">
        <v>5314</v>
      </c>
      <c r="W201" s="292"/>
      <c r="X201" s="292"/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4"/>
    </row>
    <row r="202" spans="1:34" ht="15" customHeight="1" x14ac:dyDescent="0.2">
      <c r="A202" s="266" t="s">
        <v>1827</v>
      </c>
      <c r="B202" s="267" t="s">
        <v>1828</v>
      </c>
      <c r="C202" s="268" t="s">
        <v>1829</v>
      </c>
      <c r="D202" s="269" t="s">
        <v>1729</v>
      </c>
      <c r="E202" s="270" t="s">
        <v>27</v>
      </c>
      <c r="F202" s="270" t="s">
        <v>130</v>
      </c>
      <c r="G202" s="271">
        <f t="shared" si="9"/>
        <v>-16581.599999999999</v>
      </c>
      <c r="H202" s="272">
        <v>0</v>
      </c>
      <c r="I202" s="272"/>
      <c r="J202" s="273">
        <v>0</v>
      </c>
      <c r="K202" s="273"/>
      <c r="L202" s="274"/>
      <c r="M202" s="274"/>
      <c r="N202" s="274"/>
      <c r="O202" s="274"/>
      <c r="P202" s="273"/>
      <c r="Q202" s="273"/>
      <c r="R202" s="273">
        <v>-13818</v>
      </c>
      <c r="S202" s="275">
        <f t="shared" si="11"/>
        <v>-2763.6000000000004</v>
      </c>
      <c r="T202" s="276"/>
      <c r="U202" s="277">
        <f t="shared" si="10"/>
        <v>0</v>
      </c>
      <c r="V202" s="278"/>
      <c r="W202" s="278"/>
      <c r="X202" s="279"/>
      <c r="Y202" s="280"/>
      <c r="Z202" s="280"/>
      <c r="AA202" s="280"/>
      <c r="AB202" s="280"/>
      <c r="AC202" s="280"/>
      <c r="AD202" s="280"/>
      <c r="AE202" s="280"/>
      <c r="AF202" s="280"/>
      <c r="AG202" s="280"/>
      <c r="AH202" s="281"/>
    </row>
    <row r="203" spans="1:34" ht="15" customHeight="1" x14ac:dyDescent="0.2">
      <c r="A203" s="266" t="s">
        <v>1830</v>
      </c>
      <c r="B203" s="267" t="s">
        <v>1831</v>
      </c>
      <c r="C203" s="268" t="s">
        <v>1829</v>
      </c>
      <c r="D203" s="269" t="s">
        <v>1729</v>
      </c>
      <c r="E203" s="270" t="s">
        <v>27</v>
      </c>
      <c r="F203" s="270" t="s">
        <v>130</v>
      </c>
      <c r="G203" s="271">
        <f t="shared" si="9"/>
        <v>16581.599999999999</v>
      </c>
      <c r="H203" s="272">
        <v>0</v>
      </c>
      <c r="I203" s="272"/>
      <c r="J203" s="273">
        <v>0</v>
      </c>
      <c r="K203" s="273"/>
      <c r="L203" s="274"/>
      <c r="M203" s="274"/>
      <c r="N203" s="274"/>
      <c r="O203" s="274"/>
      <c r="P203" s="273"/>
      <c r="Q203" s="273"/>
      <c r="R203" s="273">
        <v>13818</v>
      </c>
      <c r="S203" s="275">
        <f t="shared" si="11"/>
        <v>2763.6000000000004</v>
      </c>
      <c r="T203" s="276"/>
      <c r="U203" s="277">
        <f t="shared" si="10"/>
        <v>0</v>
      </c>
      <c r="V203" s="279"/>
      <c r="W203" s="279"/>
      <c r="X203" s="279"/>
      <c r="Y203" s="280"/>
      <c r="Z203" s="280"/>
      <c r="AA203" s="280"/>
      <c r="AB203" s="280"/>
      <c r="AC203" s="280"/>
      <c r="AD203" s="280"/>
      <c r="AE203" s="280"/>
      <c r="AF203" s="280"/>
      <c r="AG203" s="280"/>
      <c r="AH203" s="281"/>
    </row>
    <row r="204" spans="1:34" s="537" customFormat="1" ht="15" customHeight="1" x14ac:dyDescent="0.2">
      <c r="A204" s="525" t="s">
        <v>1832</v>
      </c>
      <c r="B204" s="526" t="s">
        <v>1833</v>
      </c>
      <c r="C204" s="527" t="s">
        <v>1834</v>
      </c>
      <c r="D204" s="528" t="s">
        <v>1835</v>
      </c>
      <c r="E204" s="529" t="s">
        <v>27</v>
      </c>
      <c r="F204" s="529" t="s">
        <v>1836</v>
      </c>
      <c r="G204" s="530">
        <f t="shared" si="9"/>
        <v>27999.599999999999</v>
      </c>
      <c r="H204" s="531">
        <v>0</v>
      </c>
      <c r="I204" s="531"/>
      <c r="J204" s="277">
        <v>0</v>
      </c>
      <c r="K204" s="277"/>
      <c r="L204" s="276"/>
      <c r="M204" s="276"/>
      <c r="N204" s="276"/>
      <c r="O204" s="276"/>
      <c r="P204" s="277"/>
      <c r="Q204" s="277"/>
      <c r="R204" s="277"/>
      <c r="S204" s="532">
        <f t="shared" si="11"/>
        <v>0</v>
      </c>
      <c r="T204" s="277">
        <v>23333</v>
      </c>
      <c r="U204" s="277">
        <f t="shared" si="10"/>
        <v>4666.6000000000004</v>
      </c>
      <c r="V204" s="533" t="s">
        <v>4344</v>
      </c>
      <c r="W204" s="533"/>
      <c r="X204" s="534"/>
      <c r="Y204" s="535"/>
      <c r="Z204" s="535"/>
      <c r="AA204" s="535"/>
      <c r="AB204" s="535"/>
      <c r="AC204" s="535"/>
      <c r="AD204" s="535"/>
      <c r="AE204" s="535"/>
      <c r="AF204" s="535"/>
      <c r="AG204" s="535"/>
      <c r="AH204" s="536"/>
    </row>
    <row r="205" spans="1:34" s="537" customFormat="1" ht="15" customHeight="1" x14ac:dyDescent="0.2">
      <c r="A205" s="525" t="s">
        <v>1837</v>
      </c>
      <c r="B205" s="526" t="s">
        <v>1838</v>
      </c>
      <c r="C205" s="527" t="s">
        <v>1834</v>
      </c>
      <c r="D205" s="528" t="s">
        <v>1835</v>
      </c>
      <c r="E205" s="529" t="s">
        <v>27</v>
      </c>
      <c r="F205" s="529" t="s">
        <v>1836</v>
      </c>
      <c r="G205" s="530">
        <f t="shared" si="9"/>
        <v>27999.599999999999</v>
      </c>
      <c r="H205" s="531">
        <v>0</v>
      </c>
      <c r="I205" s="531"/>
      <c r="J205" s="277">
        <v>0</v>
      </c>
      <c r="K205" s="277"/>
      <c r="L205" s="276"/>
      <c r="M205" s="276"/>
      <c r="N205" s="276"/>
      <c r="O205" s="276"/>
      <c r="P205" s="277"/>
      <c r="Q205" s="277"/>
      <c r="R205" s="277"/>
      <c r="S205" s="532">
        <f t="shared" si="11"/>
        <v>0</v>
      </c>
      <c r="T205" s="277">
        <v>23333</v>
      </c>
      <c r="U205" s="277">
        <f t="shared" si="10"/>
        <v>4666.6000000000004</v>
      </c>
      <c r="V205" s="533" t="s">
        <v>4344</v>
      </c>
      <c r="W205" s="533"/>
      <c r="X205" s="534"/>
      <c r="Y205" s="535"/>
      <c r="Z205" s="535"/>
      <c r="AA205" s="535"/>
      <c r="AB205" s="535"/>
      <c r="AC205" s="535"/>
      <c r="AD205" s="535"/>
      <c r="AE205" s="535"/>
      <c r="AF205" s="535"/>
      <c r="AG205" s="535"/>
      <c r="AH205" s="536"/>
    </row>
    <row r="206" spans="1:34" ht="15" customHeight="1" x14ac:dyDescent="0.2">
      <c r="A206" s="266" t="s">
        <v>1839</v>
      </c>
      <c r="B206" s="267" t="s">
        <v>1840</v>
      </c>
      <c r="C206" s="268" t="s">
        <v>1834</v>
      </c>
      <c r="D206" s="269" t="s">
        <v>1404</v>
      </c>
      <c r="E206" s="270" t="s">
        <v>30</v>
      </c>
      <c r="F206" s="270" t="s">
        <v>1405</v>
      </c>
      <c r="G206" s="271">
        <f t="shared" si="9"/>
        <v>30200.400000000001</v>
      </c>
      <c r="H206" s="272">
        <v>0</v>
      </c>
      <c r="I206" s="272"/>
      <c r="J206" s="273">
        <v>0</v>
      </c>
      <c r="K206" s="273"/>
      <c r="L206" s="274"/>
      <c r="M206" s="274"/>
      <c r="N206" s="274"/>
      <c r="O206" s="274"/>
      <c r="P206" s="273"/>
      <c r="Q206" s="273"/>
      <c r="R206" s="273">
        <v>25167</v>
      </c>
      <c r="S206" s="275">
        <f t="shared" si="11"/>
        <v>5033.4000000000005</v>
      </c>
      <c r="T206" s="276"/>
      <c r="U206" s="277">
        <f t="shared" si="10"/>
        <v>0</v>
      </c>
      <c r="V206" s="278"/>
      <c r="W206" s="278"/>
      <c r="X206" s="279"/>
      <c r="Y206" s="280"/>
      <c r="Z206" s="280"/>
      <c r="AA206" s="280"/>
      <c r="AB206" s="280"/>
      <c r="AC206" s="280"/>
      <c r="AD206" s="280"/>
      <c r="AE206" s="280"/>
      <c r="AF206" s="280"/>
      <c r="AG206" s="280"/>
      <c r="AH206" s="281"/>
    </row>
    <row r="207" spans="1:34" s="438" customFormat="1" ht="15" customHeight="1" x14ac:dyDescent="0.2">
      <c r="A207" s="439" t="s">
        <v>1841</v>
      </c>
      <c r="B207" s="290" t="s">
        <v>1842</v>
      </c>
      <c r="C207" s="440" t="s">
        <v>1843</v>
      </c>
      <c r="D207" s="291" t="s">
        <v>1480</v>
      </c>
      <c r="E207" s="441" t="s">
        <v>27</v>
      </c>
      <c r="F207" s="441" t="s">
        <v>54</v>
      </c>
      <c r="G207" s="300">
        <f t="shared" si="9"/>
        <v>9600</v>
      </c>
      <c r="H207" s="299">
        <v>0</v>
      </c>
      <c r="I207" s="299"/>
      <c r="J207" s="298">
        <v>0</v>
      </c>
      <c r="K207" s="298"/>
      <c r="L207" s="442"/>
      <c r="M207" s="442"/>
      <c r="N207" s="442"/>
      <c r="O207" s="442"/>
      <c r="P207" s="298"/>
      <c r="Q207" s="298"/>
      <c r="R207" s="298">
        <v>8000</v>
      </c>
      <c r="S207" s="297">
        <f t="shared" si="11"/>
        <v>1600</v>
      </c>
      <c r="T207" s="442"/>
      <c r="U207" s="298">
        <f t="shared" si="10"/>
        <v>0</v>
      </c>
      <c r="V207" s="292" t="s">
        <v>5294</v>
      </c>
      <c r="W207" s="292"/>
      <c r="X207" s="292"/>
      <c r="Y207" s="443"/>
      <c r="Z207" s="443"/>
      <c r="AA207" s="443"/>
      <c r="AB207" s="443"/>
      <c r="AC207" s="443"/>
      <c r="AD207" s="443"/>
      <c r="AE207" s="443"/>
      <c r="AF207" s="443"/>
      <c r="AG207" s="443"/>
      <c r="AH207" s="444"/>
    </row>
    <row r="208" spans="1:34" s="537" customFormat="1" ht="15" customHeight="1" x14ac:dyDescent="0.2">
      <c r="A208" s="525" t="s">
        <v>1844</v>
      </c>
      <c r="B208" s="526" t="s">
        <v>1845</v>
      </c>
      <c r="C208" s="527" t="s">
        <v>1846</v>
      </c>
      <c r="D208" s="528" t="s">
        <v>1847</v>
      </c>
      <c r="E208" s="529" t="s">
        <v>1848</v>
      </c>
      <c r="F208" s="529" t="s">
        <v>1849</v>
      </c>
      <c r="G208" s="530">
        <f t="shared" si="9"/>
        <v>31200</v>
      </c>
      <c r="H208" s="531">
        <v>0</v>
      </c>
      <c r="I208" s="531"/>
      <c r="J208" s="277">
        <v>0</v>
      </c>
      <c r="K208" s="277"/>
      <c r="L208" s="276"/>
      <c r="M208" s="276"/>
      <c r="N208" s="276"/>
      <c r="O208" s="276"/>
      <c r="P208" s="277"/>
      <c r="Q208" s="277"/>
      <c r="R208" s="277"/>
      <c r="S208" s="532">
        <f t="shared" si="11"/>
        <v>0</v>
      </c>
      <c r="T208" s="277">
        <v>26000</v>
      </c>
      <c r="U208" s="277">
        <f t="shared" si="10"/>
        <v>5200</v>
      </c>
      <c r="V208" s="533" t="s">
        <v>4344</v>
      </c>
      <c r="W208" s="534"/>
      <c r="X208" s="534"/>
      <c r="Y208" s="535"/>
      <c r="Z208" s="535"/>
      <c r="AA208" s="535"/>
      <c r="AB208" s="535"/>
      <c r="AC208" s="535"/>
      <c r="AD208" s="535"/>
      <c r="AE208" s="535"/>
      <c r="AF208" s="535"/>
      <c r="AG208" s="535"/>
      <c r="AH208" s="536"/>
    </row>
    <row r="209" spans="1:34" s="537" customFormat="1" ht="15" customHeight="1" x14ac:dyDescent="0.2">
      <c r="A209" s="525" t="s">
        <v>1850</v>
      </c>
      <c r="B209" s="526" t="s">
        <v>1851</v>
      </c>
      <c r="C209" s="527" t="s">
        <v>1846</v>
      </c>
      <c r="D209" s="528" t="s">
        <v>1847</v>
      </c>
      <c r="E209" s="529" t="s">
        <v>1848</v>
      </c>
      <c r="F209" s="529" t="s">
        <v>1849</v>
      </c>
      <c r="G209" s="530">
        <f t="shared" si="9"/>
        <v>31200</v>
      </c>
      <c r="H209" s="531">
        <v>0</v>
      </c>
      <c r="I209" s="531"/>
      <c r="J209" s="277">
        <v>0</v>
      </c>
      <c r="K209" s="277"/>
      <c r="L209" s="276"/>
      <c r="M209" s="276"/>
      <c r="N209" s="276"/>
      <c r="O209" s="276"/>
      <c r="P209" s="277"/>
      <c r="Q209" s="277"/>
      <c r="R209" s="277"/>
      <c r="S209" s="532">
        <f t="shared" si="11"/>
        <v>0</v>
      </c>
      <c r="T209" s="277">
        <v>26000</v>
      </c>
      <c r="U209" s="277">
        <f t="shared" si="10"/>
        <v>5200</v>
      </c>
      <c r="V209" s="533" t="s">
        <v>4344</v>
      </c>
      <c r="W209" s="534"/>
      <c r="X209" s="534"/>
      <c r="Y209" s="535"/>
      <c r="Z209" s="535"/>
      <c r="AA209" s="535"/>
      <c r="AB209" s="535"/>
      <c r="AC209" s="535"/>
      <c r="AD209" s="535"/>
      <c r="AE209" s="535"/>
      <c r="AF209" s="535"/>
      <c r="AG209" s="535"/>
      <c r="AH209" s="536"/>
    </row>
    <row r="210" spans="1:34" ht="15" customHeight="1" x14ac:dyDescent="0.2">
      <c r="A210" s="266" t="s">
        <v>1852</v>
      </c>
      <c r="B210" s="267" t="s">
        <v>1853</v>
      </c>
      <c r="C210" s="268" t="s">
        <v>1854</v>
      </c>
      <c r="D210" s="269" t="s">
        <v>1429</v>
      </c>
      <c r="E210" s="270" t="s">
        <v>41</v>
      </c>
      <c r="F210" s="270" t="s">
        <v>42</v>
      </c>
      <c r="G210" s="271">
        <f t="shared" si="9"/>
        <v>182298</v>
      </c>
      <c r="H210" s="272">
        <v>0</v>
      </c>
      <c r="I210" s="272"/>
      <c r="J210" s="273">
        <v>0</v>
      </c>
      <c r="K210" s="273"/>
      <c r="L210" s="274"/>
      <c r="M210" s="274"/>
      <c r="N210" s="274"/>
      <c r="O210" s="274"/>
      <c r="P210" s="273"/>
      <c r="Q210" s="273"/>
      <c r="R210" s="273">
        <v>151915</v>
      </c>
      <c r="S210" s="275">
        <f t="shared" si="11"/>
        <v>30383</v>
      </c>
      <c r="T210" s="276"/>
      <c r="U210" s="277">
        <f t="shared" si="10"/>
        <v>0</v>
      </c>
      <c r="V210" s="279" t="s">
        <v>4349</v>
      </c>
      <c r="W210" s="278"/>
      <c r="X210" s="279"/>
      <c r="Y210" s="280"/>
      <c r="Z210" s="280"/>
      <c r="AA210" s="280"/>
      <c r="AB210" s="280"/>
      <c r="AC210" s="280"/>
      <c r="AD210" s="280"/>
      <c r="AE210" s="280"/>
      <c r="AF210" s="280"/>
      <c r="AG210" s="280"/>
      <c r="AH210" s="281"/>
    </row>
    <row r="211" spans="1:34" s="438" customFormat="1" ht="15" customHeight="1" x14ac:dyDescent="0.2">
      <c r="A211" s="439" t="s">
        <v>1855</v>
      </c>
      <c r="B211" s="290" t="s">
        <v>1856</v>
      </c>
      <c r="C211" s="440" t="s">
        <v>1857</v>
      </c>
      <c r="D211" s="291" t="s">
        <v>1858</v>
      </c>
      <c r="E211" s="441" t="s">
        <v>1387</v>
      </c>
      <c r="F211" s="441" t="s">
        <v>101</v>
      </c>
      <c r="G211" s="300">
        <f t="shared" si="9"/>
        <v>29628</v>
      </c>
      <c r="H211" s="299">
        <v>0</v>
      </c>
      <c r="I211" s="299"/>
      <c r="J211" s="298">
        <v>0</v>
      </c>
      <c r="K211" s="298"/>
      <c r="L211" s="442"/>
      <c r="M211" s="442"/>
      <c r="N211" s="442"/>
      <c r="O211" s="442"/>
      <c r="P211" s="298"/>
      <c r="Q211" s="298"/>
      <c r="R211" s="298">
        <v>24690</v>
      </c>
      <c r="S211" s="297">
        <f t="shared" si="11"/>
        <v>4938</v>
      </c>
      <c r="T211" s="442"/>
      <c r="U211" s="298">
        <f t="shared" si="10"/>
        <v>0</v>
      </c>
      <c r="V211" s="289" t="s">
        <v>5309</v>
      </c>
      <c r="W211" s="289"/>
      <c r="X211" s="292"/>
      <c r="Y211" s="443"/>
      <c r="Z211" s="443"/>
      <c r="AA211" s="443"/>
      <c r="AB211" s="443"/>
      <c r="AC211" s="443"/>
      <c r="AD211" s="443"/>
      <c r="AE211" s="443"/>
      <c r="AF211" s="443"/>
      <c r="AG211" s="443"/>
      <c r="AH211" s="444"/>
    </row>
    <row r="212" spans="1:34" s="537" customFormat="1" ht="15" customHeight="1" x14ac:dyDescent="0.2">
      <c r="A212" s="525" t="s">
        <v>1859</v>
      </c>
      <c r="B212" s="526" t="s">
        <v>1860</v>
      </c>
      <c r="C212" s="527" t="s">
        <v>1857</v>
      </c>
      <c r="D212" s="528" t="s">
        <v>1861</v>
      </c>
      <c r="E212" s="529" t="s">
        <v>1387</v>
      </c>
      <c r="F212" s="529" t="s">
        <v>1862</v>
      </c>
      <c r="G212" s="530">
        <f t="shared" si="9"/>
        <v>1192424.3999999999</v>
      </c>
      <c r="H212" s="531">
        <v>0</v>
      </c>
      <c r="I212" s="531"/>
      <c r="J212" s="277">
        <v>0</v>
      </c>
      <c r="K212" s="277"/>
      <c r="L212" s="276"/>
      <c r="M212" s="276"/>
      <c r="N212" s="276"/>
      <c r="O212" s="276"/>
      <c r="P212" s="277"/>
      <c r="Q212" s="277"/>
      <c r="R212" s="277"/>
      <c r="S212" s="532">
        <f t="shared" si="11"/>
        <v>0</v>
      </c>
      <c r="T212" s="277">
        <v>993687</v>
      </c>
      <c r="U212" s="277">
        <f t="shared" si="10"/>
        <v>198737.40000000002</v>
      </c>
      <c r="V212" s="533" t="s">
        <v>4344</v>
      </c>
      <c r="W212" s="534"/>
      <c r="X212" s="534"/>
      <c r="Y212" s="535"/>
      <c r="Z212" s="535"/>
      <c r="AA212" s="535"/>
      <c r="AB212" s="535"/>
      <c r="AC212" s="535"/>
      <c r="AD212" s="535"/>
      <c r="AE212" s="535"/>
      <c r="AF212" s="535"/>
      <c r="AG212" s="535"/>
      <c r="AH212" s="536"/>
    </row>
    <row r="213" spans="1:34" ht="15" customHeight="1" x14ac:dyDescent="0.2">
      <c r="A213" s="266" t="s">
        <v>1863</v>
      </c>
      <c r="B213" s="267" t="s">
        <v>1864</v>
      </c>
      <c r="C213" s="268" t="s">
        <v>1865</v>
      </c>
      <c r="D213" s="269" t="s">
        <v>1492</v>
      </c>
      <c r="E213" s="270" t="s">
        <v>1387</v>
      </c>
      <c r="F213" s="270" t="s">
        <v>48</v>
      </c>
      <c r="G213" s="271">
        <f t="shared" si="9"/>
        <v>83857.2</v>
      </c>
      <c r="H213" s="272">
        <v>0</v>
      </c>
      <c r="I213" s="272"/>
      <c r="J213" s="273">
        <v>0</v>
      </c>
      <c r="K213" s="273"/>
      <c r="L213" s="274"/>
      <c r="M213" s="274"/>
      <c r="N213" s="274"/>
      <c r="O213" s="274"/>
      <c r="P213" s="273"/>
      <c r="Q213" s="273"/>
      <c r="R213" s="273">
        <v>69881</v>
      </c>
      <c r="S213" s="275">
        <f t="shared" si="11"/>
        <v>13976.2</v>
      </c>
      <c r="T213" s="276"/>
      <c r="U213" s="277">
        <f t="shared" si="10"/>
        <v>0</v>
      </c>
      <c r="V213" s="278" t="s">
        <v>4347</v>
      </c>
      <c r="W213" s="278"/>
      <c r="X213" s="279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1"/>
    </row>
    <row r="214" spans="1:34" ht="15" customHeight="1" x14ac:dyDescent="0.2">
      <c r="A214" s="266" t="s">
        <v>1866</v>
      </c>
      <c r="B214" s="267" t="s">
        <v>1867</v>
      </c>
      <c r="C214" s="268" t="s">
        <v>1868</v>
      </c>
      <c r="D214" s="269" t="s">
        <v>1492</v>
      </c>
      <c r="E214" s="270" t="s">
        <v>1387</v>
      </c>
      <c r="F214" s="270" t="s">
        <v>48</v>
      </c>
      <c r="G214" s="271">
        <f t="shared" si="9"/>
        <v>147254.39999999999</v>
      </c>
      <c r="H214" s="272">
        <v>0</v>
      </c>
      <c r="I214" s="272"/>
      <c r="J214" s="273">
        <v>0</v>
      </c>
      <c r="K214" s="273"/>
      <c r="L214" s="274"/>
      <c r="M214" s="274"/>
      <c r="N214" s="274"/>
      <c r="O214" s="274"/>
      <c r="P214" s="273"/>
      <c r="Q214" s="273"/>
      <c r="R214" s="273">
        <v>122712</v>
      </c>
      <c r="S214" s="275">
        <f t="shared" si="11"/>
        <v>24542.400000000001</v>
      </c>
      <c r="T214" s="276"/>
      <c r="U214" s="277">
        <f t="shared" si="10"/>
        <v>0</v>
      </c>
      <c r="V214" s="278" t="s">
        <v>4347</v>
      </c>
      <c r="W214" s="278"/>
      <c r="X214" s="279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1"/>
    </row>
    <row r="215" spans="1:34" ht="15" customHeight="1" x14ac:dyDescent="0.2">
      <c r="A215" s="266" t="s">
        <v>1869</v>
      </c>
      <c r="B215" s="267" t="s">
        <v>1870</v>
      </c>
      <c r="C215" s="268" t="s">
        <v>1871</v>
      </c>
      <c r="D215" s="269" t="s">
        <v>1492</v>
      </c>
      <c r="E215" s="270" t="s">
        <v>1387</v>
      </c>
      <c r="F215" s="270" t="s">
        <v>48</v>
      </c>
      <c r="G215" s="271">
        <f t="shared" si="9"/>
        <v>16017.6</v>
      </c>
      <c r="H215" s="272">
        <v>0</v>
      </c>
      <c r="I215" s="272"/>
      <c r="J215" s="273">
        <v>0</v>
      </c>
      <c r="K215" s="273"/>
      <c r="L215" s="274"/>
      <c r="M215" s="274"/>
      <c r="N215" s="274"/>
      <c r="O215" s="274"/>
      <c r="P215" s="273"/>
      <c r="Q215" s="273"/>
      <c r="R215" s="273">
        <v>13348</v>
      </c>
      <c r="S215" s="275">
        <f t="shared" si="11"/>
        <v>2669.6000000000004</v>
      </c>
      <c r="T215" s="276"/>
      <c r="U215" s="277">
        <f t="shared" si="10"/>
        <v>0</v>
      </c>
      <c r="V215" s="278" t="s">
        <v>4347</v>
      </c>
      <c r="W215" s="279"/>
      <c r="X215" s="279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1"/>
    </row>
    <row r="216" spans="1:34" ht="15" customHeight="1" x14ac:dyDescent="0.2">
      <c r="A216" s="266" t="s">
        <v>1872</v>
      </c>
      <c r="B216" s="267" t="s">
        <v>1873</v>
      </c>
      <c r="C216" s="268" t="s">
        <v>1871</v>
      </c>
      <c r="D216" s="269" t="s">
        <v>1439</v>
      </c>
      <c r="E216" s="270" t="s">
        <v>1756</v>
      </c>
      <c r="F216" s="270" t="s">
        <v>73</v>
      </c>
      <c r="G216" s="271">
        <f t="shared" si="9"/>
        <v>1908</v>
      </c>
      <c r="H216" s="272">
        <v>0</v>
      </c>
      <c r="I216" s="272"/>
      <c r="J216" s="273">
        <v>0</v>
      </c>
      <c r="K216" s="273"/>
      <c r="L216" s="274"/>
      <c r="M216" s="274"/>
      <c r="N216" s="274"/>
      <c r="O216" s="274"/>
      <c r="P216" s="273"/>
      <c r="Q216" s="273"/>
      <c r="R216" s="273">
        <v>1590</v>
      </c>
      <c r="S216" s="275">
        <f t="shared" si="11"/>
        <v>318</v>
      </c>
      <c r="T216" s="276"/>
      <c r="U216" s="277">
        <f t="shared" si="10"/>
        <v>0</v>
      </c>
      <c r="V216" s="279"/>
      <c r="W216" s="279"/>
      <c r="X216" s="279"/>
      <c r="Y216" s="280"/>
      <c r="Z216" s="280"/>
      <c r="AA216" s="280"/>
      <c r="AB216" s="280"/>
      <c r="AC216" s="280"/>
      <c r="AD216" s="280"/>
      <c r="AE216" s="280"/>
      <c r="AF216" s="280"/>
      <c r="AG216" s="280"/>
      <c r="AH216" s="281"/>
    </row>
    <row r="217" spans="1:34" ht="15" customHeight="1" x14ac:dyDescent="0.2">
      <c r="A217" s="266" t="s">
        <v>1874</v>
      </c>
      <c r="B217" s="267" t="s">
        <v>1875</v>
      </c>
      <c r="C217" s="268" t="s">
        <v>1876</v>
      </c>
      <c r="D217" s="269" t="s">
        <v>1492</v>
      </c>
      <c r="E217" s="270" t="s">
        <v>1387</v>
      </c>
      <c r="F217" s="270" t="s">
        <v>48</v>
      </c>
      <c r="G217" s="271">
        <f t="shared" si="9"/>
        <v>73592.399999999994</v>
      </c>
      <c r="H217" s="272">
        <v>0</v>
      </c>
      <c r="I217" s="272"/>
      <c r="J217" s="273">
        <v>0</v>
      </c>
      <c r="K217" s="273"/>
      <c r="L217" s="274"/>
      <c r="M217" s="274"/>
      <c r="N217" s="274"/>
      <c r="O217" s="274"/>
      <c r="P217" s="273"/>
      <c r="Q217" s="273"/>
      <c r="R217" s="273">
        <v>61327</v>
      </c>
      <c r="S217" s="275">
        <f t="shared" si="11"/>
        <v>12265.400000000001</v>
      </c>
      <c r="T217" s="276"/>
      <c r="U217" s="277">
        <f t="shared" si="10"/>
        <v>0</v>
      </c>
      <c r="V217" s="278" t="s">
        <v>4347</v>
      </c>
      <c r="W217" s="279"/>
      <c r="X217" s="279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1"/>
    </row>
    <row r="218" spans="1:34" s="438" customFormat="1" ht="15" customHeight="1" x14ac:dyDescent="0.2">
      <c r="A218" s="439" t="s">
        <v>1877</v>
      </c>
      <c r="B218" s="290" t="s">
        <v>1878</v>
      </c>
      <c r="C218" s="440" t="s">
        <v>1876</v>
      </c>
      <c r="D218" s="291" t="s">
        <v>1391</v>
      </c>
      <c r="E218" s="441" t="s">
        <v>27</v>
      </c>
      <c r="F218" s="441" t="s">
        <v>117</v>
      </c>
      <c r="G218" s="300">
        <f t="shared" si="9"/>
        <v>3228</v>
      </c>
      <c r="H218" s="299">
        <v>0</v>
      </c>
      <c r="I218" s="299"/>
      <c r="J218" s="298">
        <v>0</v>
      </c>
      <c r="K218" s="298"/>
      <c r="L218" s="442"/>
      <c r="M218" s="442"/>
      <c r="N218" s="442"/>
      <c r="O218" s="442"/>
      <c r="P218" s="298"/>
      <c r="Q218" s="298"/>
      <c r="R218" s="298">
        <v>2690</v>
      </c>
      <c r="S218" s="297">
        <f t="shared" si="11"/>
        <v>538</v>
      </c>
      <c r="T218" s="442"/>
      <c r="U218" s="298">
        <f t="shared" si="10"/>
        <v>0</v>
      </c>
      <c r="V218" s="292" t="s">
        <v>5303</v>
      </c>
      <c r="W218" s="292"/>
      <c r="X218" s="292"/>
      <c r="Y218" s="443"/>
      <c r="Z218" s="443"/>
      <c r="AA218" s="443"/>
      <c r="AB218" s="443"/>
      <c r="AC218" s="443"/>
      <c r="AD218" s="443"/>
      <c r="AE218" s="443"/>
      <c r="AF218" s="443"/>
      <c r="AG218" s="443"/>
      <c r="AH218" s="444"/>
    </row>
    <row r="219" spans="1:34" ht="15" customHeight="1" x14ac:dyDescent="0.2">
      <c r="A219" s="266" t="s">
        <v>1879</v>
      </c>
      <c r="B219" s="267" t="s">
        <v>1880</v>
      </c>
      <c r="C219" s="268" t="s">
        <v>1881</v>
      </c>
      <c r="D219" s="269" t="s">
        <v>1531</v>
      </c>
      <c r="E219" s="270" t="s">
        <v>1756</v>
      </c>
      <c r="F219" s="270" t="s">
        <v>44</v>
      </c>
      <c r="G219" s="271">
        <f t="shared" si="9"/>
        <v>200232</v>
      </c>
      <c r="H219" s="272">
        <v>0</v>
      </c>
      <c r="I219" s="272"/>
      <c r="J219" s="273">
        <v>0</v>
      </c>
      <c r="K219" s="273"/>
      <c r="L219" s="274"/>
      <c r="M219" s="274"/>
      <c r="N219" s="274"/>
      <c r="O219" s="274"/>
      <c r="P219" s="273"/>
      <c r="Q219" s="273"/>
      <c r="R219" s="273">
        <v>166860</v>
      </c>
      <c r="S219" s="275">
        <f t="shared" si="11"/>
        <v>33372</v>
      </c>
      <c r="T219" s="276"/>
      <c r="U219" s="277">
        <f t="shared" si="10"/>
        <v>0</v>
      </c>
      <c r="V219" s="279" t="s">
        <v>4347</v>
      </c>
      <c r="W219" s="278"/>
      <c r="X219" s="279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1"/>
    </row>
    <row r="220" spans="1:34" ht="15" customHeight="1" x14ac:dyDescent="0.2">
      <c r="A220" s="266" t="s">
        <v>1882</v>
      </c>
      <c r="B220" s="267" t="s">
        <v>1883</v>
      </c>
      <c r="C220" s="268" t="s">
        <v>1884</v>
      </c>
      <c r="D220" s="269" t="s">
        <v>1388</v>
      </c>
      <c r="E220" s="270" t="s">
        <v>27</v>
      </c>
      <c r="F220" s="270" t="s">
        <v>52</v>
      </c>
      <c r="G220" s="271">
        <f t="shared" ref="G220:G283" si="12">SUM(H220:U220)</f>
        <v>39000</v>
      </c>
      <c r="H220" s="272">
        <v>0</v>
      </c>
      <c r="I220" s="272"/>
      <c r="J220" s="273">
        <v>0</v>
      </c>
      <c r="K220" s="273"/>
      <c r="L220" s="274"/>
      <c r="M220" s="274"/>
      <c r="N220" s="274"/>
      <c r="O220" s="274"/>
      <c r="P220" s="273"/>
      <c r="Q220" s="273"/>
      <c r="R220" s="273">
        <v>32500</v>
      </c>
      <c r="S220" s="275">
        <f t="shared" si="11"/>
        <v>6500</v>
      </c>
      <c r="T220" s="276"/>
      <c r="U220" s="277">
        <f t="shared" si="10"/>
        <v>0</v>
      </c>
      <c r="V220" s="278"/>
      <c r="W220" s="278"/>
      <c r="X220" s="279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1"/>
    </row>
    <row r="221" spans="1:34" ht="15" customHeight="1" x14ac:dyDescent="0.2">
      <c r="A221" s="266" t="s">
        <v>1885</v>
      </c>
      <c r="B221" s="267" t="s">
        <v>1886</v>
      </c>
      <c r="C221" s="268" t="s">
        <v>1887</v>
      </c>
      <c r="D221" s="269" t="s">
        <v>1429</v>
      </c>
      <c r="E221" s="270" t="s">
        <v>41</v>
      </c>
      <c r="F221" s="270" t="s">
        <v>42</v>
      </c>
      <c r="G221" s="271">
        <f t="shared" si="12"/>
        <v>13650</v>
      </c>
      <c r="H221" s="272">
        <v>0</v>
      </c>
      <c r="I221" s="272"/>
      <c r="J221" s="273">
        <v>0</v>
      </c>
      <c r="K221" s="273"/>
      <c r="L221" s="274"/>
      <c r="M221" s="274"/>
      <c r="N221" s="274"/>
      <c r="O221" s="274"/>
      <c r="P221" s="273"/>
      <c r="Q221" s="273"/>
      <c r="R221" s="273">
        <v>11375</v>
      </c>
      <c r="S221" s="275">
        <f t="shared" si="11"/>
        <v>2275</v>
      </c>
      <c r="T221" s="276"/>
      <c r="U221" s="277">
        <f t="shared" si="10"/>
        <v>0</v>
      </c>
      <c r="V221" s="279" t="s">
        <v>4349</v>
      </c>
      <c r="W221" s="278"/>
      <c r="X221" s="279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1"/>
    </row>
    <row r="222" spans="1:34" s="524" customFormat="1" ht="15" customHeight="1" x14ac:dyDescent="0.2">
      <c r="A222" s="307" t="s">
        <v>1888</v>
      </c>
      <c r="B222" s="293" t="s">
        <v>1889</v>
      </c>
      <c r="C222" s="306" t="s">
        <v>1890</v>
      </c>
      <c r="D222" s="294" t="s">
        <v>1399</v>
      </c>
      <c r="E222" s="305" t="s">
        <v>1776</v>
      </c>
      <c r="F222" s="305" t="s">
        <v>1400</v>
      </c>
      <c r="G222" s="304">
        <f t="shared" si="12"/>
        <v>1150</v>
      </c>
      <c r="H222" s="303">
        <v>100</v>
      </c>
      <c r="I222" s="303"/>
      <c r="J222" s="302">
        <v>0</v>
      </c>
      <c r="K222" s="302"/>
      <c r="L222" s="481"/>
      <c r="M222" s="481"/>
      <c r="N222" s="481"/>
      <c r="O222" s="481"/>
      <c r="P222" s="480"/>
      <c r="Q222" s="480"/>
      <c r="R222" s="302">
        <v>875</v>
      </c>
      <c r="S222" s="301">
        <f t="shared" si="11"/>
        <v>175</v>
      </c>
      <c r="T222" s="309"/>
      <c r="U222" s="302">
        <f t="shared" si="10"/>
        <v>0</v>
      </c>
      <c r="V222" s="296" t="s">
        <v>5300</v>
      </c>
      <c r="W222" s="296"/>
      <c r="X222" s="296"/>
      <c r="Y222" s="310"/>
      <c r="Z222" s="310"/>
      <c r="AA222" s="310"/>
      <c r="AB222" s="310"/>
      <c r="AC222" s="310"/>
      <c r="AD222" s="310"/>
      <c r="AE222" s="310"/>
      <c r="AF222" s="310"/>
      <c r="AG222" s="310"/>
      <c r="AH222" s="523"/>
    </row>
    <row r="223" spans="1:34" ht="15" customHeight="1" x14ac:dyDescent="0.2">
      <c r="A223" s="266" t="s">
        <v>1891</v>
      </c>
      <c r="B223" s="267" t="s">
        <v>1892</v>
      </c>
      <c r="C223" s="268" t="s">
        <v>1893</v>
      </c>
      <c r="D223" s="269" t="s">
        <v>1894</v>
      </c>
      <c r="E223" s="270" t="s">
        <v>1895</v>
      </c>
      <c r="F223" s="270" t="s">
        <v>1896</v>
      </c>
      <c r="G223" s="271">
        <f t="shared" si="12"/>
        <v>146250</v>
      </c>
      <c r="H223" s="272">
        <v>146250</v>
      </c>
      <c r="I223" s="272"/>
      <c r="J223" s="273">
        <v>0</v>
      </c>
      <c r="K223" s="273"/>
      <c r="L223" s="274"/>
      <c r="M223" s="274"/>
      <c r="N223" s="274"/>
      <c r="O223" s="274"/>
      <c r="P223" s="273"/>
      <c r="Q223" s="273"/>
      <c r="R223" s="273">
        <v>0</v>
      </c>
      <c r="S223" s="275">
        <f t="shared" si="11"/>
        <v>0</v>
      </c>
      <c r="T223" s="276"/>
      <c r="U223" s="277">
        <f t="shared" si="10"/>
        <v>0</v>
      </c>
      <c r="V223" s="278"/>
      <c r="W223" s="278"/>
      <c r="X223" s="279"/>
      <c r="Y223" s="280"/>
      <c r="Z223" s="280"/>
      <c r="AA223" s="280"/>
      <c r="AB223" s="280"/>
      <c r="AC223" s="280"/>
      <c r="AD223" s="280"/>
      <c r="AE223" s="280"/>
      <c r="AF223" s="280"/>
      <c r="AG223" s="280"/>
      <c r="AH223" s="281"/>
    </row>
    <row r="224" spans="1:34" s="455" customFormat="1" ht="15" customHeight="1" x14ac:dyDescent="0.2">
      <c r="A224" s="445" t="s">
        <v>1897</v>
      </c>
      <c r="B224" s="396" t="s">
        <v>1898</v>
      </c>
      <c r="C224" s="446" t="s">
        <v>1893</v>
      </c>
      <c r="D224" s="398" t="s">
        <v>1460</v>
      </c>
      <c r="E224" s="447" t="s">
        <v>1899</v>
      </c>
      <c r="F224" s="447" t="s">
        <v>57</v>
      </c>
      <c r="G224" s="448">
        <f t="shared" si="12"/>
        <v>3000</v>
      </c>
      <c r="H224" s="449">
        <v>0</v>
      </c>
      <c r="I224" s="449"/>
      <c r="J224" s="450">
        <v>0</v>
      </c>
      <c r="K224" s="450"/>
      <c r="L224" s="451"/>
      <c r="M224" s="451"/>
      <c r="N224" s="451"/>
      <c r="O224" s="451"/>
      <c r="P224" s="450"/>
      <c r="Q224" s="450"/>
      <c r="R224" s="450">
        <v>2500</v>
      </c>
      <c r="S224" s="452">
        <f t="shared" si="11"/>
        <v>500</v>
      </c>
      <c r="T224" s="451"/>
      <c r="U224" s="450">
        <f t="shared" si="10"/>
        <v>0</v>
      </c>
      <c r="V224" s="403" t="s">
        <v>5291</v>
      </c>
      <c r="W224" s="403"/>
      <c r="X224" s="403"/>
      <c r="Y224" s="453"/>
      <c r="Z224" s="453"/>
      <c r="AA224" s="453"/>
      <c r="AB224" s="453"/>
      <c r="AC224" s="453"/>
      <c r="AD224" s="453"/>
      <c r="AE224" s="453"/>
      <c r="AF224" s="453"/>
      <c r="AG224" s="453"/>
      <c r="AH224" s="454"/>
    </row>
    <row r="225" spans="1:34" ht="15" customHeight="1" x14ac:dyDescent="0.2">
      <c r="A225" s="266" t="s">
        <v>1900</v>
      </c>
      <c r="B225" s="267" t="s">
        <v>1901</v>
      </c>
      <c r="C225" s="268" t="s">
        <v>1902</v>
      </c>
      <c r="D225" s="269" t="s">
        <v>1903</v>
      </c>
      <c r="E225" s="270" t="s">
        <v>1904</v>
      </c>
      <c r="F225" s="270" t="s">
        <v>92</v>
      </c>
      <c r="G225" s="271">
        <f t="shared" si="12"/>
        <v>7575996</v>
      </c>
      <c r="H225" s="272">
        <v>0</v>
      </c>
      <c r="I225" s="272"/>
      <c r="J225" s="273">
        <v>6313330</v>
      </c>
      <c r="K225" s="273">
        <f>J225*0.2</f>
        <v>1262666</v>
      </c>
      <c r="L225" s="274"/>
      <c r="M225" s="274"/>
      <c r="N225" s="274"/>
      <c r="O225" s="274"/>
      <c r="P225" s="273"/>
      <c r="Q225" s="273"/>
      <c r="R225" s="273">
        <v>0</v>
      </c>
      <c r="S225" s="275">
        <f t="shared" si="11"/>
        <v>0</v>
      </c>
      <c r="T225" s="276"/>
      <c r="U225" s="277">
        <f t="shared" si="10"/>
        <v>0</v>
      </c>
      <c r="V225" s="279" t="s">
        <v>4351</v>
      </c>
      <c r="W225" s="279"/>
      <c r="X225" s="279"/>
      <c r="Y225" s="280"/>
      <c r="Z225" s="280"/>
      <c r="AA225" s="280"/>
      <c r="AB225" s="280"/>
      <c r="AC225" s="280"/>
      <c r="AD225" s="280"/>
      <c r="AE225" s="280"/>
      <c r="AF225" s="280"/>
      <c r="AG225" s="280"/>
      <c r="AH225" s="281"/>
    </row>
    <row r="226" spans="1:34" s="537" customFormat="1" ht="15" customHeight="1" x14ac:dyDescent="0.2">
      <c r="A226" s="525">
        <v>44774</v>
      </c>
      <c r="B226" s="526" t="s">
        <v>1905</v>
      </c>
      <c r="C226" s="527" t="s">
        <v>1906</v>
      </c>
      <c r="D226" s="528" t="s">
        <v>1907</v>
      </c>
      <c r="E226" s="529" t="s">
        <v>27</v>
      </c>
      <c r="F226" s="529" t="s">
        <v>1908</v>
      </c>
      <c r="G226" s="530">
        <f t="shared" si="12"/>
        <v>51999.6</v>
      </c>
      <c r="H226" s="531">
        <v>0</v>
      </c>
      <c r="I226" s="531"/>
      <c r="J226" s="277">
        <v>0</v>
      </c>
      <c r="K226" s="277"/>
      <c r="L226" s="276"/>
      <c r="M226" s="276"/>
      <c r="N226" s="276"/>
      <c r="O226" s="276"/>
      <c r="P226" s="277"/>
      <c r="Q226" s="277"/>
      <c r="R226" s="277"/>
      <c r="S226" s="532">
        <f t="shared" si="11"/>
        <v>0</v>
      </c>
      <c r="T226" s="277">
        <v>43333</v>
      </c>
      <c r="U226" s="277">
        <f t="shared" si="10"/>
        <v>8666.6</v>
      </c>
      <c r="V226" s="533" t="s">
        <v>4344</v>
      </c>
      <c r="W226" s="534"/>
      <c r="X226" s="534"/>
      <c r="Y226" s="535"/>
      <c r="Z226" s="535"/>
      <c r="AA226" s="535"/>
      <c r="AB226" s="535"/>
      <c r="AC226" s="535"/>
      <c r="AD226" s="535"/>
      <c r="AE226" s="535"/>
      <c r="AF226" s="535"/>
      <c r="AG226" s="535"/>
      <c r="AH226" s="536"/>
    </row>
    <row r="227" spans="1:34" ht="15" customHeight="1" x14ac:dyDescent="0.2">
      <c r="A227" s="266" t="s">
        <v>1909</v>
      </c>
      <c r="B227" s="267" t="s">
        <v>1910</v>
      </c>
      <c r="C227" s="268" t="s">
        <v>1911</v>
      </c>
      <c r="D227" s="269" t="s">
        <v>1912</v>
      </c>
      <c r="E227" s="270" t="s">
        <v>27</v>
      </c>
      <c r="F227" s="270" t="s">
        <v>1913</v>
      </c>
      <c r="G227" s="271">
        <f t="shared" si="12"/>
        <v>17514</v>
      </c>
      <c r="H227" s="272">
        <v>0</v>
      </c>
      <c r="I227" s="272"/>
      <c r="J227" s="273">
        <v>0</v>
      </c>
      <c r="K227" s="273"/>
      <c r="L227" s="274"/>
      <c r="M227" s="274"/>
      <c r="N227" s="274"/>
      <c r="O227" s="274"/>
      <c r="P227" s="273"/>
      <c r="Q227" s="273"/>
      <c r="R227" s="273">
        <v>14595</v>
      </c>
      <c r="S227" s="275">
        <f t="shared" si="11"/>
        <v>2919</v>
      </c>
      <c r="T227" s="276"/>
      <c r="U227" s="277">
        <f t="shared" si="10"/>
        <v>0</v>
      </c>
      <c r="V227" s="278"/>
      <c r="W227" s="278"/>
      <c r="X227" s="279"/>
      <c r="Y227" s="280"/>
      <c r="Z227" s="280"/>
      <c r="AA227" s="280"/>
      <c r="AB227" s="280"/>
      <c r="AC227" s="280"/>
      <c r="AD227" s="280"/>
      <c r="AE227" s="280"/>
      <c r="AF227" s="280"/>
      <c r="AG227" s="280"/>
      <c r="AH227" s="281"/>
    </row>
    <row r="228" spans="1:34" ht="15" customHeight="1" x14ac:dyDescent="0.2">
      <c r="A228" s="266" t="s">
        <v>1914</v>
      </c>
      <c r="B228" s="267" t="s">
        <v>1915</v>
      </c>
      <c r="C228" s="268" t="s">
        <v>1916</v>
      </c>
      <c r="D228" s="269" t="s">
        <v>1531</v>
      </c>
      <c r="E228" s="270" t="s">
        <v>1756</v>
      </c>
      <c r="F228" s="270" t="s">
        <v>44</v>
      </c>
      <c r="G228" s="271">
        <f t="shared" si="12"/>
        <v>200232</v>
      </c>
      <c r="H228" s="272">
        <v>0</v>
      </c>
      <c r="I228" s="272"/>
      <c r="J228" s="273">
        <v>0</v>
      </c>
      <c r="K228" s="273"/>
      <c r="L228" s="274"/>
      <c r="M228" s="274"/>
      <c r="N228" s="274"/>
      <c r="O228" s="274"/>
      <c r="P228" s="273"/>
      <c r="Q228" s="273"/>
      <c r="R228" s="273">
        <v>166860</v>
      </c>
      <c r="S228" s="275">
        <f t="shared" si="11"/>
        <v>33372</v>
      </c>
      <c r="T228" s="276"/>
      <c r="U228" s="277">
        <f t="shared" si="10"/>
        <v>0</v>
      </c>
      <c r="V228" s="279" t="s">
        <v>4347</v>
      </c>
      <c r="W228" s="278"/>
      <c r="X228" s="279"/>
      <c r="Y228" s="280"/>
      <c r="Z228" s="280"/>
      <c r="AA228" s="280"/>
      <c r="AB228" s="280"/>
      <c r="AC228" s="280"/>
      <c r="AD228" s="280"/>
      <c r="AE228" s="280"/>
      <c r="AF228" s="280"/>
      <c r="AG228" s="280"/>
      <c r="AH228" s="281"/>
    </row>
    <row r="229" spans="1:34" s="455" customFormat="1" ht="15" customHeight="1" x14ac:dyDescent="0.2">
      <c r="A229" s="445" t="s">
        <v>1917</v>
      </c>
      <c r="B229" s="396" t="s">
        <v>1918</v>
      </c>
      <c r="C229" s="446" t="s">
        <v>1919</v>
      </c>
      <c r="D229" s="398" t="s">
        <v>1460</v>
      </c>
      <c r="E229" s="447" t="s">
        <v>1899</v>
      </c>
      <c r="F229" s="447" t="s">
        <v>57</v>
      </c>
      <c r="G229" s="448">
        <f t="shared" si="12"/>
        <v>3000</v>
      </c>
      <c r="H229" s="449">
        <v>0</v>
      </c>
      <c r="I229" s="449"/>
      <c r="J229" s="450">
        <v>0</v>
      </c>
      <c r="K229" s="450"/>
      <c r="L229" s="451"/>
      <c r="M229" s="451"/>
      <c r="N229" s="451"/>
      <c r="O229" s="451"/>
      <c r="P229" s="450"/>
      <c r="Q229" s="450"/>
      <c r="R229" s="450">
        <v>2500</v>
      </c>
      <c r="S229" s="452">
        <f t="shared" si="11"/>
        <v>500</v>
      </c>
      <c r="T229" s="451"/>
      <c r="U229" s="450">
        <f t="shared" si="10"/>
        <v>0</v>
      </c>
      <c r="V229" s="403" t="s">
        <v>5291</v>
      </c>
      <c r="W229" s="403"/>
      <c r="X229" s="403"/>
      <c r="Y229" s="453"/>
      <c r="Z229" s="453"/>
      <c r="AA229" s="453"/>
      <c r="AB229" s="453"/>
      <c r="AC229" s="453"/>
      <c r="AD229" s="453"/>
      <c r="AE229" s="453"/>
      <c r="AF229" s="453"/>
      <c r="AG229" s="453"/>
      <c r="AH229" s="454"/>
    </row>
    <row r="230" spans="1:34" s="537" customFormat="1" ht="16.5" customHeight="1" x14ac:dyDescent="0.2">
      <c r="A230" s="525" t="s">
        <v>1920</v>
      </c>
      <c r="B230" s="526" t="s">
        <v>1921</v>
      </c>
      <c r="C230" s="527" t="s">
        <v>1919</v>
      </c>
      <c r="D230" s="528" t="s">
        <v>1922</v>
      </c>
      <c r="E230" s="529" t="s">
        <v>27</v>
      </c>
      <c r="F230" s="529" t="s">
        <v>1923</v>
      </c>
      <c r="G230" s="530">
        <f t="shared" si="12"/>
        <v>-7200</v>
      </c>
      <c r="H230" s="531">
        <v>0</v>
      </c>
      <c r="I230" s="531"/>
      <c r="J230" s="277">
        <v>0</v>
      </c>
      <c r="K230" s="277"/>
      <c r="L230" s="276"/>
      <c r="M230" s="276"/>
      <c r="N230" s="276"/>
      <c r="O230" s="276"/>
      <c r="P230" s="277"/>
      <c r="Q230" s="277"/>
      <c r="R230" s="277"/>
      <c r="S230" s="532">
        <f t="shared" si="11"/>
        <v>0</v>
      </c>
      <c r="T230" s="277">
        <v>-6000</v>
      </c>
      <c r="U230" s="277">
        <f t="shared" si="10"/>
        <v>-1200</v>
      </c>
      <c r="V230" s="533" t="s">
        <v>4344</v>
      </c>
      <c r="W230" s="533"/>
      <c r="X230" s="534"/>
      <c r="Y230" s="535"/>
      <c r="Z230" s="535"/>
      <c r="AA230" s="535"/>
      <c r="AB230" s="535"/>
      <c r="AC230" s="535"/>
      <c r="AD230" s="535"/>
      <c r="AE230" s="535"/>
      <c r="AF230" s="535"/>
      <c r="AG230" s="535"/>
      <c r="AH230" s="536"/>
    </row>
    <row r="231" spans="1:34" s="537" customFormat="1" ht="15" customHeight="1" x14ac:dyDescent="0.2">
      <c r="A231" s="525" t="s">
        <v>1924</v>
      </c>
      <c r="B231" s="526" t="s">
        <v>1925</v>
      </c>
      <c r="C231" s="527" t="s">
        <v>1919</v>
      </c>
      <c r="D231" s="528" t="s">
        <v>1922</v>
      </c>
      <c r="E231" s="529" t="s">
        <v>27</v>
      </c>
      <c r="F231" s="529" t="s">
        <v>1923</v>
      </c>
      <c r="G231" s="530">
        <f t="shared" si="12"/>
        <v>88800</v>
      </c>
      <c r="H231" s="531">
        <v>0</v>
      </c>
      <c r="I231" s="531"/>
      <c r="J231" s="277">
        <v>0</v>
      </c>
      <c r="K231" s="277"/>
      <c r="L231" s="276"/>
      <c r="M231" s="276"/>
      <c r="N231" s="276"/>
      <c r="O231" s="276"/>
      <c r="P231" s="277"/>
      <c r="Q231" s="277"/>
      <c r="R231" s="277"/>
      <c r="S231" s="532">
        <f t="shared" si="11"/>
        <v>0</v>
      </c>
      <c r="T231" s="277">
        <v>74000</v>
      </c>
      <c r="U231" s="277">
        <f t="shared" si="10"/>
        <v>14800</v>
      </c>
      <c r="V231" s="533" t="s">
        <v>4344</v>
      </c>
      <c r="W231" s="533"/>
      <c r="X231" s="534"/>
      <c r="Y231" s="535"/>
      <c r="Z231" s="535"/>
      <c r="AA231" s="535"/>
      <c r="AB231" s="535"/>
      <c r="AC231" s="535"/>
      <c r="AD231" s="535"/>
      <c r="AE231" s="535"/>
      <c r="AF231" s="535"/>
      <c r="AG231" s="535"/>
      <c r="AH231" s="536"/>
    </row>
    <row r="232" spans="1:34" s="537" customFormat="1" ht="15" customHeight="1" x14ac:dyDescent="0.2">
      <c r="A232" s="525" t="s">
        <v>1926</v>
      </c>
      <c r="B232" s="526" t="s">
        <v>1927</v>
      </c>
      <c r="C232" s="527" t="s">
        <v>1919</v>
      </c>
      <c r="D232" s="528" t="s">
        <v>1922</v>
      </c>
      <c r="E232" s="529" t="s">
        <v>27</v>
      </c>
      <c r="F232" s="529" t="s">
        <v>1923</v>
      </c>
      <c r="G232" s="530">
        <f t="shared" si="12"/>
        <v>88800</v>
      </c>
      <c r="H232" s="531">
        <v>0</v>
      </c>
      <c r="I232" s="531"/>
      <c r="J232" s="277">
        <v>0</v>
      </c>
      <c r="K232" s="277"/>
      <c r="L232" s="276"/>
      <c r="M232" s="276"/>
      <c r="N232" s="276"/>
      <c r="O232" s="276"/>
      <c r="P232" s="277"/>
      <c r="Q232" s="277"/>
      <c r="R232" s="277"/>
      <c r="S232" s="532">
        <f t="shared" si="11"/>
        <v>0</v>
      </c>
      <c r="T232" s="277">
        <v>74000</v>
      </c>
      <c r="U232" s="277">
        <f t="shared" si="10"/>
        <v>14800</v>
      </c>
      <c r="V232" s="533" t="s">
        <v>4344</v>
      </c>
      <c r="W232" s="533"/>
      <c r="X232" s="534"/>
      <c r="Y232" s="535"/>
      <c r="Z232" s="535"/>
      <c r="AA232" s="535"/>
      <c r="AB232" s="535"/>
      <c r="AC232" s="535"/>
      <c r="AD232" s="535"/>
      <c r="AE232" s="535"/>
      <c r="AF232" s="535"/>
      <c r="AG232" s="535"/>
      <c r="AH232" s="536"/>
    </row>
    <row r="233" spans="1:34" s="537" customFormat="1" ht="15" customHeight="1" x14ac:dyDescent="0.2">
      <c r="A233" s="525" t="s">
        <v>1928</v>
      </c>
      <c r="B233" s="526" t="s">
        <v>1929</v>
      </c>
      <c r="C233" s="527" t="s">
        <v>1919</v>
      </c>
      <c r="D233" s="528" t="s">
        <v>1922</v>
      </c>
      <c r="E233" s="529" t="s">
        <v>27</v>
      </c>
      <c r="F233" s="529" t="s">
        <v>1923</v>
      </c>
      <c r="G233" s="530">
        <f t="shared" si="12"/>
        <v>88800</v>
      </c>
      <c r="H233" s="531">
        <v>0</v>
      </c>
      <c r="I233" s="531"/>
      <c r="J233" s="277">
        <v>0</v>
      </c>
      <c r="K233" s="277"/>
      <c r="L233" s="276"/>
      <c r="M233" s="276"/>
      <c r="N233" s="276"/>
      <c r="O233" s="276"/>
      <c r="P233" s="277"/>
      <c r="Q233" s="277"/>
      <c r="R233" s="277"/>
      <c r="S233" s="532">
        <f t="shared" si="11"/>
        <v>0</v>
      </c>
      <c r="T233" s="277">
        <v>74000</v>
      </c>
      <c r="U233" s="277">
        <f t="shared" si="10"/>
        <v>14800</v>
      </c>
      <c r="V233" s="533" t="s">
        <v>4344</v>
      </c>
      <c r="W233" s="534"/>
      <c r="X233" s="534"/>
      <c r="Y233" s="535"/>
      <c r="Z233" s="535"/>
      <c r="AA233" s="535"/>
      <c r="AB233" s="535"/>
      <c r="AC233" s="535"/>
      <c r="AD233" s="535"/>
      <c r="AE233" s="535"/>
      <c r="AF233" s="535"/>
      <c r="AG233" s="535"/>
      <c r="AH233" s="536"/>
    </row>
    <row r="234" spans="1:34" s="537" customFormat="1" ht="15" customHeight="1" x14ac:dyDescent="0.2">
      <c r="A234" s="525" t="s">
        <v>1930</v>
      </c>
      <c r="B234" s="526" t="s">
        <v>1931</v>
      </c>
      <c r="C234" s="527" t="s">
        <v>1919</v>
      </c>
      <c r="D234" s="528" t="s">
        <v>1922</v>
      </c>
      <c r="E234" s="529" t="s">
        <v>27</v>
      </c>
      <c r="F234" s="529" t="s">
        <v>1923</v>
      </c>
      <c r="G234" s="530">
        <f t="shared" si="12"/>
        <v>88800</v>
      </c>
      <c r="H234" s="531">
        <v>0</v>
      </c>
      <c r="I234" s="531"/>
      <c r="J234" s="277">
        <v>0</v>
      </c>
      <c r="K234" s="277"/>
      <c r="L234" s="276"/>
      <c r="M234" s="276"/>
      <c r="N234" s="276"/>
      <c r="O234" s="276"/>
      <c r="P234" s="277"/>
      <c r="Q234" s="277"/>
      <c r="R234" s="277"/>
      <c r="S234" s="532">
        <f t="shared" si="11"/>
        <v>0</v>
      </c>
      <c r="T234" s="277">
        <v>74000</v>
      </c>
      <c r="U234" s="277">
        <f t="shared" si="10"/>
        <v>14800</v>
      </c>
      <c r="V234" s="533" t="s">
        <v>4344</v>
      </c>
      <c r="W234" s="533"/>
      <c r="X234" s="534"/>
      <c r="Y234" s="535"/>
      <c r="Z234" s="535"/>
      <c r="AA234" s="535"/>
      <c r="AB234" s="535"/>
      <c r="AC234" s="535"/>
      <c r="AD234" s="535"/>
      <c r="AE234" s="535"/>
      <c r="AF234" s="535"/>
      <c r="AG234" s="535"/>
      <c r="AH234" s="536"/>
    </row>
    <row r="235" spans="1:34" s="537" customFormat="1" ht="15" customHeight="1" x14ac:dyDescent="0.2">
      <c r="A235" s="525" t="s">
        <v>1932</v>
      </c>
      <c r="B235" s="526" t="s">
        <v>1933</v>
      </c>
      <c r="C235" s="527" t="s">
        <v>1919</v>
      </c>
      <c r="D235" s="528" t="s">
        <v>1922</v>
      </c>
      <c r="E235" s="529" t="s">
        <v>1756</v>
      </c>
      <c r="F235" s="529" t="s">
        <v>1923</v>
      </c>
      <c r="G235" s="530">
        <f t="shared" si="12"/>
        <v>72000</v>
      </c>
      <c r="H235" s="531">
        <v>0</v>
      </c>
      <c r="I235" s="531"/>
      <c r="J235" s="277">
        <v>0</v>
      </c>
      <c r="K235" s="277"/>
      <c r="L235" s="276"/>
      <c r="M235" s="276"/>
      <c r="N235" s="276"/>
      <c r="O235" s="276"/>
      <c r="P235" s="277"/>
      <c r="Q235" s="277"/>
      <c r="R235" s="277"/>
      <c r="S235" s="532">
        <f t="shared" si="11"/>
        <v>0</v>
      </c>
      <c r="T235" s="277">
        <v>60000</v>
      </c>
      <c r="U235" s="277">
        <f t="shared" si="10"/>
        <v>12000</v>
      </c>
      <c r="V235" s="533" t="s">
        <v>4344</v>
      </c>
      <c r="W235" s="534"/>
      <c r="X235" s="534"/>
      <c r="Y235" s="535"/>
      <c r="Z235" s="535"/>
      <c r="AA235" s="535"/>
      <c r="AB235" s="535"/>
      <c r="AC235" s="535"/>
      <c r="AD235" s="535"/>
      <c r="AE235" s="535"/>
      <c r="AF235" s="535"/>
      <c r="AG235" s="535"/>
      <c r="AH235" s="536"/>
    </row>
    <row r="236" spans="1:34" s="537" customFormat="1" ht="15" customHeight="1" x14ac:dyDescent="0.2">
      <c r="A236" s="525" t="s">
        <v>1934</v>
      </c>
      <c r="B236" s="526" t="s">
        <v>1935</v>
      </c>
      <c r="C236" s="527" t="s">
        <v>1919</v>
      </c>
      <c r="D236" s="528" t="s">
        <v>1922</v>
      </c>
      <c r="E236" s="529" t="s">
        <v>27</v>
      </c>
      <c r="F236" s="529" t="s">
        <v>1923</v>
      </c>
      <c r="G236" s="530">
        <f t="shared" si="12"/>
        <v>88800</v>
      </c>
      <c r="H236" s="531">
        <v>0</v>
      </c>
      <c r="I236" s="531"/>
      <c r="J236" s="277">
        <v>0</v>
      </c>
      <c r="K236" s="277"/>
      <c r="L236" s="276"/>
      <c r="M236" s="276"/>
      <c r="N236" s="276"/>
      <c r="O236" s="276"/>
      <c r="P236" s="277"/>
      <c r="Q236" s="277"/>
      <c r="R236" s="277"/>
      <c r="S236" s="532">
        <f t="shared" si="11"/>
        <v>0</v>
      </c>
      <c r="T236" s="277">
        <v>74000</v>
      </c>
      <c r="U236" s="277">
        <f t="shared" si="10"/>
        <v>14800</v>
      </c>
      <c r="V236" s="533" t="s">
        <v>4344</v>
      </c>
      <c r="W236" s="533"/>
      <c r="X236" s="534"/>
      <c r="Y236" s="535"/>
      <c r="Z236" s="535"/>
      <c r="AA236" s="535"/>
      <c r="AB236" s="535"/>
      <c r="AC236" s="535"/>
      <c r="AD236" s="535"/>
      <c r="AE236" s="535"/>
      <c r="AF236" s="535"/>
      <c r="AG236" s="535"/>
      <c r="AH236" s="536"/>
    </row>
    <row r="237" spans="1:34" s="537" customFormat="1" ht="15" customHeight="1" x14ac:dyDescent="0.2">
      <c r="A237" s="525" t="s">
        <v>1936</v>
      </c>
      <c r="B237" s="526" t="s">
        <v>1937</v>
      </c>
      <c r="C237" s="527" t="s">
        <v>1919</v>
      </c>
      <c r="D237" s="528" t="s">
        <v>1922</v>
      </c>
      <c r="E237" s="529" t="s">
        <v>1756</v>
      </c>
      <c r="F237" s="529" t="s">
        <v>1923</v>
      </c>
      <c r="G237" s="530">
        <f t="shared" si="12"/>
        <v>7200</v>
      </c>
      <c r="H237" s="531">
        <v>0</v>
      </c>
      <c r="I237" s="531"/>
      <c r="J237" s="277">
        <v>0</v>
      </c>
      <c r="K237" s="277"/>
      <c r="L237" s="276"/>
      <c r="M237" s="276"/>
      <c r="N237" s="276"/>
      <c r="O237" s="276"/>
      <c r="P237" s="277"/>
      <c r="Q237" s="277"/>
      <c r="R237" s="277"/>
      <c r="S237" s="532">
        <f t="shared" si="11"/>
        <v>0</v>
      </c>
      <c r="T237" s="277">
        <v>6000</v>
      </c>
      <c r="U237" s="277">
        <f t="shared" si="10"/>
        <v>1200</v>
      </c>
      <c r="V237" s="533" t="s">
        <v>4344</v>
      </c>
      <c r="W237" s="533"/>
      <c r="X237" s="534"/>
      <c r="Y237" s="535"/>
      <c r="Z237" s="535"/>
      <c r="AA237" s="535"/>
      <c r="AB237" s="535"/>
      <c r="AC237" s="535"/>
      <c r="AD237" s="535"/>
      <c r="AE237" s="535"/>
      <c r="AF237" s="535"/>
      <c r="AG237" s="535"/>
      <c r="AH237" s="536"/>
    </row>
    <row r="238" spans="1:34" s="537" customFormat="1" ht="15" customHeight="1" x14ac:dyDescent="0.2">
      <c r="A238" s="525" t="s">
        <v>1938</v>
      </c>
      <c r="B238" s="526" t="s">
        <v>1939</v>
      </c>
      <c r="C238" s="527" t="s">
        <v>1919</v>
      </c>
      <c r="D238" s="528" t="s">
        <v>1922</v>
      </c>
      <c r="E238" s="529" t="s">
        <v>27</v>
      </c>
      <c r="F238" s="529" t="s">
        <v>1923</v>
      </c>
      <c r="G238" s="530">
        <f t="shared" si="12"/>
        <v>88800</v>
      </c>
      <c r="H238" s="531">
        <v>0</v>
      </c>
      <c r="I238" s="531"/>
      <c r="J238" s="277">
        <v>0</v>
      </c>
      <c r="K238" s="277"/>
      <c r="L238" s="276"/>
      <c r="M238" s="276"/>
      <c r="N238" s="276"/>
      <c r="O238" s="276"/>
      <c r="P238" s="277"/>
      <c r="Q238" s="277"/>
      <c r="R238" s="277"/>
      <c r="S238" s="532">
        <f t="shared" si="11"/>
        <v>0</v>
      </c>
      <c r="T238" s="277">
        <v>74000</v>
      </c>
      <c r="U238" s="277">
        <f t="shared" si="10"/>
        <v>14800</v>
      </c>
      <c r="V238" s="533" t="s">
        <v>4344</v>
      </c>
      <c r="W238" s="533"/>
      <c r="X238" s="534"/>
      <c r="Y238" s="535"/>
      <c r="Z238" s="535"/>
      <c r="AA238" s="535"/>
      <c r="AB238" s="535"/>
      <c r="AC238" s="535"/>
      <c r="AD238" s="535"/>
      <c r="AE238" s="535"/>
      <c r="AF238" s="535"/>
      <c r="AG238" s="535"/>
      <c r="AH238" s="536"/>
    </row>
    <row r="239" spans="1:34" s="537" customFormat="1" ht="15" customHeight="1" x14ac:dyDescent="0.2">
      <c r="A239" s="525" t="s">
        <v>1940</v>
      </c>
      <c r="B239" s="526" t="s">
        <v>1941</v>
      </c>
      <c r="C239" s="527" t="s">
        <v>1919</v>
      </c>
      <c r="D239" s="528" t="s">
        <v>1922</v>
      </c>
      <c r="E239" s="529" t="s">
        <v>27</v>
      </c>
      <c r="F239" s="529" t="s">
        <v>1923</v>
      </c>
      <c r="G239" s="530">
        <f t="shared" si="12"/>
        <v>88800</v>
      </c>
      <c r="H239" s="531">
        <v>0</v>
      </c>
      <c r="I239" s="531"/>
      <c r="J239" s="277">
        <v>0</v>
      </c>
      <c r="K239" s="277"/>
      <c r="L239" s="276"/>
      <c r="M239" s="276"/>
      <c r="N239" s="276"/>
      <c r="O239" s="276"/>
      <c r="P239" s="277"/>
      <c r="Q239" s="277"/>
      <c r="R239" s="277"/>
      <c r="S239" s="532">
        <f t="shared" si="11"/>
        <v>0</v>
      </c>
      <c r="T239" s="277">
        <v>74000</v>
      </c>
      <c r="U239" s="277">
        <f t="shared" si="10"/>
        <v>14800</v>
      </c>
      <c r="V239" s="533" t="s">
        <v>4344</v>
      </c>
      <c r="W239" s="534"/>
      <c r="X239" s="534"/>
      <c r="Y239" s="535"/>
      <c r="Z239" s="535"/>
      <c r="AA239" s="535"/>
      <c r="AB239" s="535"/>
      <c r="AC239" s="535"/>
      <c r="AD239" s="535"/>
      <c r="AE239" s="535"/>
      <c r="AF239" s="535"/>
      <c r="AG239" s="535"/>
      <c r="AH239" s="536"/>
    </row>
    <row r="240" spans="1:34" s="537" customFormat="1" ht="15" customHeight="1" x14ac:dyDescent="0.2">
      <c r="A240" s="525" t="s">
        <v>1942</v>
      </c>
      <c r="B240" s="526" t="s">
        <v>1943</v>
      </c>
      <c r="C240" s="527" t="s">
        <v>1919</v>
      </c>
      <c r="D240" s="528" t="s">
        <v>1922</v>
      </c>
      <c r="E240" s="529" t="s">
        <v>1756</v>
      </c>
      <c r="F240" s="529" t="s">
        <v>1923</v>
      </c>
      <c r="G240" s="530">
        <f t="shared" si="12"/>
        <v>43200</v>
      </c>
      <c r="H240" s="531">
        <v>0</v>
      </c>
      <c r="I240" s="531"/>
      <c r="J240" s="277">
        <v>0</v>
      </c>
      <c r="K240" s="277"/>
      <c r="L240" s="276"/>
      <c r="M240" s="276"/>
      <c r="N240" s="276"/>
      <c r="O240" s="276"/>
      <c r="P240" s="277"/>
      <c r="Q240" s="277"/>
      <c r="R240" s="277"/>
      <c r="S240" s="532">
        <f t="shared" si="11"/>
        <v>0</v>
      </c>
      <c r="T240" s="277">
        <v>36000</v>
      </c>
      <c r="U240" s="277">
        <f t="shared" si="10"/>
        <v>7200</v>
      </c>
      <c r="V240" s="533" t="s">
        <v>4344</v>
      </c>
      <c r="W240" s="534"/>
      <c r="X240" s="534"/>
      <c r="Y240" s="535"/>
      <c r="Z240" s="535"/>
      <c r="AA240" s="535"/>
      <c r="AB240" s="535"/>
      <c r="AC240" s="535"/>
      <c r="AD240" s="535"/>
      <c r="AE240" s="535"/>
      <c r="AF240" s="535"/>
      <c r="AG240" s="535"/>
      <c r="AH240" s="536"/>
    </row>
    <row r="241" spans="1:34" s="537" customFormat="1" ht="15" customHeight="1" x14ac:dyDescent="0.2">
      <c r="A241" s="525">
        <v>44835</v>
      </c>
      <c r="B241" s="526" t="s">
        <v>1944</v>
      </c>
      <c r="C241" s="527" t="s">
        <v>1919</v>
      </c>
      <c r="D241" s="528" t="s">
        <v>1907</v>
      </c>
      <c r="E241" s="529" t="s">
        <v>27</v>
      </c>
      <c r="F241" s="529" t="s">
        <v>1908</v>
      </c>
      <c r="G241" s="530">
        <f t="shared" si="12"/>
        <v>27999.599999999999</v>
      </c>
      <c r="H241" s="531">
        <v>0</v>
      </c>
      <c r="I241" s="531"/>
      <c r="J241" s="277">
        <v>0</v>
      </c>
      <c r="K241" s="277"/>
      <c r="L241" s="276"/>
      <c r="M241" s="276"/>
      <c r="N241" s="276"/>
      <c r="O241" s="276"/>
      <c r="P241" s="277"/>
      <c r="Q241" s="277"/>
      <c r="R241" s="277"/>
      <c r="S241" s="532">
        <f t="shared" si="11"/>
        <v>0</v>
      </c>
      <c r="T241" s="277">
        <v>23333</v>
      </c>
      <c r="U241" s="277">
        <f t="shared" si="10"/>
        <v>4666.6000000000004</v>
      </c>
      <c r="V241" s="533" t="s">
        <v>4344</v>
      </c>
      <c r="W241" s="534"/>
      <c r="X241" s="534"/>
      <c r="Y241" s="535"/>
      <c r="Z241" s="535"/>
      <c r="AA241" s="535"/>
      <c r="AB241" s="535"/>
      <c r="AC241" s="535"/>
      <c r="AD241" s="535"/>
      <c r="AE241" s="535"/>
      <c r="AF241" s="535"/>
      <c r="AG241" s="535"/>
      <c r="AH241" s="536"/>
    </row>
    <row r="242" spans="1:34" s="537" customFormat="1" x14ac:dyDescent="0.2">
      <c r="A242" s="525">
        <v>44805</v>
      </c>
      <c r="B242" s="526" t="s">
        <v>1945</v>
      </c>
      <c r="C242" s="527" t="s">
        <v>1919</v>
      </c>
      <c r="D242" s="528" t="s">
        <v>1907</v>
      </c>
      <c r="E242" s="529" t="s">
        <v>27</v>
      </c>
      <c r="F242" s="529" t="s">
        <v>1908</v>
      </c>
      <c r="G242" s="530">
        <f t="shared" si="12"/>
        <v>27999.599999999999</v>
      </c>
      <c r="H242" s="531">
        <v>0</v>
      </c>
      <c r="I242" s="531"/>
      <c r="J242" s="277">
        <v>0</v>
      </c>
      <c r="K242" s="277"/>
      <c r="L242" s="276"/>
      <c r="M242" s="276"/>
      <c r="N242" s="276"/>
      <c r="O242" s="276"/>
      <c r="P242" s="277"/>
      <c r="Q242" s="277"/>
      <c r="R242" s="277"/>
      <c r="S242" s="532">
        <f t="shared" si="11"/>
        <v>0</v>
      </c>
      <c r="T242" s="277">
        <v>23333</v>
      </c>
      <c r="U242" s="277">
        <f t="shared" si="10"/>
        <v>4666.6000000000004</v>
      </c>
      <c r="V242" s="533" t="s">
        <v>4344</v>
      </c>
      <c r="W242" s="534"/>
      <c r="X242" s="534"/>
      <c r="Y242" s="535"/>
      <c r="Z242" s="535"/>
      <c r="AA242" s="535"/>
      <c r="AB242" s="535"/>
      <c r="AC242" s="535"/>
      <c r="AD242" s="535"/>
      <c r="AE242" s="535"/>
      <c r="AF242" s="535"/>
      <c r="AG242" s="535"/>
      <c r="AH242" s="536"/>
    </row>
    <row r="243" spans="1:34" s="438" customFormat="1" ht="15" customHeight="1" x14ac:dyDescent="0.2">
      <c r="A243" s="439" t="s">
        <v>1946</v>
      </c>
      <c r="B243" s="290" t="s">
        <v>1947</v>
      </c>
      <c r="C243" s="440" t="s">
        <v>1948</v>
      </c>
      <c r="D243" s="291" t="s">
        <v>1949</v>
      </c>
      <c r="E243" s="441" t="s">
        <v>27</v>
      </c>
      <c r="F243" s="441" t="s">
        <v>1950</v>
      </c>
      <c r="G243" s="300">
        <f t="shared" si="12"/>
        <v>24999.599999999999</v>
      </c>
      <c r="H243" s="299">
        <v>0</v>
      </c>
      <c r="I243" s="299"/>
      <c r="J243" s="298">
        <v>0</v>
      </c>
      <c r="K243" s="298"/>
      <c r="L243" s="442"/>
      <c r="M243" s="442"/>
      <c r="N243" s="442"/>
      <c r="O243" s="442"/>
      <c r="P243" s="298"/>
      <c r="Q243" s="298"/>
      <c r="R243" s="298">
        <v>20833</v>
      </c>
      <c r="S243" s="297">
        <f t="shared" si="11"/>
        <v>4166.6000000000004</v>
      </c>
      <c r="T243" s="442"/>
      <c r="U243" s="298">
        <f t="shared" si="10"/>
        <v>0</v>
      </c>
      <c r="V243" s="292" t="s">
        <v>5310</v>
      </c>
      <c r="W243" s="292"/>
      <c r="X243" s="292"/>
      <c r="Y243" s="443"/>
      <c r="Z243" s="443"/>
      <c r="AA243" s="443"/>
      <c r="AB243" s="443"/>
      <c r="AC243" s="443"/>
      <c r="AD243" s="443"/>
      <c r="AE243" s="443"/>
      <c r="AF243" s="443"/>
      <c r="AG243" s="443"/>
      <c r="AH243" s="444"/>
    </row>
    <row r="244" spans="1:34" s="469" customFormat="1" ht="15" customHeight="1" x14ac:dyDescent="0.2">
      <c r="A244" s="456" t="s">
        <v>1951</v>
      </c>
      <c r="B244" s="457" t="s">
        <v>1952</v>
      </c>
      <c r="C244" s="458" t="s">
        <v>1948</v>
      </c>
      <c r="D244" s="459" t="s">
        <v>58</v>
      </c>
      <c r="E244" s="460" t="s">
        <v>27</v>
      </c>
      <c r="F244" s="460" t="s">
        <v>59</v>
      </c>
      <c r="G244" s="461">
        <f t="shared" si="12"/>
        <v>20000</v>
      </c>
      <c r="H244" s="462">
        <v>20000</v>
      </c>
      <c r="I244" s="462"/>
      <c r="J244" s="463">
        <v>0</v>
      </c>
      <c r="K244" s="463"/>
      <c r="L244" s="464"/>
      <c r="M244" s="464"/>
      <c r="N244" s="464"/>
      <c r="O244" s="464"/>
      <c r="P244" s="463"/>
      <c r="Q244" s="463"/>
      <c r="R244" s="463">
        <v>0</v>
      </c>
      <c r="S244" s="465">
        <f t="shared" si="11"/>
        <v>0</v>
      </c>
      <c r="T244" s="464"/>
      <c r="U244" s="463">
        <f t="shared" si="10"/>
        <v>0</v>
      </c>
      <c r="V244" s="470" t="s">
        <v>5292</v>
      </c>
      <c r="W244" s="470"/>
      <c r="X244" s="466"/>
      <c r="Y244" s="467"/>
      <c r="Z244" s="467"/>
      <c r="AA244" s="467"/>
      <c r="AB244" s="467"/>
      <c r="AC244" s="467"/>
      <c r="AD244" s="467"/>
      <c r="AE244" s="467"/>
      <c r="AF244" s="467"/>
      <c r="AG244" s="467"/>
      <c r="AH244" s="468"/>
    </row>
    <row r="245" spans="1:34" ht="15" customHeight="1" x14ac:dyDescent="0.2">
      <c r="A245" s="266" t="s">
        <v>1953</v>
      </c>
      <c r="B245" s="267" t="s">
        <v>1954</v>
      </c>
      <c r="C245" s="268" t="s">
        <v>1948</v>
      </c>
      <c r="D245" s="269" t="s">
        <v>1955</v>
      </c>
      <c r="E245" s="270" t="s">
        <v>97</v>
      </c>
      <c r="F245" s="270" t="s">
        <v>1956</v>
      </c>
      <c r="G245" s="271">
        <f t="shared" si="12"/>
        <v>739170</v>
      </c>
      <c r="H245" s="272">
        <v>0</v>
      </c>
      <c r="I245" s="272"/>
      <c r="J245" s="273">
        <v>615975</v>
      </c>
      <c r="K245" s="273">
        <f>J245*0.2</f>
        <v>123195</v>
      </c>
      <c r="L245" s="274"/>
      <c r="M245" s="274"/>
      <c r="N245" s="274"/>
      <c r="O245" s="274"/>
      <c r="P245" s="273"/>
      <c r="Q245" s="273"/>
      <c r="R245" s="273">
        <v>0</v>
      </c>
      <c r="S245" s="275">
        <f t="shared" si="11"/>
        <v>0</v>
      </c>
      <c r="T245" s="276"/>
      <c r="U245" s="277">
        <f t="shared" si="10"/>
        <v>0</v>
      </c>
      <c r="V245" s="279" t="s">
        <v>4353</v>
      </c>
      <c r="W245" s="278"/>
      <c r="X245" s="279"/>
      <c r="Y245" s="280"/>
      <c r="Z245" s="280"/>
      <c r="AA245" s="280"/>
      <c r="AB245" s="280"/>
      <c r="AC245" s="280"/>
      <c r="AD245" s="280"/>
      <c r="AE245" s="280"/>
      <c r="AF245" s="280"/>
      <c r="AG245" s="280"/>
      <c r="AH245" s="281"/>
    </row>
    <row r="246" spans="1:34" ht="15" customHeight="1" x14ac:dyDescent="0.2">
      <c r="A246" s="266" t="s">
        <v>1953</v>
      </c>
      <c r="B246" s="267" t="s">
        <v>1954</v>
      </c>
      <c r="C246" s="268" t="s">
        <v>1948</v>
      </c>
      <c r="D246" s="269" t="s">
        <v>1392</v>
      </c>
      <c r="E246" s="270" t="s">
        <v>97</v>
      </c>
      <c r="F246" s="270" t="s">
        <v>1957</v>
      </c>
      <c r="G246" s="271">
        <f t="shared" si="12"/>
        <v>370659.6</v>
      </c>
      <c r="H246" s="272">
        <v>0</v>
      </c>
      <c r="I246" s="272"/>
      <c r="J246" s="273">
        <v>308883</v>
      </c>
      <c r="K246" s="273">
        <f>J246*0.2</f>
        <v>61776.600000000006</v>
      </c>
      <c r="L246" s="274"/>
      <c r="M246" s="274"/>
      <c r="N246" s="274"/>
      <c r="O246" s="274"/>
      <c r="P246" s="273"/>
      <c r="Q246" s="273"/>
      <c r="R246" s="273">
        <v>0</v>
      </c>
      <c r="S246" s="275">
        <f t="shared" si="11"/>
        <v>0</v>
      </c>
      <c r="T246" s="276"/>
      <c r="U246" s="277">
        <f t="shared" si="10"/>
        <v>0</v>
      </c>
      <c r="V246" s="279" t="s">
        <v>4345</v>
      </c>
      <c r="W246" s="279"/>
      <c r="X246" s="279"/>
      <c r="Y246" s="280"/>
      <c r="Z246" s="280"/>
      <c r="AA246" s="280"/>
      <c r="AB246" s="280"/>
      <c r="AC246" s="280"/>
      <c r="AD246" s="280"/>
      <c r="AE246" s="280"/>
      <c r="AF246" s="280"/>
      <c r="AG246" s="280"/>
      <c r="AH246" s="281"/>
    </row>
    <row r="247" spans="1:34" s="537" customFormat="1" ht="15" customHeight="1" x14ac:dyDescent="0.2">
      <c r="A247" s="525" t="s">
        <v>1958</v>
      </c>
      <c r="B247" s="526" t="s">
        <v>1959</v>
      </c>
      <c r="C247" s="527" t="s">
        <v>1960</v>
      </c>
      <c r="D247" s="528" t="s">
        <v>1961</v>
      </c>
      <c r="E247" s="529" t="s">
        <v>30</v>
      </c>
      <c r="F247" s="529" t="s">
        <v>1962</v>
      </c>
      <c r="G247" s="530">
        <f t="shared" si="12"/>
        <v>417153.6</v>
      </c>
      <c r="H247" s="531">
        <v>0</v>
      </c>
      <c r="I247" s="531"/>
      <c r="J247" s="277">
        <v>0</v>
      </c>
      <c r="K247" s="277"/>
      <c r="L247" s="276"/>
      <c r="M247" s="276"/>
      <c r="N247" s="276"/>
      <c r="O247" s="276"/>
      <c r="P247" s="277"/>
      <c r="Q247" s="277"/>
      <c r="R247" s="277"/>
      <c r="S247" s="532">
        <f t="shared" si="11"/>
        <v>0</v>
      </c>
      <c r="T247" s="277">
        <v>347628</v>
      </c>
      <c r="U247" s="277">
        <f t="shared" si="10"/>
        <v>69525.600000000006</v>
      </c>
      <c r="V247" s="533" t="s">
        <v>4344</v>
      </c>
      <c r="W247" s="534"/>
      <c r="X247" s="534"/>
      <c r="Y247" s="535"/>
      <c r="Z247" s="535"/>
      <c r="AA247" s="535"/>
      <c r="AB247" s="535"/>
      <c r="AC247" s="535"/>
      <c r="AD247" s="535"/>
      <c r="AE247" s="535"/>
      <c r="AF247" s="535"/>
      <c r="AG247" s="535"/>
      <c r="AH247" s="536"/>
    </row>
    <row r="248" spans="1:34" ht="15" customHeight="1" x14ac:dyDescent="0.2">
      <c r="A248" s="266" t="s">
        <v>1963</v>
      </c>
      <c r="B248" s="267" t="s">
        <v>1964</v>
      </c>
      <c r="C248" s="268" t="s">
        <v>1965</v>
      </c>
      <c r="D248" s="269" t="s">
        <v>1492</v>
      </c>
      <c r="E248" s="270" t="s">
        <v>1387</v>
      </c>
      <c r="F248" s="270" t="s">
        <v>48</v>
      </c>
      <c r="G248" s="271">
        <f t="shared" si="12"/>
        <v>7668</v>
      </c>
      <c r="H248" s="272">
        <v>0</v>
      </c>
      <c r="I248" s="272"/>
      <c r="J248" s="273">
        <v>0</v>
      </c>
      <c r="K248" s="273"/>
      <c r="L248" s="274"/>
      <c r="M248" s="274"/>
      <c r="N248" s="274"/>
      <c r="O248" s="274"/>
      <c r="P248" s="273"/>
      <c r="Q248" s="273"/>
      <c r="R248" s="273">
        <v>6390</v>
      </c>
      <c r="S248" s="275">
        <f t="shared" si="11"/>
        <v>1278</v>
      </c>
      <c r="T248" s="276"/>
      <c r="U248" s="277">
        <f t="shared" ref="U248:U311" si="13">T248*0.2</f>
        <v>0</v>
      </c>
      <c r="V248" s="278" t="s">
        <v>4347</v>
      </c>
      <c r="W248" s="278"/>
      <c r="X248" s="279"/>
      <c r="Y248" s="280"/>
      <c r="Z248" s="280"/>
      <c r="AA248" s="280"/>
      <c r="AB248" s="280"/>
      <c r="AC248" s="280"/>
      <c r="AD248" s="280"/>
      <c r="AE248" s="280"/>
      <c r="AF248" s="280"/>
      <c r="AG248" s="280"/>
      <c r="AH248" s="281"/>
    </row>
    <row r="249" spans="1:34" ht="15" customHeight="1" x14ac:dyDescent="0.2">
      <c r="A249" s="266" t="s">
        <v>1966</v>
      </c>
      <c r="B249" s="267" t="s">
        <v>1967</v>
      </c>
      <c r="C249" s="268" t="s">
        <v>1965</v>
      </c>
      <c r="D249" s="269" t="s">
        <v>1529</v>
      </c>
      <c r="E249" s="270" t="s">
        <v>1785</v>
      </c>
      <c r="F249" s="270" t="s">
        <v>71</v>
      </c>
      <c r="G249" s="271">
        <f t="shared" si="12"/>
        <v>78381.600000000006</v>
      </c>
      <c r="H249" s="272">
        <v>0</v>
      </c>
      <c r="I249" s="272"/>
      <c r="J249" s="273">
        <v>0</v>
      </c>
      <c r="K249" s="273"/>
      <c r="L249" s="274"/>
      <c r="M249" s="274"/>
      <c r="N249" s="274"/>
      <c r="O249" s="274"/>
      <c r="P249" s="273"/>
      <c r="Q249" s="273"/>
      <c r="R249" s="273">
        <v>65318</v>
      </c>
      <c r="S249" s="275">
        <f t="shared" si="11"/>
        <v>13063.6</v>
      </c>
      <c r="T249" s="276"/>
      <c r="U249" s="277">
        <f t="shared" si="13"/>
        <v>0</v>
      </c>
      <c r="V249" s="278"/>
      <c r="W249" s="278"/>
      <c r="X249" s="279"/>
      <c r="Y249" s="280"/>
      <c r="Z249" s="280"/>
      <c r="AA249" s="280"/>
      <c r="AB249" s="280"/>
      <c r="AC249" s="280"/>
      <c r="AD249" s="280"/>
      <c r="AE249" s="280"/>
      <c r="AF249" s="280"/>
      <c r="AG249" s="280"/>
      <c r="AH249" s="281"/>
    </row>
    <row r="250" spans="1:34" s="537" customFormat="1" ht="15" customHeight="1" x14ac:dyDescent="0.2">
      <c r="A250" s="525" t="s">
        <v>1968</v>
      </c>
      <c r="B250" s="526" t="s">
        <v>1969</v>
      </c>
      <c r="C250" s="527" t="s">
        <v>1970</v>
      </c>
      <c r="D250" s="528" t="s">
        <v>1861</v>
      </c>
      <c r="E250" s="529" t="s">
        <v>1387</v>
      </c>
      <c r="F250" s="529" t="s">
        <v>1862</v>
      </c>
      <c r="G250" s="530">
        <f t="shared" si="12"/>
        <v>149286</v>
      </c>
      <c r="H250" s="531">
        <v>0</v>
      </c>
      <c r="I250" s="531"/>
      <c r="J250" s="277">
        <v>0</v>
      </c>
      <c r="K250" s="277"/>
      <c r="L250" s="276"/>
      <c r="M250" s="276"/>
      <c r="N250" s="276"/>
      <c r="O250" s="276"/>
      <c r="P250" s="277"/>
      <c r="Q250" s="277"/>
      <c r="R250" s="277"/>
      <c r="S250" s="532">
        <f t="shared" si="11"/>
        <v>0</v>
      </c>
      <c r="T250" s="277">
        <v>124405</v>
      </c>
      <c r="U250" s="277">
        <f t="shared" si="13"/>
        <v>24881</v>
      </c>
      <c r="V250" s="533" t="s">
        <v>4344</v>
      </c>
      <c r="W250" s="534"/>
      <c r="X250" s="534"/>
      <c r="Y250" s="535"/>
      <c r="Z250" s="535"/>
      <c r="AA250" s="535"/>
      <c r="AB250" s="535"/>
      <c r="AC250" s="535"/>
      <c r="AD250" s="535"/>
      <c r="AE250" s="535"/>
      <c r="AF250" s="535"/>
      <c r="AG250" s="535"/>
      <c r="AH250" s="536"/>
    </row>
    <row r="251" spans="1:34" s="438" customFormat="1" ht="15" customHeight="1" x14ac:dyDescent="0.2">
      <c r="A251" s="439" t="s">
        <v>1971</v>
      </c>
      <c r="B251" s="290" t="s">
        <v>1972</v>
      </c>
      <c r="C251" s="440" t="s">
        <v>1973</v>
      </c>
      <c r="D251" s="291" t="s">
        <v>1391</v>
      </c>
      <c r="E251" s="441" t="s">
        <v>27</v>
      </c>
      <c r="F251" s="441" t="s">
        <v>117</v>
      </c>
      <c r="G251" s="300">
        <f t="shared" si="12"/>
        <v>3228</v>
      </c>
      <c r="H251" s="299">
        <v>0</v>
      </c>
      <c r="I251" s="299"/>
      <c r="J251" s="298">
        <v>0</v>
      </c>
      <c r="K251" s="298"/>
      <c r="L251" s="442"/>
      <c r="M251" s="442"/>
      <c r="N251" s="442"/>
      <c r="O251" s="442"/>
      <c r="P251" s="298"/>
      <c r="Q251" s="298"/>
      <c r="R251" s="298">
        <v>2690</v>
      </c>
      <c r="S251" s="297">
        <f t="shared" si="11"/>
        <v>538</v>
      </c>
      <c r="T251" s="442"/>
      <c r="U251" s="298">
        <f t="shared" si="13"/>
        <v>0</v>
      </c>
      <c r="V251" s="292" t="s">
        <v>5303</v>
      </c>
      <c r="W251" s="292"/>
      <c r="X251" s="292"/>
      <c r="Y251" s="443"/>
      <c r="Z251" s="443"/>
      <c r="AA251" s="443"/>
      <c r="AB251" s="443"/>
      <c r="AC251" s="443"/>
      <c r="AD251" s="443"/>
      <c r="AE251" s="443"/>
      <c r="AF251" s="443"/>
      <c r="AG251" s="443"/>
      <c r="AH251" s="444"/>
    </row>
    <row r="252" spans="1:34" s="537" customFormat="1" ht="15" customHeight="1" x14ac:dyDescent="0.2">
      <c r="A252" s="525" t="s">
        <v>1974</v>
      </c>
      <c r="B252" s="526" t="s">
        <v>1975</v>
      </c>
      <c r="C252" s="527" t="s">
        <v>1973</v>
      </c>
      <c r="D252" s="528" t="s">
        <v>1861</v>
      </c>
      <c r="E252" s="529" t="s">
        <v>1387</v>
      </c>
      <c r="F252" s="529" t="s">
        <v>1862</v>
      </c>
      <c r="G252" s="530">
        <f t="shared" si="12"/>
        <v>149286</v>
      </c>
      <c r="H252" s="531">
        <v>0</v>
      </c>
      <c r="I252" s="531"/>
      <c r="J252" s="277">
        <v>0</v>
      </c>
      <c r="K252" s="277"/>
      <c r="L252" s="276"/>
      <c r="M252" s="276"/>
      <c r="N252" s="276"/>
      <c r="O252" s="276"/>
      <c r="P252" s="277"/>
      <c r="Q252" s="277"/>
      <c r="R252" s="277"/>
      <c r="S252" s="532">
        <f t="shared" si="11"/>
        <v>0</v>
      </c>
      <c r="T252" s="277">
        <v>124405</v>
      </c>
      <c r="U252" s="277">
        <f t="shared" si="13"/>
        <v>24881</v>
      </c>
      <c r="V252" s="533" t="s">
        <v>4344</v>
      </c>
      <c r="W252" s="533"/>
      <c r="X252" s="534"/>
      <c r="Y252" s="535"/>
      <c r="Z252" s="535"/>
      <c r="AA252" s="535"/>
      <c r="AB252" s="535"/>
      <c r="AC252" s="535"/>
      <c r="AD252" s="535"/>
      <c r="AE252" s="535"/>
      <c r="AF252" s="535"/>
      <c r="AG252" s="535"/>
      <c r="AH252" s="536"/>
    </row>
    <row r="253" spans="1:34" s="537" customFormat="1" ht="15" customHeight="1" x14ac:dyDescent="0.2">
      <c r="A253" s="525" t="s">
        <v>1976</v>
      </c>
      <c r="B253" s="526" t="s">
        <v>1977</v>
      </c>
      <c r="C253" s="527" t="s">
        <v>1978</v>
      </c>
      <c r="D253" s="528" t="s">
        <v>1861</v>
      </c>
      <c r="E253" s="529" t="s">
        <v>1387</v>
      </c>
      <c r="F253" s="529" t="s">
        <v>1862</v>
      </c>
      <c r="G253" s="530">
        <f t="shared" si="12"/>
        <v>149286</v>
      </c>
      <c r="H253" s="531">
        <v>0</v>
      </c>
      <c r="I253" s="531"/>
      <c r="J253" s="277">
        <v>0</v>
      </c>
      <c r="K253" s="277"/>
      <c r="L253" s="276"/>
      <c r="M253" s="276"/>
      <c r="N253" s="276"/>
      <c r="O253" s="276"/>
      <c r="P253" s="277"/>
      <c r="Q253" s="277"/>
      <c r="R253" s="277"/>
      <c r="S253" s="532">
        <f t="shared" si="11"/>
        <v>0</v>
      </c>
      <c r="T253" s="277">
        <v>124405</v>
      </c>
      <c r="U253" s="277">
        <f t="shared" si="13"/>
        <v>24881</v>
      </c>
      <c r="V253" s="533" t="s">
        <v>4344</v>
      </c>
      <c r="W253" s="533"/>
      <c r="X253" s="534"/>
      <c r="Y253" s="535"/>
      <c r="Z253" s="535"/>
      <c r="AA253" s="535"/>
      <c r="AB253" s="535"/>
      <c r="AC253" s="535"/>
      <c r="AD253" s="535"/>
      <c r="AE253" s="535"/>
      <c r="AF253" s="535"/>
      <c r="AG253" s="535"/>
      <c r="AH253" s="536"/>
    </row>
    <row r="254" spans="1:34" ht="15" customHeight="1" x14ac:dyDescent="0.2">
      <c r="A254" s="266" t="s">
        <v>1979</v>
      </c>
      <c r="B254" s="267" t="s">
        <v>1980</v>
      </c>
      <c r="C254" s="268" t="s">
        <v>1981</v>
      </c>
      <c r="D254" s="269" t="s">
        <v>1492</v>
      </c>
      <c r="E254" s="270" t="s">
        <v>1387</v>
      </c>
      <c r="F254" s="270" t="s">
        <v>48</v>
      </c>
      <c r="G254" s="271">
        <f t="shared" si="12"/>
        <v>50544</v>
      </c>
      <c r="H254" s="272">
        <v>0</v>
      </c>
      <c r="I254" s="272"/>
      <c r="J254" s="273">
        <v>0</v>
      </c>
      <c r="K254" s="273"/>
      <c r="L254" s="274"/>
      <c r="M254" s="274"/>
      <c r="N254" s="274"/>
      <c r="O254" s="274"/>
      <c r="P254" s="273"/>
      <c r="Q254" s="273"/>
      <c r="R254" s="273">
        <v>42120</v>
      </c>
      <c r="S254" s="275">
        <f t="shared" si="11"/>
        <v>8424</v>
      </c>
      <c r="T254" s="276"/>
      <c r="U254" s="277">
        <f t="shared" si="13"/>
        <v>0</v>
      </c>
      <c r="V254" s="278" t="s">
        <v>4347</v>
      </c>
      <c r="W254" s="278"/>
      <c r="X254" s="279"/>
      <c r="Y254" s="280"/>
      <c r="Z254" s="280"/>
      <c r="AA254" s="280"/>
      <c r="AB254" s="280"/>
      <c r="AC254" s="280"/>
      <c r="AD254" s="280"/>
      <c r="AE254" s="280"/>
      <c r="AF254" s="280"/>
      <c r="AG254" s="280"/>
      <c r="AH254" s="281"/>
    </row>
    <row r="255" spans="1:34" s="537" customFormat="1" ht="15" customHeight="1" x14ac:dyDescent="0.2">
      <c r="A255" s="525" t="s">
        <v>1982</v>
      </c>
      <c r="B255" s="526" t="s">
        <v>1983</v>
      </c>
      <c r="C255" s="527" t="s">
        <v>1981</v>
      </c>
      <c r="D255" s="528" t="s">
        <v>1922</v>
      </c>
      <c r="E255" s="529" t="s">
        <v>1756</v>
      </c>
      <c r="F255" s="529" t="s">
        <v>1923</v>
      </c>
      <c r="G255" s="530">
        <f t="shared" si="12"/>
        <v>88800</v>
      </c>
      <c r="H255" s="531">
        <v>0</v>
      </c>
      <c r="I255" s="531"/>
      <c r="J255" s="276">
        <v>0</v>
      </c>
      <c r="K255" s="276"/>
      <c r="L255" s="276"/>
      <c r="M255" s="276"/>
      <c r="N255" s="276"/>
      <c r="O255" s="276"/>
      <c r="P255" s="277"/>
      <c r="Q255" s="277"/>
      <c r="R255" s="277"/>
      <c r="S255" s="532">
        <f t="shared" si="11"/>
        <v>0</v>
      </c>
      <c r="T255" s="277">
        <v>74000</v>
      </c>
      <c r="U255" s="277">
        <f t="shared" si="13"/>
        <v>14800</v>
      </c>
      <c r="V255" s="533" t="s">
        <v>4344</v>
      </c>
      <c r="W255" s="534"/>
      <c r="X255" s="534"/>
      <c r="Y255" s="535"/>
      <c r="Z255" s="535"/>
      <c r="AA255" s="535"/>
      <c r="AB255" s="535"/>
      <c r="AC255" s="535"/>
      <c r="AD255" s="535"/>
      <c r="AE255" s="535"/>
      <c r="AF255" s="535"/>
      <c r="AG255" s="535"/>
      <c r="AH255" s="536"/>
    </row>
    <row r="256" spans="1:34" s="537" customFormat="1" ht="15" customHeight="1" x14ac:dyDescent="0.2">
      <c r="A256" s="525" t="s">
        <v>1984</v>
      </c>
      <c r="B256" s="526" t="s">
        <v>1985</v>
      </c>
      <c r="C256" s="527" t="s">
        <v>1981</v>
      </c>
      <c r="D256" s="528" t="s">
        <v>1922</v>
      </c>
      <c r="E256" s="529" t="s">
        <v>1756</v>
      </c>
      <c r="F256" s="529" t="s">
        <v>1923</v>
      </c>
      <c r="G256" s="530">
        <f t="shared" si="12"/>
        <v>88800</v>
      </c>
      <c r="H256" s="531">
        <v>0</v>
      </c>
      <c r="I256" s="531"/>
      <c r="J256" s="277">
        <v>0</v>
      </c>
      <c r="K256" s="277"/>
      <c r="L256" s="276"/>
      <c r="M256" s="276"/>
      <c r="N256" s="276"/>
      <c r="O256" s="276"/>
      <c r="P256" s="277"/>
      <c r="Q256" s="277"/>
      <c r="R256" s="277"/>
      <c r="S256" s="532">
        <f t="shared" si="11"/>
        <v>0</v>
      </c>
      <c r="T256" s="277">
        <v>74000</v>
      </c>
      <c r="U256" s="277">
        <f t="shared" si="13"/>
        <v>14800</v>
      </c>
      <c r="V256" s="533" t="s">
        <v>4344</v>
      </c>
      <c r="W256" s="534"/>
      <c r="X256" s="534"/>
      <c r="Y256" s="535"/>
      <c r="Z256" s="535"/>
      <c r="AA256" s="535"/>
      <c r="AB256" s="535"/>
      <c r="AC256" s="535"/>
      <c r="AD256" s="535"/>
      <c r="AE256" s="535"/>
      <c r="AF256" s="535"/>
      <c r="AG256" s="535"/>
      <c r="AH256" s="536"/>
    </row>
    <row r="257" spans="1:34" s="537" customFormat="1" ht="15" customHeight="1" x14ac:dyDescent="0.2">
      <c r="A257" s="525" t="s">
        <v>1986</v>
      </c>
      <c r="B257" s="526" t="s">
        <v>1987</v>
      </c>
      <c r="C257" s="527" t="s">
        <v>1981</v>
      </c>
      <c r="D257" s="528" t="s">
        <v>1922</v>
      </c>
      <c r="E257" s="529" t="s">
        <v>27</v>
      </c>
      <c r="F257" s="529" t="s">
        <v>1923</v>
      </c>
      <c r="G257" s="530">
        <f t="shared" si="12"/>
        <v>88800</v>
      </c>
      <c r="H257" s="531">
        <v>0</v>
      </c>
      <c r="I257" s="531"/>
      <c r="J257" s="277">
        <v>0</v>
      </c>
      <c r="K257" s="277"/>
      <c r="L257" s="276"/>
      <c r="M257" s="276"/>
      <c r="N257" s="276"/>
      <c r="O257" s="276"/>
      <c r="P257" s="277"/>
      <c r="Q257" s="277"/>
      <c r="R257" s="277"/>
      <c r="S257" s="532">
        <f t="shared" si="11"/>
        <v>0</v>
      </c>
      <c r="T257" s="277">
        <v>74000</v>
      </c>
      <c r="U257" s="277">
        <f t="shared" si="13"/>
        <v>14800</v>
      </c>
      <c r="V257" s="533" t="s">
        <v>4344</v>
      </c>
      <c r="W257" s="533"/>
      <c r="X257" s="534"/>
      <c r="Y257" s="535"/>
      <c r="Z257" s="535"/>
      <c r="AA257" s="535"/>
      <c r="AB257" s="535"/>
      <c r="AC257" s="535"/>
      <c r="AD257" s="535"/>
      <c r="AE257" s="535"/>
      <c r="AF257" s="535"/>
      <c r="AG257" s="535"/>
      <c r="AH257" s="536"/>
    </row>
    <row r="258" spans="1:34" s="537" customFormat="1" ht="15" customHeight="1" x14ac:dyDescent="0.2">
      <c r="A258" s="525">
        <v>44896</v>
      </c>
      <c r="B258" s="526" t="s">
        <v>1988</v>
      </c>
      <c r="C258" s="527" t="s">
        <v>1989</v>
      </c>
      <c r="D258" s="528" t="s">
        <v>1907</v>
      </c>
      <c r="E258" s="529" t="s">
        <v>27</v>
      </c>
      <c r="F258" s="529" t="s">
        <v>1908</v>
      </c>
      <c r="G258" s="530">
        <f t="shared" si="12"/>
        <v>80000.399999999994</v>
      </c>
      <c r="H258" s="531">
        <v>0</v>
      </c>
      <c r="I258" s="531"/>
      <c r="J258" s="277">
        <v>0</v>
      </c>
      <c r="K258" s="277"/>
      <c r="L258" s="276"/>
      <c r="M258" s="276"/>
      <c r="N258" s="276"/>
      <c r="O258" s="276"/>
      <c r="P258" s="277"/>
      <c r="Q258" s="277"/>
      <c r="R258" s="277"/>
      <c r="S258" s="532">
        <f t="shared" si="11"/>
        <v>0</v>
      </c>
      <c r="T258" s="277">
        <v>66667</v>
      </c>
      <c r="U258" s="277">
        <f t="shared" si="13"/>
        <v>13333.400000000001</v>
      </c>
      <c r="V258" s="533" t="s">
        <v>4344</v>
      </c>
      <c r="W258" s="534"/>
      <c r="X258" s="534"/>
      <c r="Y258" s="535"/>
      <c r="Z258" s="535"/>
      <c r="AA258" s="535"/>
      <c r="AB258" s="535"/>
      <c r="AC258" s="535"/>
      <c r="AD258" s="535"/>
      <c r="AE258" s="535"/>
      <c r="AF258" s="535"/>
      <c r="AG258" s="535"/>
      <c r="AH258" s="536"/>
    </row>
    <row r="259" spans="1:34" s="537" customFormat="1" ht="15" customHeight="1" x14ac:dyDescent="0.2">
      <c r="A259" s="525" t="s">
        <v>1990</v>
      </c>
      <c r="B259" s="526" t="s">
        <v>1991</v>
      </c>
      <c r="C259" s="527" t="s">
        <v>1992</v>
      </c>
      <c r="D259" s="528" t="s">
        <v>1861</v>
      </c>
      <c r="E259" s="529" t="s">
        <v>1387</v>
      </c>
      <c r="F259" s="529" t="s">
        <v>1862</v>
      </c>
      <c r="G259" s="530">
        <f t="shared" si="12"/>
        <v>149286</v>
      </c>
      <c r="H259" s="531">
        <v>0</v>
      </c>
      <c r="I259" s="531"/>
      <c r="J259" s="277">
        <v>0</v>
      </c>
      <c r="K259" s="277"/>
      <c r="L259" s="276"/>
      <c r="M259" s="276"/>
      <c r="N259" s="276"/>
      <c r="O259" s="276"/>
      <c r="P259" s="277"/>
      <c r="Q259" s="277"/>
      <c r="R259" s="277"/>
      <c r="S259" s="532">
        <f t="shared" si="11"/>
        <v>0</v>
      </c>
      <c r="T259" s="277">
        <v>124405</v>
      </c>
      <c r="U259" s="277">
        <f t="shared" si="13"/>
        <v>24881</v>
      </c>
      <c r="V259" s="533" t="s">
        <v>4344</v>
      </c>
      <c r="W259" s="534"/>
      <c r="X259" s="534"/>
      <c r="Y259" s="535"/>
      <c r="Z259" s="535"/>
      <c r="AA259" s="535"/>
      <c r="AB259" s="535"/>
      <c r="AC259" s="535"/>
      <c r="AD259" s="535"/>
      <c r="AE259" s="535"/>
      <c r="AF259" s="535"/>
      <c r="AG259" s="535"/>
      <c r="AH259" s="536"/>
    </row>
    <row r="260" spans="1:34" s="537" customFormat="1" ht="15" customHeight="1" x14ac:dyDescent="0.2">
      <c r="A260" s="525">
        <v>44562</v>
      </c>
      <c r="B260" s="526" t="s">
        <v>1993</v>
      </c>
      <c r="C260" s="527" t="s">
        <v>1992</v>
      </c>
      <c r="D260" s="528" t="s">
        <v>1994</v>
      </c>
      <c r="E260" s="529" t="s">
        <v>30</v>
      </c>
      <c r="F260" s="529" t="s">
        <v>1995</v>
      </c>
      <c r="G260" s="530">
        <f t="shared" si="12"/>
        <v>1076352</v>
      </c>
      <c r="H260" s="531">
        <v>0</v>
      </c>
      <c r="I260" s="531"/>
      <c r="J260" s="277">
        <v>0</v>
      </c>
      <c r="K260" s="277"/>
      <c r="L260" s="276"/>
      <c r="M260" s="276"/>
      <c r="N260" s="276"/>
      <c r="O260" s="276"/>
      <c r="P260" s="277"/>
      <c r="Q260" s="277"/>
      <c r="R260" s="277"/>
      <c r="S260" s="532">
        <f t="shared" si="11"/>
        <v>0</v>
      </c>
      <c r="T260" s="277">
        <v>896960</v>
      </c>
      <c r="U260" s="277">
        <f t="shared" si="13"/>
        <v>179392</v>
      </c>
      <c r="V260" s="533" t="s">
        <v>4344</v>
      </c>
      <c r="W260" s="534"/>
      <c r="X260" s="534"/>
      <c r="Y260" s="535"/>
      <c r="Z260" s="535"/>
      <c r="AA260" s="535"/>
      <c r="AB260" s="535"/>
      <c r="AC260" s="535"/>
      <c r="AD260" s="535"/>
      <c r="AE260" s="535"/>
      <c r="AF260" s="535"/>
      <c r="AG260" s="535"/>
      <c r="AH260" s="536"/>
    </row>
    <row r="261" spans="1:34" ht="15" customHeight="1" x14ac:dyDescent="0.2">
      <c r="A261" s="266" t="s">
        <v>1996</v>
      </c>
      <c r="B261" s="267" t="s">
        <v>1997</v>
      </c>
      <c r="C261" s="268" t="s">
        <v>1992</v>
      </c>
      <c r="D261" s="269" t="s">
        <v>1706</v>
      </c>
      <c r="E261" s="270" t="s">
        <v>41</v>
      </c>
      <c r="F261" s="270" t="s">
        <v>1707</v>
      </c>
      <c r="G261" s="271">
        <f t="shared" si="12"/>
        <v>144000</v>
      </c>
      <c r="H261" s="272">
        <v>0</v>
      </c>
      <c r="I261" s="272"/>
      <c r="J261" s="273">
        <v>0</v>
      </c>
      <c r="K261" s="273"/>
      <c r="L261" s="274"/>
      <c r="M261" s="274"/>
      <c r="N261" s="274"/>
      <c r="O261" s="274"/>
      <c r="P261" s="273"/>
      <c r="Q261" s="273"/>
      <c r="R261" s="273">
        <v>120000</v>
      </c>
      <c r="S261" s="275">
        <f t="shared" si="11"/>
        <v>24000</v>
      </c>
      <c r="T261" s="276"/>
      <c r="U261" s="277">
        <f t="shared" si="13"/>
        <v>0</v>
      </c>
      <c r="V261" s="279" t="s">
        <v>4349</v>
      </c>
      <c r="W261" s="279"/>
      <c r="X261" s="279"/>
      <c r="Y261" s="280"/>
      <c r="Z261" s="280"/>
      <c r="AA261" s="280"/>
      <c r="AB261" s="280"/>
      <c r="AC261" s="280"/>
      <c r="AD261" s="280"/>
      <c r="AE261" s="280"/>
      <c r="AF261" s="280"/>
      <c r="AG261" s="280"/>
      <c r="AH261" s="281"/>
    </row>
    <row r="262" spans="1:34" ht="15" customHeight="1" x14ac:dyDescent="0.2">
      <c r="A262" s="266" t="s">
        <v>1998</v>
      </c>
      <c r="B262" s="267" t="s">
        <v>1999</v>
      </c>
      <c r="C262" s="268" t="s">
        <v>2000</v>
      </c>
      <c r="D262" s="269" t="s">
        <v>1706</v>
      </c>
      <c r="E262" s="270" t="s">
        <v>41</v>
      </c>
      <c r="F262" s="270" t="s">
        <v>1707</v>
      </c>
      <c r="G262" s="271">
        <f t="shared" si="12"/>
        <v>-137600.4</v>
      </c>
      <c r="H262" s="272">
        <v>0</v>
      </c>
      <c r="I262" s="272"/>
      <c r="J262" s="273">
        <v>0</v>
      </c>
      <c r="K262" s="273"/>
      <c r="L262" s="274"/>
      <c r="M262" s="274"/>
      <c r="N262" s="274"/>
      <c r="O262" s="274"/>
      <c r="P262" s="273"/>
      <c r="Q262" s="273"/>
      <c r="R262" s="273">
        <v>-114667</v>
      </c>
      <c r="S262" s="275">
        <f t="shared" si="11"/>
        <v>-22933.4</v>
      </c>
      <c r="T262" s="276"/>
      <c r="U262" s="277">
        <f t="shared" si="13"/>
        <v>0</v>
      </c>
      <c r="V262" s="279" t="s">
        <v>4349</v>
      </c>
      <c r="W262" s="279"/>
      <c r="X262" s="279"/>
      <c r="Y262" s="280"/>
      <c r="Z262" s="280"/>
      <c r="AA262" s="280"/>
      <c r="AB262" s="280"/>
      <c r="AC262" s="280"/>
      <c r="AD262" s="280"/>
      <c r="AE262" s="280"/>
      <c r="AF262" s="280"/>
      <c r="AG262" s="280"/>
      <c r="AH262" s="281"/>
    </row>
    <row r="263" spans="1:34" ht="15" customHeight="1" x14ac:dyDescent="0.2">
      <c r="A263" s="266" t="s">
        <v>2001</v>
      </c>
      <c r="B263" s="267" t="s">
        <v>2002</v>
      </c>
      <c r="C263" s="268" t="s">
        <v>2000</v>
      </c>
      <c r="D263" s="269" t="s">
        <v>1706</v>
      </c>
      <c r="E263" s="270" t="s">
        <v>41</v>
      </c>
      <c r="F263" s="270" t="s">
        <v>1707</v>
      </c>
      <c r="G263" s="271">
        <f t="shared" si="12"/>
        <v>137600.4</v>
      </c>
      <c r="H263" s="272">
        <v>0</v>
      </c>
      <c r="I263" s="272"/>
      <c r="J263" s="273">
        <v>0</v>
      </c>
      <c r="K263" s="273"/>
      <c r="L263" s="274"/>
      <c r="M263" s="274"/>
      <c r="N263" s="274"/>
      <c r="O263" s="274"/>
      <c r="P263" s="273"/>
      <c r="Q263" s="273"/>
      <c r="R263" s="273">
        <v>114667</v>
      </c>
      <c r="S263" s="275">
        <f t="shared" ref="S263:S326" si="14">R263*0.2</f>
        <v>22933.4</v>
      </c>
      <c r="T263" s="276"/>
      <c r="U263" s="277">
        <f t="shared" si="13"/>
        <v>0</v>
      </c>
      <c r="V263" s="279" t="s">
        <v>4349</v>
      </c>
      <c r="W263" s="279"/>
      <c r="X263" s="279"/>
      <c r="Y263" s="280"/>
      <c r="Z263" s="280"/>
      <c r="AA263" s="280"/>
      <c r="AB263" s="280"/>
      <c r="AC263" s="280"/>
      <c r="AD263" s="280"/>
      <c r="AE263" s="280"/>
      <c r="AF263" s="280"/>
      <c r="AG263" s="280"/>
      <c r="AH263" s="281"/>
    </row>
    <row r="264" spans="1:34" ht="15" customHeight="1" x14ac:dyDescent="0.2">
      <c r="A264" s="266" t="s">
        <v>2003</v>
      </c>
      <c r="B264" s="267" t="s">
        <v>2004</v>
      </c>
      <c r="C264" s="268" t="s">
        <v>2000</v>
      </c>
      <c r="D264" s="269" t="s">
        <v>1706</v>
      </c>
      <c r="E264" s="270" t="s">
        <v>41</v>
      </c>
      <c r="F264" s="270" t="s">
        <v>1707</v>
      </c>
      <c r="G264" s="271">
        <f t="shared" si="12"/>
        <v>137600.4</v>
      </c>
      <c r="H264" s="272">
        <v>0</v>
      </c>
      <c r="I264" s="272"/>
      <c r="J264" s="273">
        <v>0</v>
      </c>
      <c r="K264" s="273"/>
      <c r="L264" s="274"/>
      <c r="M264" s="274"/>
      <c r="N264" s="274"/>
      <c r="O264" s="274"/>
      <c r="P264" s="273"/>
      <c r="Q264" s="273"/>
      <c r="R264" s="273">
        <v>114667</v>
      </c>
      <c r="S264" s="275">
        <f t="shared" si="14"/>
        <v>22933.4</v>
      </c>
      <c r="T264" s="276"/>
      <c r="U264" s="277">
        <f t="shared" si="13"/>
        <v>0</v>
      </c>
      <c r="V264" s="279" t="s">
        <v>4349</v>
      </c>
      <c r="W264" s="278"/>
      <c r="X264" s="279"/>
      <c r="Y264" s="280"/>
      <c r="Z264" s="280"/>
      <c r="AA264" s="280"/>
      <c r="AB264" s="280"/>
      <c r="AC264" s="280"/>
      <c r="AD264" s="280"/>
      <c r="AE264" s="280"/>
      <c r="AF264" s="280"/>
      <c r="AG264" s="280"/>
      <c r="AH264" s="281"/>
    </row>
    <row r="265" spans="1:34" ht="15" customHeight="1" x14ac:dyDescent="0.2">
      <c r="A265" s="266" t="s">
        <v>2005</v>
      </c>
      <c r="B265" s="267" t="s">
        <v>2006</v>
      </c>
      <c r="C265" s="268" t="s">
        <v>2000</v>
      </c>
      <c r="D265" s="269" t="s">
        <v>1439</v>
      </c>
      <c r="E265" s="270" t="s">
        <v>1756</v>
      </c>
      <c r="F265" s="270" t="s">
        <v>73</v>
      </c>
      <c r="G265" s="271">
        <f t="shared" si="12"/>
        <v>6412.8</v>
      </c>
      <c r="H265" s="272">
        <v>0</v>
      </c>
      <c r="I265" s="272"/>
      <c r="J265" s="273">
        <v>0</v>
      </c>
      <c r="K265" s="273"/>
      <c r="L265" s="274"/>
      <c r="M265" s="274"/>
      <c r="N265" s="274"/>
      <c r="O265" s="274"/>
      <c r="P265" s="273"/>
      <c r="Q265" s="273"/>
      <c r="R265" s="273">
        <v>5344</v>
      </c>
      <c r="S265" s="275">
        <f t="shared" si="14"/>
        <v>1068.8</v>
      </c>
      <c r="T265" s="276"/>
      <c r="U265" s="277">
        <f t="shared" si="13"/>
        <v>0</v>
      </c>
      <c r="V265" s="278"/>
      <c r="W265" s="278"/>
      <c r="X265" s="279"/>
      <c r="Y265" s="280"/>
      <c r="Z265" s="280"/>
      <c r="AA265" s="280"/>
      <c r="AB265" s="280"/>
      <c r="AC265" s="280"/>
      <c r="AD265" s="280"/>
      <c r="AE265" s="280"/>
      <c r="AF265" s="280"/>
      <c r="AG265" s="280"/>
      <c r="AH265" s="281"/>
    </row>
    <row r="266" spans="1:34" s="537" customFormat="1" ht="15" customHeight="1" x14ac:dyDescent="0.2">
      <c r="A266" s="525" t="s">
        <v>2007</v>
      </c>
      <c r="B266" s="526" t="s">
        <v>2008</v>
      </c>
      <c r="C266" s="527" t="s">
        <v>2000</v>
      </c>
      <c r="D266" s="528" t="s">
        <v>1861</v>
      </c>
      <c r="E266" s="529" t="s">
        <v>1387</v>
      </c>
      <c r="F266" s="529" t="s">
        <v>1862</v>
      </c>
      <c r="G266" s="530">
        <f t="shared" si="12"/>
        <v>46420.800000000003</v>
      </c>
      <c r="H266" s="531">
        <v>0</v>
      </c>
      <c r="I266" s="531"/>
      <c r="J266" s="277">
        <v>0</v>
      </c>
      <c r="K266" s="277"/>
      <c r="L266" s="276"/>
      <c r="M266" s="276"/>
      <c r="N266" s="276"/>
      <c r="O266" s="276"/>
      <c r="P266" s="277"/>
      <c r="Q266" s="277"/>
      <c r="R266" s="277"/>
      <c r="S266" s="532">
        <f t="shared" si="14"/>
        <v>0</v>
      </c>
      <c r="T266" s="277">
        <v>38684</v>
      </c>
      <c r="U266" s="277">
        <f t="shared" si="13"/>
        <v>7736.8</v>
      </c>
      <c r="V266" s="533" t="s">
        <v>4344</v>
      </c>
      <c r="W266" s="533"/>
      <c r="X266" s="534"/>
      <c r="Y266" s="535"/>
      <c r="Z266" s="535"/>
      <c r="AA266" s="535"/>
      <c r="AB266" s="535"/>
      <c r="AC266" s="535"/>
      <c r="AD266" s="535"/>
      <c r="AE266" s="535"/>
      <c r="AF266" s="535"/>
      <c r="AG266" s="535"/>
      <c r="AH266" s="536"/>
    </row>
    <row r="267" spans="1:34" s="438" customFormat="1" ht="15" customHeight="1" x14ac:dyDescent="0.2">
      <c r="A267" s="439" t="s">
        <v>2009</v>
      </c>
      <c r="B267" s="290" t="s">
        <v>2010</v>
      </c>
      <c r="C267" s="440" t="s">
        <v>2011</v>
      </c>
      <c r="D267" s="291" t="s">
        <v>1814</v>
      </c>
      <c r="E267" s="441" t="s">
        <v>27</v>
      </c>
      <c r="F267" s="441" t="s">
        <v>1815</v>
      </c>
      <c r="G267" s="300">
        <f t="shared" si="12"/>
        <v>1932</v>
      </c>
      <c r="H267" s="299">
        <v>0</v>
      </c>
      <c r="I267" s="299"/>
      <c r="J267" s="298">
        <v>0</v>
      </c>
      <c r="K267" s="298"/>
      <c r="L267" s="442"/>
      <c r="M267" s="442"/>
      <c r="N267" s="442"/>
      <c r="O267" s="442"/>
      <c r="P267" s="298"/>
      <c r="Q267" s="298"/>
      <c r="R267" s="298">
        <v>1610</v>
      </c>
      <c r="S267" s="297">
        <f t="shared" si="14"/>
        <v>322</v>
      </c>
      <c r="T267" s="442"/>
      <c r="U267" s="298">
        <f t="shared" si="13"/>
        <v>0</v>
      </c>
      <c r="V267" s="292" t="s">
        <v>5308</v>
      </c>
      <c r="W267" s="292"/>
      <c r="X267" s="292"/>
      <c r="Y267" s="443"/>
      <c r="Z267" s="443"/>
      <c r="AA267" s="443"/>
      <c r="AB267" s="443"/>
      <c r="AC267" s="443"/>
      <c r="AD267" s="443"/>
      <c r="AE267" s="443"/>
      <c r="AF267" s="443"/>
      <c r="AG267" s="443"/>
      <c r="AH267" s="444"/>
    </row>
    <row r="268" spans="1:34" s="438" customFormat="1" ht="15" customHeight="1" x14ac:dyDescent="0.2">
      <c r="A268" s="439" t="s">
        <v>2012</v>
      </c>
      <c r="B268" s="290" t="s">
        <v>2013</v>
      </c>
      <c r="C268" s="440" t="s">
        <v>2011</v>
      </c>
      <c r="D268" s="291" t="s">
        <v>1399</v>
      </c>
      <c r="E268" s="441" t="s">
        <v>1776</v>
      </c>
      <c r="F268" s="441" t="s">
        <v>1400</v>
      </c>
      <c r="G268" s="300">
        <f t="shared" si="12"/>
        <v>1230</v>
      </c>
      <c r="H268" s="299">
        <v>180</v>
      </c>
      <c r="I268" s="299"/>
      <c r="J268" s="298">
        <v>0</v>
      </c>
      <c r="K268" s="298"/>
      <c r="L268" s="442"/>
      <c r="M268" s="442"/>
      <c r="N268" s="442"/>
      <c r="O268" s="442"/>
      <c r="P268" s="298"/>
      <c r="Q268" s="298"/>
      <c r="R268" s="298">
        <v>875</v>
      </c>
      <c r="S268" s="297">
        <f t="shared" si="14"/>
        <v>175</v>
      </c>
      <c r="T268" s="442"/>
      <c r="U268" s="298">
        <f t="shared" si="13"/>
        <v>0</v>
      </c>
      <c r="V268" s="292" t="s">
        <v>5300</v>
      </c>
      <c r="W268" s="292"/>
      <c r="X268" s="292"/>
      <c r="Y268" s="443"/>
      <c r="Z268" s="443"/>
      <c r="AA268" s="443"/>
      <c r="AB268" s="443"/>
      <c r="AC268" s="443"/>
      <c r="AD268" s="443"/>
      <c r="AE268" s="443"/>
      <c r="AF268" s="443"/>
      <c r="AG268" s="443"/>
      <c r="AH268" s="444"/>
    </row>
    <row r="269" spans="1:34" ht="15" customHeight="1" x14ac:dyDescent="0.2">
      <c r="A269" s="266" t="s">
        <v>2014</v>
      </c>
      <c r="B269" s="267" t="s">
        <v>2015</v>
      </c>
      <c r="C269" s="268" t="s">
        <v>2011</v>
      </c>
      <c r="D269" s="269" t="s">
        <v>1529</v>
      </c>
      <c r="E269" s="270" t="s">
        <v>1785</v>
      </c>
      <c r="F269" s="270" t="s">
        <v>71</v>
      </c>
      <c r="G269" s="271">
        <f t="shared" si="12"/>
        <v>140306.4</v>
      </c>
      <c r="H269" s="272">
        <v>0</v>
      </c>
      <c r="I269" s="272"/>
      <c r="J269" s="273">
        <v>0</v>
      </c>
      <c r="K269" s="273"/>
      <c r="L269" s="274"/>
      <c r="M269" s="274"/>
      <c r="N269" s="274"/>
      <c r="O269" s="274"/>
      <c r="P269" s="273"/>
      <c r="Q269" s="273"/>
      <c r="R269" s="273">
        <v>116922</v>
      </c>
      <c r="S269" s="275">
        <f t="shared" si="14"/>
        <v>23384.400000000001</v>
      </c>
      <c r="T269" s="276"/>
      <c r="U269" s="277">
        <f t="shared" si="13"/>
        <v>0</v>
      </c>
      <c r="V269" s="278"/>
      <c r="W269" s="278"/>
      <c r="X269" s="279"/>
      <c r="Y269" s="280"/>
      <c r="Z269" s="280"/>
      <c r="AA269" s="280"/>
      <c r="AB269" s="280"/>
      <c r="AC269" s="280"/>
      <c r="AD269" s="280"/>
      <c r="AE269" s="280"/>
      <c r="AF269" s="280"/>
      <c r="AG269" s="280"/>
      <c r="AH269" s="281"/>
    </row>
    <row r="270" spans="1:34" s="488" customFormat="1" ht="15" customHeight="1" x14ac:dyDescent="0.2">
      <c r="A270" s="473" t="s">
        <v>2016</v>
      </c>
      <c r="B270" s="474" t="s">
        <v>2017</v>
      </c>
      <c r="C270" s="475" t="s">
        <v>2011</v>
      </c>
      <c r="D270" s="476" t="s">
        <v>2018</v>
      </c>
      <c r="E270" s="477" t="s">
        <v>27</v>
      </c>
      <c r="F270" s="477" t="s">
        <v>33</v>
      </c>
      <c r="G270" s="478">
        <f t="shared" si="12"/>
        <v>2700</v>
      </c>
      <c r="H270" s="479">
        <v>0</v>
      </c>
      <c r="I270" s="479"/>
      <c r="J270" s="480">
        <v>0</v>
      </c>
      <c r="K270" s="480"/>
      <c r="L270" s="481"/>
      <c r="M270" s="481"/>
      <c r="N270" s="481"/>
      <c r="O270" s="481"/>
      <c r="P270" s="480"/>
      <c r="Q270" s="480"/>
      <c r="R270" s="480">
        <v>2250</v>
      </c>
      <c r="S270" s="482">
        <f t="shared" si="14"/>
        <v>450</v>
      </c>
      <c r="T270" s="483"/>
      <c r="U270" s="515">
        <f t="shared" si="13"/>
        <v>0</v>
      </c>
      <c r="V270" s="485"/>
      <c r="W270" s="485"/>
      <c r="X270" s="484"/>
      <c r="Y270" s="486"/>
      <c r="Z270" s="486"/>
      <c r="AA270" s="486"/>
      <c r="AB270" s="486"/>
      <c r="AC270" s="486"/>
      <c r="AD270" s="486"/>
      <c r="AE270" s="486"/>
      <c r="AF270" s="486"/>
      <c r="AG270" s="486"/>
      <c r="AH270" s="487"/>
    </row>
    <row r="271" spans="1:34" ht="15" customHeight="1" x14ac:dyDescent="0.2">
      <c r="A271" s="266">
        <v>6623</v>
      </c>
      <c r="B271" s="267" t="s">
        <v>2019</v>
      </c>
      <c r="C271" s="268" t="s">
        <v>2020</v>
      </c>
      <c r="D271" s="269" t="s">
        <v>2018</v>
      </c>
      <c r="E271" s="270" t="s">
        <v>1387</v>
      </c>
      <c r="F271" s="270" t="s">
        <v>33</v>
      </c>
      <c r="G271" s="271">
        <f t="shared" si="12"/>
        <v>1299.5999999999999</v>
      </c>
      <c r="H271" s="272">
        <v>0</v>
      </c>
      <c r="I271" s="272"/>
      <c r="J271" s="273">
        <v>0</v>
      </c>
      <c r="K271" s="273"/>
      <c r="L271" s="274"/>
      <c r="M271" s="274"/>
      <c r="N271" s="274"/>
      <c r="O271" s="274"/>
      <c r="P271" s="273"/>
      <c r="Q271" s="273"/>
      <c r="R271" s="273">
        <v>1083</v>
      </c>
      <c r="S271" s="275">
        <f t="shared" si="14"/>
        <v>216.60000000000002</v>
      </c>
      <c r="T271" s="276"/>
      <c r="U271" s="277">
        <f t="shared" si="13"/>
        <v>0</v>
      </c>
      <c r="V271" s="278"/>
      <c r="W271" s="278"/>
      <c r="X271" s="279"/>
      <c r="Y271" s="280"/>
      <c r="Z271" s="280"/>
      <c r="AA271" s="280"/>
      <c r="AB271" s="280"/>
      <c r="AC271" s="280"/>
      <c r="AD271" s="280"/>
      <c r="AE271" s="280"/>
      <c r="AF271" s="280"/>
      <c r="AG271" s="280"/>
      <c r="AH271" s="281"/>
    </row>
    <row r="272" spans="1:34" ht="15" customHeight="1" x14ac:dyDescent="0.2">
      <c r="A272" s="266">
        <v>20</v>
      </c>
      <c r="B272" s="267" t="s">
        <v>2021</v>
      </c>
      <c r="C272" s="268" t="s">
        <v>2022</v>
      </c>
      <c r="D272" s="269" t="s">
        <v>2023</v>
      </c>
      <c r="E272" s="270" t="s">
        <v>1387</v>
      </c>
      <c r="F272" s="270" t="s">
        <v>2024</v>
      </c>
      <c r="G272" s="271">
        <f t="shared" si="12"/>
        <v>24999.599999999999</v>
      </c>
      <c r="H272" s="272">
        <v>0</v>
      </c>
      <c r="I272" s="272"/>
      <c r="J272" s="273">
        <v>0</v>
      </c>
      <c r="K272" s="273"/>
      <c r="L272" s="274"/>
      <c r="M272" s="274"/>
      <c r="N272" s="274"/>
      <c r="O272" s="274"/>
      <c r="P272" s="273"/>
      <c r="Q272" s="273"/>
      <c r="R272" s="273">
        <v>20833</v>
      </c>
      <c r="S272" s="275">
        <f t="shared" si="14"/>
        <v>4166.6000000000004</v>
      </c>
      <c r="T272" s="276"/>
      <c r="U272" s="277">
        <f t="shared" si="13"/>
        <v>0</v>
      </c>
      <c r="V272" s="278"/>
      <c r="W272" s="278"/>
      <c r="X272" s="279"/>
      <c r="Y272" s="280"/>
      <c r="Z272" s="280"/>
      <c r="AA272" s="280"/>
      <c r="AB272" s="280"/>
      <c r="AC272" s="280"/>
      <c r="AD272" s="280"/>
      <c r="AE272" s="280"/>
      <c r="AF272" s="280"/>
      <c r="AG272" s="280"/>
      <c r="AH272" s="281"/>
    </row>
    <row r="273" spans="1:34" ht="15" customHeight="1" x14ac:dyDescent="0.2">
      <c r="A273" s="266">
        <v>1001</v>
      </c>
      <c r="B273" s="267" t="s">
        <v>2025</v>
      </c>
      <c r="C273" s="268" t="s">
        <v>2026</v>
      </c>
      <c r="D273" s="269" t="s">
        <v>2027</v>
      </c>
      <c r="E273" s="270" t="s">
        <v>1387</v>
      </c>
      <c r="F273" s="270" t="s">
        <v>2028</v>
      </c>
      <c r="G273" s="271">
        <f t="shared" si="12"/>
        <v>7599.6</v>
      </c>
      <c r="H273" s="272">
        <v>0</v>
      </c>
      <c r="I273" s="272"/>
      <c r="J273" s="273">
        <v>0</v>
      </c>
      <c r="K273" s="273"/>
      <c r="L273" s="274"/>
      <c r="M273" s="274"/>
      <c r="N273" s="274"/>
      <c r="O273" s="274"/>
      <c r="P273" s="273"/>
      <c r="Q273" s="273"/>
      <c r="R273" s="273">
        <v>6333</v>
      </c>
      <c r="S273" s="275">
        <f t="shared" si="14"/>
        <v>1266.6000000000001</v>
      </c>
      <c r="T273" s="276"/>
      <c r="U273" s="277">
        <f t="shared" si="13"/>
        <v>0</v>
      </c>
      <c r="V273" s="278"/>
      <c r="W273" s="278"/>
      <c r="X273" s="279"/>
      <c r="Y273" s="280"/>
      <c r="Z273" s="280"/>
      <c r="AA273" s="280"/>
      <c r="AB273" s="280"/>
      <c r="AC273" s="280"/>
      <c r="AD273" s="280"/>
      <c r="AE273" s="280"/>
      <c r="AF273" s="280"/>
      <c r="AG273" s="280"/>
      <c r="AH273" s="281"/>
    </row>
    <row r="274" spans="1:34" s="438" customFormat="1" ht="15" customHeight="1" x14ac:dyDescent="0.2">
      <c r="A274" s="439">
        <v>3044976</v>
      </c>
      <c r="B274" s="290" t="s">
        <v>2013</v>
      </c>
      <c r="C274" s="440" t="s">
        <v>2029</v>
      </c>
      <c r="D274" s="291" t="s">
        <v>1399</v>
      </c>
      <c r="E274" s="441" t="s">
        <v>1387</v>
      </c>
      <c r="F274" s="441" t="s">
        <v>1400</v>
      </c>
      <c r="G274" s="300">
        <f t="shared" si="12"/>
        <v>1230</v>
      </c>
      <c r="H274" s="299">
        <v>180</v>
      </c>
      <c r="I274" s="299"/>
      <c r="J274" s="298">
        <v>0</v>
      </c>
      <c r="K274" s="298"/>
      <c r="L274" s="442"/>
      <c r="M274" s="442"/>
      <c r="N274" s="442"/>
      <c r="O274" s="442"/>
      <c r="P274" s="298"/>
      <c r="Q274" s="298"/>
      <c r="R274" s="298">
        <v>875</v>
      </c>
      <c r="S274" s="297">
        <f t="shared" si="14"/>
        <v>175</v>
      </c>
      <c r="T274" s="442"/>
      <c r="U274" s="298">
        <f t="shared" si="13"/>
        <v>0</v>
      </c>
      <c r="V274" s="289" t="s">
        <v>5300</v>
      </c>
      <c r="W274" s="289"/>
      <c r="X274" s="292"/>
      <c r="Y274" s="443"/>
      <c r="Z274" s="443"/>
      <c r="AA274" s="443"/>
      <c r="AB274" s="443"/>
      <c r="AC274" s="443"/>
      <c r="AD274" s="443"/>
      <c r="AE274" s="443"/>
      <c r="AF274" s="443"/>
      <c r="AG274" s="443"/>
      <c r="AH274" s="444"/>
    </row>
    <row r="275" spans="1:34" s="438" customFormat="1" ht="15" customHeight="1" x14ac:dyDescent="0.2">
      <c r="A275" s="439">
        <v>363</v>
      </c>
      <c r="B275" s="290" t="s">
        <v>2030</v>
      </c>
      <c r="C275" s="440" t="s">
        <v>2031</v>
      </c>
      <c r="D275" s="291" t="s">
        <v>1949</v>
      </c>
      <c r="E275" s="441" t="s">
        <v>1387</v>
      </c>
      <c r="F275" s="441" t="s">
        <v>1950</v>
      </c>
      <c r="G275" s="300">
        <f t="shared" si="12"/>
        <v>15000</v>
      </c>
      <c r="H275" s="299">
        <v>0</v>
      </c>
      <c r="I275" s="299"/>
      <c r="J275" s="298">
        <v>0</v>
      </c>
      <c r="K275" s="298"/>
      <c r="L275" s="442"/>
      <c r="M275" s="442"/>
      <c r="N275" s="442"/>
      <c r="O275" s="442"/>
      <c r="P275" s="298"/>
      <c r="Q275" s="298"/>
      <c r="R275" s="298">
        <v>12500</v>
      </c>
      <c r="S275" s="297">
        <f t="shared" si="14"/>
        <v>2500</v>
      </c>
      <c r="T275" s="442"/>
      <c r="U275" s="298">
        <f t="shared" si="13"/>
        <v>0</v>
      </c>
      <c r="V275" s="289" t="s">
        <v>5310</v>
      </c>
      <c r="W275" s="289"/>
      <c r="X275" s="292"/>
      <c r="Y275" s="443"/>
      <c r="Z275" s="443"/>
      <c r="AA275" s="443"/>
      <c r="AB275" s="443"/>
      <c r="AC275" s="443"/>
      <c r="AD275" s="443"/>
      <c r="AE275" s="443"/>
      <c r="AF275" s="443"/>
      <c r="AG275" s="443"/>
      <c r="AH275" s="444"/>
    </row>
    <row r="276" spans="1:34" ht="15" customHeight="1" x14ac:dyDescent="0.2">
      <c r="A276" s="266">
        <v>715</v>
      </c>
      <c r="B276" s="267" t="s">
        <v>2032</v>
      </c>
      <c r="C276" s="268" t="s">
        <v>2031</v>
      </c>
      <c r="D276" s="269" t="s">
        <v>2033</v>
      </c>
      <c r="E276" s="270" t="s">
        <v>2034</v>
      </c>
      <c r="F276" s="270" t="s">
        <v>2035</v>
      </c>
      <c r="G276" s="271">
        <f t="shared" si="12"/>
        <v>293040</v>
      </c>
      <c r="H276" s="272">
        <v>0</v>
      </c>
      <c r="I276" s="272"/>
      <c r="J276" s="273">
        <v>0</v>
      </c>
      <c r="K276" s="273"/>
      <c r="L276" s="274"/>
      <c r="M276" s="274"/>
      <c r="N276" s="274"/>
      <c r="O276" s="274"/>
      <c r="P276" s="273"/>
      <c r="Q276" s="273"/>
      <c r="R276" s="273">
        <v>244200</v>
      </c>
      <c r="S276" s="275">
        <f t="shared" si="14"/>
        <v>48840</v>
      </c>
      <c r="T276" s="276"/>
      <c r="U276" s="277">
        <f t="shared" si="13"/>
        <v>0</v>
      </c>
      <c r="V276" s="278" t="s">
        <v>4349</v>
      </c>
      <c r="W276" s="278"/>
      <c r="X276" s="279"/>
      <c r="Y276" s="280"/>
      <c r="Z276" s="280"/>
      <c r="AA276" s="280"/>
      <c r="AB276" s="280"/>
      <c r="AC276" s="280"/>
      <c r="AD276" s="280"/>
      <c r="AE276" s="280"/>
      <c r="AF276" s="280"/>
      <c r="AG276" s="280"/>
      <c r="AH276" s="281"/>
    </row>
    <row r="277" spans="1:34" ht="15" customHeight="1" x14ac:dyDescent="0.2">
      <c r="A277" s="266">
        <v>2509</v>
      </c>
      <c r="B277" s="267" t="s">
        <v>2036</v>
      </c>
      <c r="C277" s="268" t="s">
        <v>2031</v>
      </c>
      <c r="D277" s="269" t="s">
        <v>1429</v>
      </c>
      <c r="E277" s="270" t="s">
        <v>1633</v>
      </c>
      <c r="F277" s="270" t="s">
        <v>42</v>
      </c>
      <c r="G277" s="271">
        <f t="shared" si="12"/>
        <v>14000.4</v>
      </c>
      <c r="H277" s="272">
        <v>0</v>
      </c>
      <c r="I277" s="272"/>
      <c r="J277" s="273">
        <v>0</v>
      </c>
      <c r="K277" s="273"/>
      <c r="L277" s="274"/>
      <c r="M277" s="274"/>
      <c r="N277" s="274"/>
      <c r="O277" s="274"/>
      <c r="P277" s="273"/>
      <c r="Q277" s="273"/>
      <c r="R277" s="273">
        <v>11667</v>
      </c>
      <c r="S277" s="275">
        <f t="shared" si="14"/>
        <v>2333.4</v>
      </c>
      <c r="T277" s="276"/>
      <c r="U277" s="277">
        <f t="shared" si="13"/>
        <v>0</v>
      </c>
      <c r="V277" s="279" t="s">
        <v>4349</v>
      </c>
      <c r="W277" s="279"/>
      <c r="X277" s="279"/>
      <c r="Y277" s="280"/>
      <c r="Z277" s="280"/>
      <c r="AA277" s="280"/>
      <c r="AB277" s="280"/>
      <c r="AC277" s="280"/>
      <c r="AD277" s="280"/>
      <c r="AE277" s="280"/>
      <c r="AF277" s="280"/>
      <c r="AG277" s="280"/>
      <c r="AH277" s="281"/>
    </row>
    <row r="278" spans="1:34" ht="15" customHeight="1" x14ac:dyDescent="0.2">
      <c r="A278" s="266">
        <v>2500</v>
      </c>
      <c r="B278" s="267" t="s">
        <v>2037</v>
      </c>
      <c r="C278" s="268" t="s">
        <v>2031</v>
      </c>
      <c r="D278" s="269" t="s">
        <v>1429</v>
      </c>
      <c r="E278" s="270" t="s">
        <v>1633</v>
      </c>
      <c r="F278" s="270" t="s">
        <v>42</v>
      </c>
      <c r="G278" s="271">
        <f t="shared" si="12"/>
        <v>60180</v>
      </c>
      <c r="H278" s="272">
        <v>0</v>
      </c>
      <c r="I278" s="272"/>
      <c r="J278" s="273">
        <v>0</v>
      </c>
      <c r="K278" s="273"/>
      <c r="L278" s="274"/>
      <c r="M278" s="274"/>
      <c r="N278" s="274"/>
      <c r="O278" s="274"/>
      <c r="P278" s="273"/>
      <c r="Q278" s="273"/>
      <c r="R278" s="273">
        <v>50150</v>
      </c>
      <c r="S278" s="275">
        <f t="shared" si="14"/>
        <v>10030</v>
      </c>
      <c r="T278" s="276"/>
      <c r="U278" s="277">
        <f t="shared" si="13"/>
        <v>0</v>
      </c>
      <c r="V278" s="279" t="s">
        <v>4349</v>
      </c>
      <c r="W278" s="278"/>
      <c r="X278" s="279"/>
      <c r="Y278" s="280"/>
      <c r="Z278" s="280"/>
      <c r="AA278" s="280"/>
      <c r="AB278" s="280"/>
      <c r="AC278" s="280"/>
      <c r="AD278" s="280"/>
      <c r="AE278" s="280"/>
      <c r="AF278" s="280"/>
      <c r="AG278" s="280"/>
      <c r="AH278" s="281"/>
    </row>
    <row r="279" spans="1:34" ht="15" customHeight="1" x14ac:dyDescent="0.2">
      <c r="A279" s="266">
        <v>1161</v>
      </c>
      <c r="B279" s="267" t="s">
        <v>2038</v>
      </c>
      <c r="C279" s="268" t="s">
        <v>2031</v>
      </c>
      <c r="D279" s="269" t="s">
        <v>1388</v>
      </c>
      <c r="E279" s="270" t="s">
        <v>1387</v>
      </c>
      <c r="F279" s="270" t="s">
        <v>52</v>
      </c>
      <c r="G279" s="271">
        <f t="shared" si="12"/>
        <v>40320</v>
      </c>
      <c r="H279" s="272">
        <v>0</v>
      </c>
      <c r="I279" s="272"/>
      <c r="J279" s="273">
        <v>0</v>
      </c>
      <c r="K279" s="273"/>
      <c r="L279" s="274"/>
      <c r="M279" s="274"/>
      <c r="N279" s="274"/>
      <c r="O279" s="274"/>
      <c r="P279" s="273"/>
      <c r="Q279" s="273"/>
      <c r="R279" s="273">
        <v>33600</v>
      </c>
      <c r="S279" s="275">
        <f t="shared" si="14"/>
        <v>6720</v>
      </c>
      <c r="T279" s="276"/>
      <c r="U279" s="277">
        <f t="shared" si="13"/>
        <v>0</v>
      </c>
      <c r="V279" s="279"/>
      <c r="W279" s="279"/>
      <c r="X279" s="279"/>
      <c r="Y279" s="280"/>
      <c r="Z279" s="280"/>
      <c r="AA279" s="280"/>
      <c r="AB279" s="280"/>
      <c r="AC279" s="280"/>
      <c r="AD279" s="280"/>
      <c r="AE279" s="280"/>
      <c r="AF279" s="280"/>
      <c r="AG279" s="280"/>
      <c r="AH279" s="281"/>
    </row>
    <row r="280" spans="1:34" ht="15" customHeight="1" x14ac:dyDescent="0.2">
      <c r="A280" s="266">
        <v>739</v>
      </c>
      <c r="B280" s="267" t="s">
        <v>2039</v>
      </c>
      <c r="C280" s="268" t="s">
        <v>2040</v>
      </c>
      <c r="D280" s="269" t="s">
        <v>2041</v>
      </c>
      <c r="E280" s="270" t="s">
        <v>2034</v>
      </c>
      <c r="F280" s="270" t="s">
        <v>2035</v>
      </c>
      <c r="G280" s="271">
        <f t="shared" si="12"/>
        <v>-293040</v>
      </c>
      <c r="H280" s="272">
        <v>0</v>
      </c>
      <c r="I280" s="272"/>
      <c r="J280" s="273">
        <v>0</v>
      </c>
      <c r="K280" s="273"/>
      <c r="L280" s="274"/>
      <c r="M280" s="274"/>
      <c r="N280" s="274"/>
      <c r="O280" s="274"/>
      <c r="P280" s="273"/>
      <c r="Q280" s="273"/>
      <c r="R280" s="273">
        <v>-244200</v>
      </c>
      <c r="S280" s="275">
        <f t="shared" si="14"/>
        <v>-48840</v>
      </c>
      <c r="T280" s="276"/>
      <c r="U280" s="277">
        <f t="shared" si="13"/>
        <v>0</v>
      </c>
      <c r="V280" s="278" t="s">
        <v>4349</v>
      </c>
      <c r="W280" s="278"/>
      <c r="X280" s="279"/>
      <c r="Y280" s="280"/>
      <c r="Z280" s="280"/>
      <c r="AA280" s="280"/>
      <c r="AB280" s="280"/>
      <c r="AC280" s="280"/>
      <c r="AD280" s="280"/>
      <c r="AE280" s="280"/>
      <c r="AF280" s="280"/>
      <c r="AG280" s="280"/>
      <c r="AH280" s="281"/>
    </row>
    <row r="281" spans="1:34" ht="15" customHeight="1" x14ac:dyDescent="0.2">
      <c r="A281" s="266">
        <v>4103</v>
      </c>
      <c r="B281" s="267" t="s">
        <v>2042</v>
      </c>
      <c r="C281" s="268" t="s">
        <v>2040</v>
      </c>
      <c r="D281" s="269" t="s">
        <v>2043</v>
      </c>
      <c r="E281" s="270" t="s">
        <v>1387</v>
      </c>
      <c r="F281" s="270" t="s">
        <v>2044</v>
      </c>
      <c r="G281" s="271">
        <f t="shared" si="12"/>
        <v>7000</v>
      </c>
      <c r="H281" s="272">
        <v>7000</v>
      </c>
      <c r="I281" s="272"/>
      <c r="J281" s="273">
        <v>0</v>
      </c>
      <c r="K281" s="273"/>
      <c r="L281" s="274"/>
      <c r="M281" s="274"/>
      <c r="N281" s="274"/>
      <c r="O281" s="274"/>
      <c r="P281" s="273"/>
      <c r="Q281" s="273"/>
      <c r="R281" s="273">
        <v>0</v>
      </c>
      <c r="S281" s="275">
        <f t="shared" si="14"/>
        <v>0</v>
      </c>
      <c r="T281" s="276"/>
      <c r="U281" s="277">
        <f t="shared" si="13"/>
        <v>0</v>
      </c>
      <c r="V281" s="278"/>
      <c r="W281" s="278"/>
      <c r="X281" s="279"/>
      <c r="Y281" s="280"/>
      <c r="Z281" s="280"/>
      <c r="AA281" s="280"/>
      <c r="AB281" s="280"/>
      <c r="AC281" s="280"/>
      <c r="AD281" s="280"/>
      <c r="AE281" s="280"/>
      <c r="AF281" s="280"/>
      <c r="AG281" s="280"/>
      <c r="AH281" s="281"/>
    </row>
    <row r="282" spans="1:34" ht="15" customHeight="1" x14ac:dyDescent="0.2">
      <c r="A282" s="266">
        <v>59</v>
      </c>
      <c r="B282" s="267" t="s">
        <v>2045</v>
      </c>
      <c r="C282" s="268" t="s">
        <v>2040</v>
      </c>
      <c r="D282" s="269" t="s">
        <v>1706</v>
      </c>
      <c r="E282" s="270" t="s">
        <v>2034</v>
      </c>
      <c r="F282" s="270" t="s">
        <v>1707</v>
      </c>
      <c r="G282" s="271">
        <f t="shared" si="12"/>
        <v>111999.6</v>
      </c>
      <c r="H282" s="272">
        <v>0</v>
      </c>
      <c r="I282" s="272"/>
      <c r="J282" s="273">
        <v>0</v>
      </c>
      <c r="K282" s="273"/>
      <c r="L282" s="274"/>
      <c r="M282" s="274"/>
      <c r="N282" s="274"/>
      <c r="O282" s="274"/>
      <c r="P282" s="273"/>
      <c r="Q282" s="273"/>
      <c r="R282" s="273">
        <v>93333</v>
      </c>
      <c r="S282" s="275">
        <f t="shared" si="14"/>
        <v>18666.600000000002</v>
      </c>
      <c r="T282" s="276"/>
      <c r="U282" s="277">
        <f t="shared" si="13"/>
        <v>0</v>
      </c>
      <c r="V282" s="279" t="s">
        <v>4349</v>
      </c>
      <c r="W282" s="279"/>
      <c r="X282" s="279"/>
      <c r="Y282" s="280"/>
      <c r="Z282" s="280"/>
      <c r="AA282" s="280"/>
      <c r="AB282" s="280"/>
      <c r="AC282" s="280"/>
      <c r="AD282" s="280"/>
      <c r="AE282" s="280"/>
      <c r="AF282" s="280"/>
      <c r="AG282" s="280"/>
      <c r="AH282" s="281"/>
    </row>
    <row r="283" spans="1:34" s="438" customFormat="1" ht="15" customHeight="1" x14ac:dyDescent="0.2">
      <c r="A283" s="439">
        <v>6480730</v>
      </c>
      <c r="B283" s="290" t="s">
        <v>2010</v>
      </c>
      <c r="C283" s="440" t="s">
        <v>1421</v>
      </c>
      <c r="D283" s="291" t="s">
        <v>1814</v>
      </c>
      <c r="E283" s="441" t="s">
        <v>1387</v>
      </c>
      <c r="F283" s="441" t="s">
        <v>1815</v>
      </c>
      <c r="G283" s="300">
        <f t="shared" si="12"/>
        <v>1932</v>
      </c>
      <c r="H283" s="299">
        <v>0</v>
      </c>
      <c r="I283" s="299"/>
      <c r="J283" s="298">
        <v>0</v>
      </c>
      <c r="K283" s="298"/>
      <c r="L283" s="442"/>
      <c r="M283" s="442"/>
      <c r="N283" s="442"/>
      <c r="O283" s="442"/>
      <c r="P283" s="298"/>
      <c r="Q283" s="298"/>
      <c r="R283" s="298">
        <v>1610</v>
      </c>
      <c r="S283" s="297">
        <f t="shared" si="14"/>
        <v>322</v>
      </c>
      <c r="T283" s="442"/>
      <c r="U283" s="298">
        <f t="shared" si="13"/>
        <v>0</v>
      </c>
      <c r="V283" s="289" t="s">
        <v>5308</v>
      </c>
      <c r="W283" s="289"/>
      <c r="X283" s="292"/>
      <c r="Y283" s="443"/>
      <c r="Z283" s="443"/>
      <c r="AA283" s="443"/>
      <c r="AB283" s="443"/>
      <c r="AC283" s="443"/>
      <c r="AD283" s="443"/>
      <c r="AE283" s="443"/>
      <c r="AF283" s="443"/>
      <c r="AG283" s="443"/>
      <c r="AH283" s="444"/>
    </row>
    <row r="284" spans="1:34" ht="15" customHeight="1" x14ac:dyDescent="0.2">
      <c r="A284" s="266" t="s">
        <v>2046</v>
      </c>
      <c r="B284" s="267" t="s">
        <v>2046</v>
      </c>
      <c r="C284" s="268" t="s">
        <v>2047</v>
      </c>
      <c r="D284" s="269" t="s">
        <v>2048</v>
      </c>
      <c r="E284" s="270" t="s">
        <v>2049</v>
      </c>
      <c r="F284" s="270" t="s">
        <v>2050</v>
      </c>
      <c r="G284" s="271">
        <f t="shared" ref="G284:G345" si="15">SUM(H284:U284)</f>
        <v>5898754.7999999998</v>
      </c>
      <c r="H284" s="272">
        <v>0</v>
      </c>
      <c r="I284" s="272"/>
      <c r="J284" s="273">
        <v>4915629</v>
      </c>
      <c r="K284" s="273">
        <f>J284*0.2</f>
        <v>983125.8</v>
      </c>
      <c r="L284" s="274"/>
      <c r="M284" s="274"/>
      <c r="N284" s="274"/>
      <c r="O284" s="274"/>
      <c r="P284" s="273"/>
      <c r="Q284" s="273"/>
      <c r="R284" s="273">
        <v>0</v>
      </c>
      <c r="S284" s="275">
        <f t="shared" si="14"/>
        <v>0</v>
      </c>
      <c r="T284" s="276"/>
      <c r="U284" s="277">
        <f t="shared" si="13"/>
        <v>0</v>
      </c>
      <c r="V284" s="279" t="s">
        <v>4352</v>
      </c>
      <c r="W284" s="279"/>
      <c r="X284" s="279"/>
      <c r="Y284" s="280"/>
      <c r="Z284" s="280"/>
      <c r="AA284" s="280"/>
      <c r="AB284" s="280"/>
      <c r="AC284" s="280"/>
      <c r="AD284" s="280"/>
      <c r="AE284" s="280"/>
      <c r="AF284" s="280"/>
      <c r="AG284" s="280"/>
      <c r="AH284" s="281"/>
    </row>
    <row r="285" spans="1:34" ht="15" customHeight="1" x14ac:dyDescent="0.2">
      <c r="A285" s="266">
        <v>2566</v>
      </c>
      <c r="B285" s="267" t="s">
        <v>2051</v>
      </c>
      <c r="C285" s="268" t="s">
        <v>2052</v>
      </c>
      <c r="D285" s="269" t="s">
        <v>1429</v>
      </c>
      <c r="E285" s="270" t="s">
        <v>1633</v>
      </c>
      <c r="F285" s="270" t="s">
        <v>42</v>
      </c>
      <c r="G285" s="271">
        <f t="shared" si="15"/>
        <v>56000.4</v>
      </c>
      <c r="H285" s="272">
        <v>0</v>
      </c>
      <c r="I285" s="272"/>
      <c r="J285" s="273">
        <v>0</v>
      </c>
      <c r="K285" s="273"/>
      <c r="L285" s="274"/>
      <c r="M285" s="274"/>
      <c r="N285" s="274"/>
      <c r="O285" s="274"/>
      <c r="P285" s="273"/>
      <c r="Q285" s="273"/>
      <c r="R285" s="273">
        <v>46667</v>
      </c>
      <c r="S285" s="275">
        <f t="shared" si="14"/>
        <v>9333.4</v>
      </c>
      <c r="T285" s="276"/>
      <c r="U285" s="277">
        <f t="shared" si="13"/>
        <v>0</v>
      </c>
      <c r="V285" s="279" t="s">
        <v>4349</v>
      </c>
      <c r="W285" s="279"/>
      <c r="X285" s="279"/>
      <c r="Y285" s="280"/>
      <c r="Z285" s="280"/>
      <c r="AA285" s="280"/>
      <c r="AB285" s="280"/>
      <c r="AC285" s="280"/>
      <c r="AD285" s="280"/>
      <c r="AE285" s="280"/>
      <c r="AF285" s="280"/>
      <c r="AG285" s="280"/>
      <c r="AH285" s="281"/>
    </row>
    <row r="286" spans="1:34" ht="15" customHeight="1" x14ac:dyDescent="0.2">
      <c r="A286" s="266">
        <v>2914</v>
      </c>
      <c r="B286" s="267" t="s">
        <v>2053</v>
      </c>
      <c r="C286" s="268" t="s">
        <v>2054</v>
      </c>
      <c r="D286" s="269" t="s">
        <v>1394</v>
      </c>
      <c r="E286" s="270" t="s">
        <v>1397</v>
      </c>
      <c r="F286" s="270" t="s">
        <v>83</v>
      </c>
      <c r="G286" s="271">
        <f t="shared" si="15"/>
        <v>240454.8</v>
      </c>
      <c r="H286" s="272">
        <v>0</v>
      </c>
      <c r="I286" s="272"/>
      <c r="J286" s="273">
        <v>0</v>
      </c>
      <c r="K286" s="273"/>
      <c r="L286" s="274"/>
      <c r="M286" s="274"/>
      <c r="N286" s="274"/>
      <c r="O286" s="274"/>
      <c r="P286" s="273"/>
      <c r="Q286" s="273"/>
      <c r="R286" s="273">
        <v>200379</v>
      </c>
      <c r="S286" s="275">
        <f t="shared" si="14"/>
        <v>40075.800000000003</v>
      </c>
      <c r="T286" s="276"/>
      <c r="U286" s="277">
        <f t="shared" si="13"/>
        <v>0</v>
      </c>
      <c r="V286" s="279"/>
      <c r="W286" s="279"/>
      <c r="X286" s="279"/>
      <c r="Y286" s="280"/>
      <c r="Z286" s="280"/>
      <c r="AA286" s="280"/>
      <c r="AB286" s="280"/>
      <c r="AC286" s="280"/>
      <c r="AD286" s="280"/>
      <c r="AE286" s="280"/>
      <c r="AF286" s="280"/>
      <c r="AG286" s="280"/>
      <c r="AH286" s="281"/>
    </row>
    <row r="287" spans="1:34" ht="15" customHeight="1" x14ac:dyDescent="0.2">
      <c r="A287" s="266">
        <v>2577</v>
      </c>
      <c r="B287" s="267" t="s">
        <v>2055</v>
      </c>
      <c r="C287" s="268" t="s">
        <v>2054</v>
      </c>
      <c r="D287" s="269" t="s">
        <v>1429</v>
      </c>
      <c r="E287" s="270" t="s">
        <v>1633</v>
      </c>
      <c r="F287" s="270" t="s">
        <v>42</v>
      </c>
      <c r="G287" s="271">
        <f t="shared" si="15"/>
        <v>279500.40000000002</v>
      </c>
      <c r="H287" s="272">
        <v>0</v>
      </c>
      <c r="I287" s="272"/>
      <c r="J287" s="273">
        <v>0</v>
      </c>
      <c r="K287" s="273"/>
      <c r="L287" s="274"/>
      <c r="M287" s="274"/>
      <c r="N287" s="274"/>
      <c r="O287" s="274"/>
      <c r="P287" s="273"/>
      <c r="Q287" s="273"/>
      <c r="R287" s="273">
        <v>232917</v>
      </c>
      <c r="S287" s="275">
        <f t="shared" si="14"/>
        <v>46583.4</v>
      </c>
      <c r="T287" s="276"/>
      <c r="U287" s="277">
        <f t="shared" si="13"/>
        <v>0</v>
      </c>
      <c r="V287" s="279" t="s">
        <v>4349</v>
      </c>
      <c r="W287" s="279"/>
      <c r="X287" s="279"/>
      <c r="Y287" s="280"/>
      <c r="Z287" s="280"/>
      <c r="AA287" s="280"/>
      <c r="AB287" s="280"/>
      <c r="AC287" s="280"/>
      <c r="AD287" s="280"/>
      <c r="AE287" s="280"/>
      <c r="AF287" s="280"/>
      <c r="AG287" s="280"/>
      <c r="AH287" s="281"/>
    </row>
    <row r="288" spans="1:34" ht="15" customHeight="1" x14ac:dyDescent="0.2">
      <c r="A288" s="266">
        <v>2445</v>
      </c>
      <c r="B288" s="267" t="s">
        <v>2056</v>
      </c>
      <c r="C288" s="268" t="s">
        <v>2057</v>
      </c>
      <c r="D288" s="269" t="s">
        <v>1628</v>
      </c>
      <c r="E288" s="270" t="s">
        <v>1387</v>
      </c>
      <c r="F288" s="270" t="s">
        <v>1629</v>
      </c>
      <c r="G288" s="271">
        <f t="shared" si="15"/>
        <v>25100.400000000001</v>
      </c>
      <c r="H288" s="272">
        <v>0</v>
      </c>
      <c r="I288" s="272"/>
      <c r="J288" s="273">
        <v>0</v>
      </c>
      <c r="K288" s="273"/>
      <c r="L288" s="274"/>
      <c r="M288" s="274"/>
      <c r="N288" s="274"/>
      <c r="O288" s="274"/>
      <c r="P288" s="273"/>
      <c r="Q288" s="273"/>
      <c r="R288" s="273">
        <v>20917</v>
      </c>
      <c r="S288" s="275">
        <f t="shared" si="14"/>
        <v>4183.4000000000005</v>
      </c>
      <c r="T288" s="276"/>
      <c r="U288" s="277">
        <f t="shared" si="13"/>
        <v>0</v>
      </c>
      <c r="V288" s="278"/>
      <c r="W288" s="278"/>
      <c r="X288" s="279"/>
      <c r="Y288" s="280"/>
      <c r="Z288" s="280"/>
      <c r="AA288" s="280"/>
      <c r="AB288" s="280"/>
      <c r="AC288" s="280"/>
      <c r="AD288" s="280"/>
      <c r="AE288" s="280"/>
      <c r="AF288" s="280"/>
      <c r="AG288" s="280"/>
      <c r="AH288" s="281"/>
    </row>
    <row r="289" spans="1:34" ht="15" customHeight="1" x14ac:dyDescent="0.2">
      <c r="A289" s="266">
        <v>4830</v>
      </c>
      <c r="B289" s="267" t="s">
        <v>2058</v>
      </c>
      <c r="C289" s="268" t="s">
        <v>2059</v>
      </c>
      <c r="D289" s="269" t="s">
        <v>123</v>
      </c>
      <c r="E289" s="270" t="s">
        <v>1387</v>
      </c>
      <c r="F289" s="270" t="s">
        <v>124</v>
      </c>
      <c r="G289" s="271">
        <f t="shared" si="15"/>
        <v>1500</v>
      </c>
      <c r="H289" s="272">
        <v>0</v>
      </c>
      <c r="I289" s="272"/>
      <c r="J289" s="273">
        <v>0</v>
      </c>
      <c r="K289" s="273"/>
      <c r="L289" s="274"/>
      <c r="M289" s="274"/>
      <c r="N289" s="274"/>
      <c r="O289" s="274"/>
      <c r="P289" s="273"/>
      <c r="Q289" s="273"/>
      <c r="R289" s="273">
        <v>1250</v>
      </c>
      <c r="S289" s="275">
        <f t="shared" si="14"/>
        <v>250</v>
      </c>
      <c r="T289" s="276"/>
      <c r="U289" s="277">
        <f t="shared" si="13"/>
        <v>0</v>
      </c>
      <c r="V289" s="278"/>
      <c r="W289" s="278"/>
      <c r="X289" s="279"/>
      <c r="Y289" s="280"/>
      <c r="Z289" s="280"/>
      <c r="AA289" s="280"/>
      <c r="AB289" s="280"/>
      <c r="AC289" s="280"/>
      <c r="AD289" s="280"/>
      <c r="AE289" s="280"/>
      <c r="AF289" s="280"/>
      <c r="AG289" s="280"/>
      <c r="AH289" s="281"/>
    </row>
    <row r="290" spans="1:34" s="537" customFormat="1" ht="15" customHeight="1" x14ac:dyDescent="0.2">
      <c r="A290" s="525">
        <v>1140</v>
      </c>
      <c r="B290" s="526" t="s">
        <v>2060</v>
      </c>
      <c r="C290" s="527" t="s">
        <v>2061</v>
      </c>
      <c r="D290" s="528" t="s">
        <v>1922</v>
      </c>
      <c r="E290" s="529" t="s">
        <v>1387</v>
      </c>
      <c r="F290" s="529" t="s">
        <v>1923</v>
      </c>
      <c r="G290" s="530">
        <f t="shared" si="15"/>
        <v>96000</v>
      </c>
      <c r="H290" s="531">
        <v>0</v>
      </c>
      <c r="I290" s="531"/>
      <c r="J290" s="277">
        <v>0</v>
      </c>
      <c r="K290" s="277"/>
      <c r="L290" s="276"/>
      <c r="M290" s="276"/>
      <c r="N290" s="276"/>
      <c r="O290" s="276"/>
      <c r="P290" s="277"/>
      <c r="Q290" s="277"/>
      <c r="R290" s="277"/>
      <c r="S290" s="532">
        <f t="shared" si="14"/>
        <v>0</v>
      </c>
      <c r="T290" s="277">
        <v>80000</v>
      </c>
      <c r="U290" s="277">
        <f t="shared" si="13"/>
        <v>16000</v>
      </c>
      <c r="V290" s="533" t="s">
        <v>4344</v>
      </c>
      <c r="W290" s="533"/>
      <c r="X290" s="534"/>
      <c r="Y290" s="535"/>
      <c r="Z290" s="535"/>
      <c r="AA290" s="535"/>
      <c r="AB290" s="535"/>
      <c r="AC290" s="535"/>
      <c r="AD290" s="535"/>
      <c r="AE290" s="535"/>
      <c r="AF290" s="535"/>
      <c r="AG290" s="535"/>
      <c r="AH290" s="536"/>
    </row>
    <row r="291" spans="1:34" s="537" customFormat="1" ht="15" customHeight="1" x14ac:dyDescent="0.2">
      <c r="A291" s="525">
        <v>1139</v>
      </c>
      <c r="B291" s="526" t="s">
        <v>2062</v>
      </c>
      <c r="C291" s="527" t="s">
        <v>2061</v>
      </c>
      <c r="D291" s="528" t="s">
        <v>1922</v>
      </c>
      <c r="E291" s="529" t="s">
        <v>1387</v>
      </c>
      <c r="F291" s="529" t="s">
        <v>1923</v>
      </c>
      <c r="G291" s="530">
        <f t="shared" si="15"/>
        <v>96000</v>
      </c>
      <c r="H291" s="531">
        <v>0</v>
      </c>
      <c r="I291" s="531"/>
      <c r="J291" s="277">
        <v>0</v>
      </c>
      <c r="K291" s="277"/>
      <c r="L291" s="276"/>
      <c r="M291" s="276"/>
      <c r="N291" s="276"/>
      <c r="O291" s="276"/>
      <c r="P291" s="277"/>
      <c r="Q291" s="277"/>
      <c r="R291" s="277"/>
      <c r="S291" s="532">
        <f t="shared" si="14"/>
        <v>0</v>
      </c>
      <c r="T291" s="277">
        <v>80000</v>
      </c>
      <c r="U291" s="277">
        <f t="shared" si="13"/>
        <v>16000</v>
      </c>
      <c r="V291" s="533" t="s">
        <v>4344</v>
      </c>
      <c r="W291" s="534"/>
      <c r="X291" s="534"/>
      <c r="Y291" s="535"/>
      <c r="Z291" s="535"/>
      <c r="AA291" s="535"/>
      <c r="AB291" s="535"/>
      <c r="AC291" s="535"/>
      <c r="AD291" s="535"/>
      <c r="AE291" s="535"/>
      <c r="AF291" s="535"/>
      <c r="AG291" s="535"/>
      <c r="AH291" s="536"/>
    </row>
    <row r="292" spans="1:34" s="537" customFormat="1" ht="15" customHeight="1" x14ac:dyDescent="0.2">
      <c r="A292" s="525">
        <v>1138</v>
      </c>
      <c r="B292" s="526" t="s">
        <v>2063</v>
      </c>
      <c r="C292" s="527" t="s">
        <v>2061</v>
      </c>
      <c r="D292" s="528" t="s">
        <v>1922</v>
      </c>
      <c r="E292" s="529" t="s">
        <v>1387</v>
      </c>
      <c r="F292" s="529" t="s">
        <v>1923</v>
      </c>
      <c r="G292" s="530">
        <f t="shared" si="15"/>
        <v>96000</v>
      </c>
      <c r="H292" s="531">
        <v>0</v>
      </c>
      <c r="I292" s="531"/>
      <c r="J292" s="277">
        <v>0</v>
      </c>
      <c r="K292" s="277"/>
      <c r="L292" s="276"/>
      <c r="M292" s="276"/>
      <c r="N292" s="276"/>
      <c r="O292" s="276"/>
      <c r="P292" s="277"/>
      <c r="Q292" s="277"/>
      <c r="R292" s="277"/>
      <c r="S292" s="532">
        <f t="shared" si="14"/>
        <v>0</v>
      </c>
      <c r="T292" s="277">
        <v>80000</v>
      </c>
      <c r="U292" s="277">
        <f t="shared" si="13"/>
        <v>16000</v>
      </c>
      <c r="V292" s="533" t="s">
        <v>4344</v>
      </c>
      <c r="W292" s="534"/>
      <c r="X292" s="534"/>
      <c r="Y292" s="535"/>
      <c r="Z292" s="535"/>
      <c r="AA292" s="535"/>
      <c r="AB292" s="535"/>
      <c r="AC292" s="535"/>
      <c r="AD292" s="535"/>
      <c r="AE292" s="535"/>
      <c r="AF292" s="535"/>
      <c r="AG292" s="535"/>
      <c r="AH292" s="536"/>
    </row>
    <row r="293" spans="1:34" s="537" customFormat="1" ht="15" customHeight="1" x14ac:dyDescent="0.2">
      <c r="A293" s="525">
        <v>491</v>
      </c>
      <c r="B293" s="526" t="s">
        <v>2064</v>
      </c>
      <c r="C293" s="527" t="s">
        <v>2065</v>
      </c>
      <c r="D293" s="528" t="s">
        <v>1835</v>
      </c>
      <c r="E293" s="529" t="s">
        <v>1387</v>
      </c>
      <c r="F293" s="529" t="s">
        <v>1836</v>
      </c>
      <c r="G293" s="530">
        <f t="shared" si="15"/>
        <v>36000</v>
      </c>
      <c r="H293" s="531">
        <v>0</v>
      </c>
      <c r="I293" s="531"/>
      <c r="J293" s="277">
        <v>0</v>
      </c>
      <c r="K293" s="277"/>
      <c r="L293" s="276"/>
      <c r="M293" s="276"/>
      <c r="N293" s="276"/>
      <c r="O293" s="276"/>
      <c r="P293" s="277"/>
      <c r="Q293" s="277"/>
      <c r="R293" s="277"/>
      <c r="S293" s="532">
        <f t="shared" si="14"/>
        <v>0</v>
      </c>
      <c r="T293" s="277">
        <v>30000</v>
      </c>
      <c r="U293" s="277">
        <f t="shared" si="13"/>
        <v>6000</v>
      </c>
      <c r="V293" s="533" t="s">
        <v>4344</v>
      </c>
      <c r="W293" s="534"/>
      <c r="X293" s="534"/>
      <c r="Y293" s="535"/>
      <c r="Z293" s="535"/>
      <c r="AA293" s="535"/>
      <c r="AB293" s="535"/>
      <c r="AC293" s="535"/>
      <c r="AD293" s="535"/>
      <c r="AE293" s="535"/>
      <c r="AF293" s="535"/>
      <c r="AG293" s="535"/>
      <c r="AH293" s="536"/>
    </row>
    <row r="294" spans="1:34" s="537" customFormat="1" ht="15" customHeight="1" x14ac:dyDescent="0.2">
      <c r="A294" s="525">
        <v>493</v>
      </c>
      <c r="B294" s="526" t="s">
        <v>2066</v>
      </c>
      <c r="C294" s="527" t="s">
        <v>2065</v>
      </c>
      <c r="D294" s="528" t="s">
        <v>1835</v>
      </c>
      <c r="E294" s="529" t="s">
        <v>1387</v>
      </c>
      <c r="F294" s="529" t="s">
        <v>1836</v>
      </c>
      <c r="G294" s="530">
        <f t="shared" si="15"/>
        <v>36000</v>
      </c>
      <c r="H294" s="531">
        <v>0</v>
      </c>
      <c r="I294" s="531"/>
      <c r="J294" s="277">
        <v>0</v>
      </c>
      <c r="K294" s="277"/>
      <c r="L294" s="276"/>
      <c r="M294" s="276"/>
      <c r="N294" s="276"/>
      <c r="O294" s="276"/>
      <c r="P294" s="277"/>
      <c r="Q294" s="277"/>
      <c r="R294" s="277"/>
      <c r="S294" s="532">
        <f t="shared" si="14"/>
        <v>0</v>
      </c>
      <c r="T294" s="277">
        <v>30000</v>
      </c>
      <c r="U294" s="277">
        <f t="shared" si="13"/>
        <v>6000</v>
      </c>
      <c r="V294" s="533" t="s">
        <v>4344</v>
      </c>
      <c r="W294" s="533"/>
      <c r="X294" s="534"/>
      <c r="Y294" s="535"/>
      <c r="Z294" s="535"/>
      <c r="AA294" s="535"/>
      <c r="AB294" s="535"/>
      <c r="AC294" s="535"/>
      <c r="AD294" s="535"/>
      <c r="AE294" s="535"/>
      <c r="AF294" s="535"/>
      <c r="AG294" s="535"/>
      <c r="AH294" s="536"/>
    </row>
    <row r="295" spans="1:34" s="537" customFormat="1" ht="15" customHeight="1" x14ac:dyDescent="0.2">
      <c r="A295" s="525">
        <v>492</v>
      </c>
      <c r="B295" s="526" t="s">
        <v>2067</v>
      </c>
      <c r="C295" s="527" t="s">
        <v>2065</v>
      </c>
      <c r="D295" s="528" t="s">
        <v>1835</v>
      </c>
      <c r="E295" s="529" t="s">
        <v>1387</v>
      </c>
      <c r="F295" s="529" t="s">
        <v>1836</v>
      </c>
      <c r="G295" s="530">
        <f t="shared" si="15"/>
        <v>36000</v>
      </c>
      <c r="H295" s="531">
        <v>0</v>
      </c>
      <c r="I295" s="531"/>
      <c r="J295" s="277">
        <v>0</v>
      </c>
      <c r="K295" s="277"/>
      <c r="L295" s="276"/>
      <c r="M295" s="276"/>
      <c r="N295" s="276"/>
      <c r="O295" s="276"/>
      <c r="P295" s="277"/>
      <c r="Q295" s="277"/>
      <c r="R295" s="277"/>
      <c r="S295" s="532">
        <f t="shared" si="14"/>
        <v>0</v>
      </c>
      <c r="T295" s="277">
        <v>30000</v>
      </c>
      <c r="U295" s="277">
        <f t="shared" si="13"/>
        <v>6000</v>
      </c>
      <c r="V295" s="533" t="s">
        <v>4344</v>
      </c>
      <c r="W295" s="533"/>
      <c r="X295" s="534"/>
      <c r="Y295" s="535"/>
      <c r="Z295" s="535"/>
      <c r="AA295" s="535"/>
      <c r="AB295" s="535"/>
      <c r="AC295" s="535"/>
      <c r="AD295" s="535"/>
      <c r="AE295" s="535"/>
      <c r="AF295" s="535"/>
      <c r="AG295" s="535"/>
      <c r="AH295" s="536"/>
    </row>
    <row r="296" spans="1:34" s="537" customFormat="1" ht="15" customHeight="1" x14ac:dyDescent="0.2">
      <c r="A296" s="525">
        <v>495</v>
      </c>
      <c r="B296" s="526" t="s">
        <v>2068</v>
      </c>
      <c r="C296" s="527" t="s">
        <v>2065</v>
      </c>
      <c r="D296" s="528" t="s">
        <v>1835</v>
      </c>
      <c r="E296" s="529" t="s">
        <v>1387</v>
      </c>
      <c r="F296" s="529" t="s">
        <v>1836</v>
      </c>
      <c r="G296" s="530">
        <f t="shared" si="15"/>
        <v>36000</v>
      </c>
      <c r="H296" s="531">
        <v>0</v>
      </c>
      <c r="I296" s="531"/>
      <c r="J296" s="277">
        <v>0</v>
      </c>
      <c r="K296" s="277"/>
      <c r="L296" s="276"/>
      <c r="M296" s="276"/>
      <c r="N296" s="276"/>
      <c r="O296" s="276"/>
      <c r="P296" s="277"/>
      <c r="Q296" s="277"/>
      <c r="R296" s="277"/>
      <c r="S296" s="532">
        <f t="shared" si="14"/>
        <v>0</v>
      </c>
      <c r="T296" s="277">
        <v>30000</v>
      </c>
      <c r="U296" s="277">
        <f t="shared" si="13"/>
        <v>6000</v>
      </c>
      <c r="V296" s="533" t="s">
        <v>4344</v>
      </c>
      <c r="W296" s="534"/>
      <c r="X296" s="534"/>
      <c r="Y296" s="535"/>
      <c r="Z296" s="535"/>
      <c r="AA296" s="535"/>
      <c r="AB296" s="535"/>
      <c r="AC296" s="535"/>
      <c r="AD296" s="535"/>
      <c r="AE296" s="535"/>
      <c r="AF296" s="535"/>
      <c r="AG296" s="535"/>
      <c r="AH296" s="536"/>
    </row>
    <row r="297" spans="1:34" s="537" customFormat="1" ht="15" customHeight="1" x14ac:dyDescent="0.2">
      <c r="A297" s="525">
        <v>496</v>
      </c>
      <c r="B297" s="526" t="s">
        <v>2069</v>
      </c>
      <c r="C297" s="527" t="s">
        <v>2065</v>
      </c>
      <c r="D297" s="528" t="s">
        <v>1835</v>
      </c>
      <c r="E297" s="529" t="s">
        <v>1387</v>
      </c>
      <c r="F297" s="529" t="s">
        <v>1836</v>
      </c>
      <c r="G297" s="530">
        <f t="shared" si="15"/>
        <v>36000</v>
      </c>
      <c r="H297" s="531">
        <v>0</v>
      </c>
      <c r="I297" s="531"/>
      <c r="J297" s="277">
        <v>0</v>
      </c>
      <c r="K297" s="277"/>
      <c r="L297" s="276"/>
      <c r="M297" s="276"/>
      <c r="N297" s="276"/>
      <c r="O297" s="276"/>
      <c r="P297" s="277"/>
      <c r="Q297" s="277"/>
      <c r="R297" s="277"/>
      <c r="S297" s="532">
        <f t="shared" si="14"/>
        <v>0</v>
      </c>
      <c r="T297" s="277">
        <v>30000</v>
      </c>
      <c r="U297" s="277">
        <f t="shared" si="13"/>
        <v>6000</v>
      </c>
      <c r="V297" s="533" t="s">
        <v>4344</v>
      </c>
      <c r="W297" s="534"/>
      <c r="X297" s="534"/>
      <c r="Y297" s="535"/>
      <c r="Z297" s="535"/>
      <c r="AA297" s="535"/>
      <c r="AB297" s="535"/>
      <c r="AC297" s="535"/>
      <c r="AD297" s="535"/>
      <c r="AE297" s="535"/>
      <c r="AF297" s="535"/>
      <c r="AG297" s="535"/>
      <c r="AH297" s="536"/>
    </row>
    <row r="298" spans="1:34" s="537" customFormat="1" ht="15" customHeight="1" x14ac:dyDescent="0.2">
      <c r="A298" s="525">
        <v>498</v>
      </c>
      <c r="B298" s="526" t="s">
        <v>2070</v>
      </c>
      <c r="C298" s="527" t="s">
        <v>2065</v>
      </c>
      <c r="D298" s="528" t="s">
        <v>1835</v>
      </c>
      <c r="E298" s="529" t="s">
        <v>1387</v>
      </c>
      <c r="F298" s="529" t="s">
        <v>1836</v>
      </c>
      <c r="G298" s="530">
        <f t="shared" si="15"/>
        <v>36000</v>
      </c>
      <c r="H298" s="531">
        <v>0</v>
      </c>
      <c r="I298" s="531"/>
      <c r="J298" s="277">
        <v>0</v>
      </c>
      <c r="K298" s="277"/>
      <c r="L298" s="276"/>
      <c r="M298" s="276"/>
      <c r="N298" s="276"/>
      <c r="O298" s="276"/>
      <c r="P298" s="277"/>
      <c r="Q298" s="277"/>
      <c r="R298" s="277"/>
      <c r="S298" s="532">
        <f t="shared" si="14"/>
        <v>0</v>
      </c>
      <c r="T298" s="277">
        <v>30000</v>
      </c>
      <c r="U298" s="277">
        <f t="shared" si="13"/>
        <v>6000</v>
      </c>
      <c r="V298" s="533" t="s">
        <v>4344</v>
      </c>
      <c r="W298" s="534"/>
      <c r="X298" s="534"/>
      <c r="Y298" s="535"/>
      <c r="Z298" s="535"/>
      <c r="AA298" s="535"/>
      <c r="AB298" s="535"/>
      <c r="AC298" s="535"/>
      <c r="AD298" s="535"/>
      <c r="AE298" s="535"/>
      <c r="AF298" s="535"/>
      <c r="AG298" s="535"/>
      <c r="AH298" s="536"/>
    </row>
    <row r="299" spans="1:34" s="537" customFormat="1" ht="15" customHeight="1" x14ac:dyDescent="0.2">
      <c r="A299" s="525">
        <v>497</v>
      </c>
      <c r="B299" s="526" t="s">
        <v>2071</v>
      </c>
      <c r="C299" s="527" t="s">
        <v>2065</v>
      </c>
      <c r="D299" s="528" t="s">
        <v>1835</v>
      </c>
      <c r="E299" s="529" t="s">
        <v>1387</v>
      </c>
      <c r="F299" s="529" t="s">
        <v>1836</v>
      </c>
      <c r="G299" s="530">
        <f t="shared" si="15"/>
        <v>36000</v>
      </c>
      <c r="H299" s="531">
        <v>0</v>
      </c>
      <c r="I299" s="531"/>
      <c r="J299" s="277">
        <v>0</v>
      </c>
      <c r="K299" s="277"/>
      <c r="L299" s="276"/>
      <c r="M299" s="276"/>
      <c r="N299" s="276"/>
      <c r="O299" s="276"/>
      <c r="P299" s="277"/>
      <c r="Q299" s="277"/>
      <c r="R299" s="277"/>
      <c r="S299" s="532">
        <f t="shared" si="14"/>
        <v>0</v>
      </c>
      <c r="T299" s="277">
        <v>30000</v>
      </c>
      <c r="U299" s="277">
        <f t="shared" si="13"/>
        <v>6000</v>
      </c>
      <c r="V299" s="533" t="s">
        <v>4344</v>
      </c>
      <c r="W299" s="533"/>
      <c r="X299" s="534"/>
      <c r="Y299" s="535"/>
      <c r="Z299" s="535"/>
      <c r="AA299" s="535"/>
      <c r="AB299" s="535"/>
      <c r="AC299" s="535"/>
      <c r="AD299" s="535"/>
      <c r="AE299" s="535"/>
      <c r="AF299" s="535"/>
      <c r="AG299" s="535"/>
      <c r="AH299" s="536"/>
    </row>
    <row r="300" spans="1:34" s="537" customFormat="1" ht="15" customHeight="1" x14ac:dyDescent="0.2">
      <c r="A300" s="525">
        <v>490</v>
      </c>
      <c r="B300" s="526" t="s">
        <v>2072</v>
      </c>
      <c r="C300" s="527" t="s">
        <v>2065</v>
      </c>
      <c r="D300" s="528" t="s">
        <v>1835</v>
      </c>
      <c r="E300" s="529" t="s">
        <v>1387</v>
      </c>
      <c r="F300" s="529" t="s">
        <v>1836</v>
      </c>
      <c r="G300" s="530">
        <f t="shared" si="15"/>
        <v>36000</v>
      </c>
      <c r="H300" s="531">
        <v>0</v>
      </c>
      <c r="I300" s="531"/>
      <c r="J300" s="277">
        <v>0</v>
      </c>
      <c r="K300" s="277"/>
      <c r="L300" s="276"/>
      <c r="M300" s="276"/>
      <c r="N300" s="276"/>
      <c r="O300" s="276"/>
      <c r="P300" s="277"/>
      <c r="Q300" s="277"/>
      <c r="R300" s="277"/>
      <c r="S300" s="532">
        <f t="shared" si="14"/>
        <v>0</v>
      </c>
      <c r="T300" s="277">
        <v>30000</v>
      </c>
      <c r="U300" s="277">
        <f t="shared" si="13"/>
        <v>6000</v>
      </c>
      <c r="V300" s="533" t="s">
        <v>4344</v>
      </c>
      <c r="W300" s="533"/>
      <c r="X300" s="534"/>
      <c r="Y300" s="535"/>
      <c r="Z300" s="535"/>
      <c r="AA300" s="535"/>
      <c r="AB300" s="535"/>
      <c r="AC300" s="535"/>
      <c r="AD300" s="535"/>
      <c r="AE300" s="535"/>
      <c r="AF300" s="535"/>
      <c r="AG300" s="535"/>
      <c r="AH300" s="536"/>
    </row>
    <row r="301" spans="1:34" s="537" customFormat="1" ht="15" customHeight="1" x14ac:dyDescent="0.2">
      <c r="A301" s="525">
        <v>494</v>
      </c>
      <c r="B301" s="526" t="s">
        <v>2073</v>
      </c>
      <c r="C301" s="527" t="s">
        <v>2065</v>
      </c>
      <c r="D301" s="528" t="s">
        <v>1835</v>
      </c>
      <c r="E301" s="529" t="s">
        <v>1387</v>
      </c>
      <c r="F301" s="529" t="s">
        <v>1836</v>
      </c>
      <c r="G301" s="530">
        <f t="shared" si="15"/>
        <v>36000</v>
      </c>
      <c r="H301" s="531">
        <v>0</v>
      </c>
      <c r="I301" s="531"/>
      <c r="J301" s="277">
        <v>0</v>
      </c>
      <c r="K301" s="277"/>
      <c r="L301" s="276"/>
      <c r="M301" s="276"/>
      <c r="N301" s="276"/>
      <c r="O301" s="276"/>
      <c r="P301" s="277"/>
      <c r="Q301" s="277"/>
      <c r="R301" s="277"/>
      <c r="S301" s="532">
        <f t="shared" si="14"/>
        <v>0</v>
      </c>
      <c r="T301" s="277">
        <v>30000</v>
      </c>
      <c r="U301" s="277">
        <f t="shared" si="13"/>
        <v>6000</v>
      </c>
      <c r="V301" s="533" t="s">
        <v>4344</v>
      </c>
      <c r="W301" s="534"/>
      <c r="X301" s="534"/>
      <c r="Y301" s="535"/>
      <c r="Z301" s="535"/>
      <c r="AA301" s="535"/>
      <c r="AB301" s="535"/>
      <c r="AC301" s="535"/>
      <c r="AD301" s="535"/>
      <c r="AE301" s="535"/>
      <c r="AF301" s="535"/>
      <c r="AG301" s="535"/>
      <c r="AH301" s="536"/>
    </row>
    <row r="302" spans="1:34" s="537" customFormat="1" ht="15" customHeight="1" x14ac:dyDescent="0.2">
      <c r="A302" s="525">
        <v>489</v>
      </c>
      <c r="B302" s="526" t="s">
        <v>2074</v>
      </c>
      <c r="C302" s="527" t="s">
        <v>2065</v>
      </c>
      <c r="D302" s="528" t="s">
        <v>1835</v>
      </c>
      <c r="E302" s="529" t="s">
        <v>1387</v>
      </c>
      <c r="F302" s="529" t="s">
        <v>1836</v>
      </c>
      <c r="G302" s="530">
        <f t="shared" si="15"/>
        <v>36000</v>
      </c>
      <c r="H302" s="531">
        <v>0</v>
      </c>
      <c r="I302" s="531"/>
      <c r="J302" s="277">
        <v>0</v>
      </c>
      <c r="K302" s="277"/>
      <c r="L302" s="276"/>
      <c r="M302" s="276"/>
      <c r="N302" s="276"/>
      <c r="O302" s="276"/>
      <c r="P302" s="277"/>
      <c r="Q302" s="277"/>
      <c r="R302" s="277"/>
      <c r="S302" s="532">
        <f t="shared" si="14"/>
        <v>0</v>
      </c>
      <c r="T302" s="277">
        <v>30000</v>
      </c>
      <c r="U302" s="277">
        <f t="shared" si="13"/>
        <v>6000</v>
      </c>
      <c r="V302" s="533" t="s">
        <v>4344</v>
      </c>
      <c r="W302" s="534"/>
      <c r="X302" s="534"/>
      <c r="Y302" s="535"/>
      <c r="Z302" s="535"/>
      <c r="AA302" s="535"/>
      <c r="AB302" s="535"/>
      <c r="AC302" s="535"/>
      <c r="AD302" s="535"/>
      <c r="AE302" s="535"/>
      <c r="AF302" s="535"/>
      <c r="AG302" s="535"/>
      <c r="AH302" s="536"/>
    </row>
    <row r="303" spans="1:34" s="537" customFormat="1" ht="15" customHeight="1" x14ac:dyDescent="0.2">
      <c r="A303" s="525">
        <v>3</v>
      </c>
      <c r="B303" s="526" t="s">
        <v>2075</v>
      </c>
      <c r="C303" s="527" t="s">
        <v>2065</v>
      </c>
      <c r="D303" s="528" t="s">
        <v>1961</v>
      </c>
      <c r="E303" s="529" t="s">
        <v>1387</v>
      </c>
      <c r="F303" s="529" t="s">
        <v>1962</v>
      </c>
      <c r="G303" s="530">
        <f t="shared" si="15"/>
        <v>4082050.8</v>
      </c>
      <c r="H303" s="531">
        <v>0</v>
      </c>
      <c r="I303" s="531"/>
      <c r="J303" s="277">
        <v>0</v>
      </c>
      <c r="K303" s="277"/>
      <c r="L303" s="276"/>
      <c r="M303" s="276"/>
      <c r="N303" s="276"/>
      <c r="O303" s="276"/>
      <c r="P303" s="277"/>
      <c r="Q303" s="277"/>
      <c r="R303" s="277"/>
      <c r="S303" s="532">
        <f t="shared" si="14"/>
        <v>0</v>
      </c>
      <c r="T303" s="277">
        <v>3401709</v>
      </c>
      <c r="U303" s="277">
        <f t="shared" si="13"/>
        <v>680341.8</v>
      </c>
      <c r="V303" s="533" t="s">
        <v>4344</v>
      </c>
      <c r="W303" s="534"/>
      <c r="X303" s="534"/>
      <c r="Y303" s="535"/>
      <c r="Z303" s="535"/>
      <c r="AA303" s="535"/>
      <c r="AB303" s="535"/>
      <c r="AC303" s="535"/>
      <c r="AD303" s="535"/>
      <c r="AE303" s="535"/>
      <c r="AF303" s="535"/>
      <c r="AG303" s="535"/>
      <c r="AH303" s="536"/>
    </row>
    <row r="304" spans="1:34" x14ac:dyDescent="0.2">
      <c r="A304" s="266">
        <v>2023</v>
      </c>
      <c r="B304" s="267" t="s">
        <v>2076</v>
      </c>
      <c r="C304" s="268" t="s">
        <v>2065</v>
      </c>
      <c r="D304" s="269" t="s">
        <v>2077</v>
      </c>
      <c r="E304" s="270" t="s">
        <v>1387</v>
      </c>
      <c r="F304" s="270" t="s">
        <v>2078</v>
      </c>
      <c r="G304" s="271">
        <f t="shared" si="15"/>
        <v>127915.2</v>
      </c>
      <c r="H304" s="272">
        <v>0</v>
      </c>
      <c r="I304" s="272"/>
      <c r="J304" s="273">
        <v>0</v>
      </c>
      <c r="K304" s="273"/>
      <c r="L304" s="274"/>
      <c r="M304" s="274"/>
      <c r="N304" s="274"/>
      <c r="O304" s="274"/>
      <c r="P304" s="273"/>
      <c r="Q304" s="273"/>
      <c r="R304" s="273">
        <v>106596</v>
      </c>
      <c r="S304" s="275">
        <f t="shared" si="14"/>
        <v>21319.200000000001</v>
      </c>
      <c r="T304" s="276"/>
      <c r="U304" s="277">
        <f t="shared" si="13"/>
        <v>0</v>
      </c>
      <c r="V304" s="279"/>
      <c r="W304" s="279"/>
      <c r="X304" s="279"/>
      <c r="Y304" s="280"/>
      <c r="Z304" s="280"/>
      <c r="AA304" s="280"/>
      <c r="AB304" s="280"/>
      <c r="AC304" s="280"/>
      <c r="AD304" s="280"/>
      <c r="AE304" s="280"/>
      <c r="AF304" s="280"/>
      <c r="AG304" s="280"/>
      <c r="AH304" s="281"/>
    </row>
    <row r="305" spans="1:34" s="537" customFormat="1" ht="15" customHeight="1" x14ac:dyDescent="0.2">
      <c r="A305" s="525">
        <v>5018</v>
      </c>
      <c r="B305" s="526" t="s">
        <v>2079</v>
      </c>
      <c r="C305" s="527" t="s">
        <v>2080</v>
      </c>
      <c r="D305" s="528" t="s">
        <v>2081</v>
      </c>
      <c r="E305" s="529" t="s">
        <v>1387</v>
      </c>
      <c r="F305" s="529" t="s">
        <v>1862</v>
      </c>
      <c r="G305" s="530">
        <f t="shared" si="15"/>
        <v>149018.4</v>
      </c>
      <c r="H305" s="531">
        <v>0</v>
      </c>
      <c r="I305" s="531"/>
      <c r="J305" s="277">
        <v>0</v>
      </c>
      <c r="K305" s="277"/>
      <c r="L305" s="276"/>
      <c r="M305" s="276"/>
      <c r="N305" s="276"/>
      <c r="O305" s="276"/>
      <c r="P305" s="277"/>
      <c r="Q305" s="277"/>
      <c r="R305" s="277"/>
      <c r="S305" s="532">
        <f t="shared" si="14"/>
        <v>0</v>
      </c>
      <c r="T305" s="277">
        <v>124182</v>
      </c>
      <c r="U305" s="277">
        <f t="shared" si="13"/>
        <v>24836.400000000001</v>
      </c>
      <c r="V305" s="533" t="s">
        <v>4344</v>
      </c>
      <c r="W305" s="534"/>
      <c r="X305" s="534"/>
      <c r="Y305" s="535"/>
      <c r="Z305" s="535"/>
      <c r="AA305" s="535"/>
      <c r="AB305" s="535"/>
      <c r="AC305" s="535"/>
      <c r="AD305" s="535"/>
      <c r="AE305" s="535"/>
      <c r="AF305" s="535"/>
      <c r="AG305" s="535"/>
      <c r="AH305" s="536"/>
    </row>
    <row r="306" spans="1:34" ht="15" customHeight="1" x14ac:dyDescent="0.2">
      <c r="A306" s="266">
        <v>2038</v>
      </c>
      <c r="B306" s="267" t="s">
        <v>2082</v>
      </c>
      <c r="C306" s="268" t="s">
        <v>2080</v>
      </c>
      <c r="D306" s="269" t="s">
        <v>2077</v>
      </c>
      <c r="E306" s="270" t="s">
        <v>1387</v>
      </c>
      <c r="F306" s="270" t="s">
        <v>2078</v>
      </c>
      <c r="G306" s="271">
        <f t="shared" si="15"/>
        <v>119412</v>
      </c>
      <c r="H306" s="272">
        <v>0</v>
      </c>
      <c r="I306" s="272"/>
      <c r="J306" s="273">
        <v>0</v>
      </c>
      <c r="K306" s="273"/>
      <c r="L306" s="274"/>
      <c r="M306" s="274"/>
      <c r="N306" s="274"/>
      <c r="O306" s="274"/>
      <c r="P306" s="273"/>
      <c r="Q306" s="273"/>
      <c r="R306" s="273">
        <v>99510</v>
      </c>
      <c r="S306" s="275">
        <f t="shared" si="14"/>
        <v>19902</v>
      </c>
      <c r="T306" s="276"/>
      <c r="U306" s="277">
        <f t="shared" si="13"/>
        <v>0</v>
      </c>
      <c r="V306" s="279"/>
      <c r="W306" s="279"/>
      <c r="X306" s="279"/>
      <c r="Y306" s="280"/>
      <c r="Z306" s="280"/>
      <c r="AA306" s="280"/>
      <c r="AB306" s="280"/>
      <c r="AC306" s="280"/>
      <c r="AD306" s="280"/>
      <c r="AE306" s="280"/>
      <c r="AF306" s="280"/>
      <c r="AG306" s="280"/>
      <c r="AH306" s="281"/>
    </row>
    <row r="307" spans="1:34" ht="15" customHeight="1" x14ac:dyDescent="0.2">
      <c r="A307" s="266">
        <v>1130</v>
      </c>
      <c r="B307" s="267" t="s">
        <v>2083</v>
      </c>
      <c r="C307" s="268" t="s">
        <v>2084</v>
      </c>
      <c r="D307" s="269" t="s">
        <v>2085</v>
      </c>
      <c r="E307" s="270" t="s">
        <v>1387</v>
      </c>
      <c r="F307" s="270" t="s">
        <v>71</v>
      </c>
      <c r="G307" s="271">
        <f t="shared" si="15"/>
        <v>142014</v>
      </c>
      <c r="H307" s="272">
        <v>0</v>
      </c>
      <c r="I307" s="272"/>
      <c r="J307" s="273">
        <v>0</v>
      </c>
      <c r="K307" s="273"/>
      <c r="L307" s="274"/>
      <c r="M307" s="274"/>
      <c r="N307" s="274"/>
      <c r="O307" s="274"/>
      <c r="P307" s="273"/>
      <c r="Q307" s="273"/>
      <c r="R307" s="273">
        <v>118345</v>
      </c>
      <c r="S307" s="275">
        <f t="shared" si="14"/>
        <v>23669</v>
      </c>
      <c r="T307" s="276"/>
      <c r="U307" s="277">
        <f t="shared" si="13"/>
        <v>0</v>
      </c>
      <c r="V307" s="278"/>
      <c r="W307" s="278"/>
      <c r="X307" s="279"/>
      <c r="Y307" s="280"/>
      <c r="Z307" s="280"/>
      <c r="AA307" s="280"/>
      <c r="AB307" s="280"/>
      <c r="AC307" s="280"/>
      <c r="AD307" s="280"/>
      <c r="AE307" s="280"/>
      <c r="AF307" s="280"/>
      <c r="AG307" s="280"/>
      <c r="AH307" s="281"/>
    </row>
    <row r="308" spans="1:34" s="455" customFormat="1" ht="17.25" customHeight="1" x14ac:dyDescent="0.2">
      <c r="A308" s="445">
        <v>875</v>
      </c>
      <c r="B308" s="396" t="s">
        <v>2086</v>
      </c>
      <c r="C308" s="446" t="s">
        <v>2087</v>
      </c>
      <c r="D308" s="398" t="s">
        <v>1460</v>
      </c>
      <c r="E308" s="447" t="s">
        <v>1633</v>
      </c>
      <c r="F308" s="447" t="s">
        <v>57</v>
      </c>
      <c r="G308" s="448">
        <f t="shared" si="15"/>
        <v>3000</v>
      </c>
      <c r="H308" s="449">
        <v>0</v>
      </c>
      <c r="I308" s="449"/>
      <c r="J308" s="450">
        <v>0</v>
      </c>
      <c r="K308" s="450"/>
      <c r="L308" s="451"/>
      <c r="M308" s="451"/>
      <c r="N308" s="451"/>
      <c r="O308" s="451"/>
      <c r="P308" s="450"/>
      <c r="Q308" s="450"/>
      <c r="R308" s="450">
        <v>2500</v>
      </c>
      <c r="S308" s="452">
        <f t="shared" si="14"/>
        <v>500</v>
      </c>
      <c r="T308" s="451"/>
      <c r="U308" s="450">
        <f t="shared" si="13"/>
        <v>0</v>
      </c>
      <c r="V308" s="404" t="s">
        <v>5291</v>
      </c>
      <c r="W308" s="404"/>
      <c r="X308" s="403"/>
      <c r="Y308" s="453"/>
      <c r="Z308" s="453"/>
      <c r="AA308" s="453"/>
      <c r="AB308" s="453"/>
      <c r="AC308" s="453"/>
      <c r="AD308" s="453"/>
      <c r="AE308" s="453"/>
      <c r="AF308" s="453"/>
      <c r="AG308" s="453"/>
      <c r="AH308" s="454"/>
    </row>
    <row r="309" spans="1:34" ht="15" customHeight="1" x14ac:dyDescent="0.2">
      <c r="A309" s="266">
        <v>2062</v>
      </c>
      <c r="B309" s="267" t="s">
        <v>2088</v>
      </c>
      <c r="C309" s="268" t="s">
        <v>2087</v>
      </c>
      <c r="D309" s="269" t="s">
        <v>2077</v>
      </c>
      <c r="E309" s="270" t="s">
        <v>1387</v>
      </c>
      <c r="F309" s="270" t="s">
        <v>2078</v>
      </c>
      <c r="G309" s="271">
        <f t="shared" si="15"/>
        <v>110502</v>
      </c>
      <c r="H309" s="272">
        <v>0</v>
      </c>
      <c r="I309" s="272"/>
      <c r="J309" s="273">
        <v>0</v>
      </c>
      <c r="K309" s="273"/>
      <c r="L309" s="274"/>
      <c r="M309" s="274"/>
      <c r="N309" s="274"/>
      <c r="O309" s="274"/>
      <c r="P309" s="273"/>
      <c r="Q309" s="273"/>
      <c r="R309" s="273">
        <v>92085</v>
      </c>
      <c r="S309" s="275">
        <f t="shared" si="14"/>
        <v>18417</v>
      </c>
      <c r="T309" s="276"/>
      <c r="U309" s="277">
        <f t="shared" si="13"/>
        <v>0</v>
      </c>
      <c r="V309" s="279"/>
      <c r="W309" s="279"/>
      <c r="X309" s="279"/>
      <c r="Y309" s="280"/>
      <c r="Z309" s="280"/>
      <c r="AA309" s="280"/>
      <c r="AB309" s="280"/>
      <c r="AC309" s="280"/>
      <c r="AD309" s="280"/>
      <c r="AE309" s="280"/>
      <c r="AF309" s="280"/>
      <c r="AG309" s="280"/>
      <c r="AH309" s="281"/>
    </row>
    <row r="310" spans="1:34" ht="15" customHeight="1" x14ac:dyDescent="0.2">
      <c r="A310" s="266">
        <v>5257</v>
      </c>
      <c r="B310" s="267" t="s">
        <v>2089</v>
      </c>
      <c r="C310" s="268" t="s">
        <v>2087</v>
      </c>
      <c r="D310" s="269" t="s">
        <v>1492</v>
      </c>
      <c r="E310" s="270" t="s">
        <v>1387</v>
      </c>
      <c r="F310" s="270" t="s">
        <v>48</v>
      </c>
      <c r="G310" s="271">
        <f t="shared" si="15"/>
        <v>12744</v>
      </c>
      <c r="H310" s="272">
        <v>0</v>
      </c>
      <c r="I310" s="272"/>
      <c r="J310" s="273">
        <v>0</v>
      </c>
      <c r="K310" s="273"/>
      <c r="L310" s="274"/>
      <c r="M310" s="274"/>
      <c r="N310" s="274"/>
      <c r="O310" s="274"/>
      <c r="P310" s="273"/>
      <c r="Q310" s="273"/>
      <c r="R310" s="273">
        <v>10620</v>
      </c>
      <c r="S310" s="275">
        <f t="shared" si="14"/>
        <v>2124</v>
      </c>
      <c r="T310" s="276"/>
      <c r="U310" s="277">
        <f t="shared" si="13"/>
        <v>0</v>
      </c>
      <c r="V310" s="278" t="s">
        <v>4347</v>
      </c>
      <c r="W310" s="278"/>
      <c r="X310" s="279"/>
      <c r="Y310" s="280"/>
      <c r="Z310" s="280"/>
      <c r="AA310" s="280"/>
      <c r="AB310" s="280"/>
      <c r="AC310" s="280"/>
      <c r="AD310" s="280"/>
      <c r="AE310" s="280"/>
      <c r="AF310" s="280"/>
      <c r="AG310" s="280"/>
      <c r="AH310" s="281"/>
    </row>
    <row r="311" spans="1:34" ht="15" customHeight="1" x14ac:dyDescent="0.2">
      <c r="A311" s="266">
        <v>210</v>
      </c>
      <c r="B311" s="267" t="s">
        <v>2090</v>
      </c>
      <c r="C311" s="268" t="s">
        <v>2087</v>
      </c>
      <c r="D311" s="269" t="s">
        <v>2091</v>
      </c>
      <c r="E311" s="270" t="s">
        <v>1387</v>
      </c>
      <c r="F311" s="270" t="s">
        <v>2092</v>
      </c>
      <c r="G311" s="271">
        <f t="shared" si="15"/>
        <v>71460</v>
      </c>
      <c r="H311" s="272">
        <v>0</v>
      </c>
      <c r="I311" s="272"/>
      <c r="J311" s="273">
        <v>0</v>
      </c>
      <c r="K311" s="273"/>
      <c r="L311" s="274"/>
      <c r="M311" s="274"/>
      <c r="N311" s="274"/>
      <c r="O311" s="274"/>
      <c r="P311" s="273"/>
      <c r="Q311" s="273"/>
      <c r="R311" s="273">
        <v>59550</v>
      </c>
      <c r="S311" s="275">
        <f t="shared" si="14"/>
        <v>11910</v>
      </c>
      <c r="T311" s="276"/>
      <c r="U311" s="277">
        <f t="shared" si="13"/>
        <v>0</v>
      </c>
      <c r="V311" s="279"/>
      <c r="W311" s="279"/>
      <c r="X311" s="279"/>
      <c r="Y311" s="280"/>
      <c r="Z311" s="280"/>
      <c r="AA311" s="280"/>
      <c r="AB311" s="280"/>
      <c r="AC311" s="280"/>
      <c r="AD311" s="280"/>
      <c r="AE311" s="280"/>
      <c r="AF311" s="280"/>
      <c r="AG311" s="280"/>
      <c r="AH311" s="281"/>
    </row>
    <row r="312" spans="1:34" s="537" customFormat="1" ht="15" customHeight="1" x14ac:dyDescent="0.2">
      <c r="A312" s="525">
        <v>1145</v>
      </c>
      <c r="B312" s="526" t="s">
        <v>2093</v>
      </c>
      <c r="C312" s="527" t="s">
        <v>2087</v>
      </c>
      <c r="D312" s="528" t="s">
        <v>1922</v>
      </c>
      <c r="E312" s="529" t="s">
        <v>1387</v>
      </c>
      <c r="F312" s="529" t="s">
        <v>1923</v>
      </c>
      <c r="G312" s="530">
        <f t="shared" si="15"/>
        <v>96000</v>
      </c>
      <c r="H312" s="531">
        <v>0</v>
      </c>
      <c r="I312" s="531"/>
      <c r="J312" s="277">
        <v>0</v>
      </c>
      <c r="K312" s="277"/>
      <c r="L312" s="276"/>
      <c r="M312" s="276"/>
      <c r="N312" s="276"/>
      <c r="O312" s="276"/>
      <c r="P312" s="277"/>
      <c r="Q312" s="277"/>
      <c r="R312" s="277"/>
      <c r="S312" s="532">
        <f t="shared" si="14"/>
        <v>0</v>
      </c>
      <c r="T312" s="277">
        <v>80000</v>
      </c>
      <c r="U312" s="277">
        <f t="shared" ref="U312:U375" si="16">T312*0.2</f>
        <v>16000</v>
      </c>
      <c r="V312" s="533" t="s">
        <v>4344</v>
      </c>
      <c r="W312" s="534"/>
      <c r="X312" s="534"/>
      <c r="Y312" s="535"/>
      <c r="Z312" s="535"/>
      <c r="AA312" s="535"/>
      <c r="AB312" s="535"/>
      <c r="AC312" s="535"/>
      <c r="AD312" s="535"/>
      <c r="AE312" s="535"/>
      <c r="AF312" s="535"/>
      <c r="AG312" s="535"/>
      <c r="AH312" s="536"/>
    </row>
    <row r="313" spans="1:34" s="537" customFormat="1" ht="15" customHeight="1" x14ac:dyDescent="0.2">
      <c r="A313" s="525">
        <v>1143</v>
      </c>
      <c r="B313" s="526" t="s">
        <v>2094</v>
      </c>
      <c r="C313" s="527" t="s">
        <v>2087</v>
      </c>
      <c r="D313" s="528" t="s">
        <v>1922</v>
      </c>
      <c r="E313" s="529" t="s">
        <v>1387</v>
      </c>
      <c r="F313" s="529" t="s">
        <v>1923</v>
      </c>
      <c r="G313" s="530">
        <f t="shared" si="15"/>
        <v>96000</v>
      </c>
      <c r="H313" s="531">
        <v>0</v>
      </c>
      <c r="I313" s="531"/>
      <c r="J313" s="277">
        <v>0</v>
      </c>
      <c r="K313" s="277"/>
      <c r="L313" s="276"/>
      <c r="M313" s="276"/>
      <c r="N313" s="276"/>
      <c r="O313" s="276"/>
      <c r="P313" s="277"/>
      <c r="Q313" s="277"/>
      <c r="R313" s="277"/>
      <c r="S313" s="532">
        <f t="shared" si="14"/>
        <v>0</v>
      </c>
      <c r="T313" s="277">
        <v>80000</v>
      </c>
      <c r="U313" s="277">
        <f t="shared" si="16"/>
        <v>16000</v>
      </c>
      <c r="V313" s="533" t="s">
        <v>4344</v>
      </c>
      <c r="W313" s="534"/>
      <c r="X313" s="534"/>
      <c r="Y313" s="535"/>
      <c r="Z313" s="535"/>
      <c r="AA313" s="535"/>
      <c r="AB313" s="535"/>
      <c r="AC313" s="535"/>
      <c r="AD313" s="535"/>
      <c r="AE313" s="535"/>
      <c r="AF313" s="535"/>
      <c r="AG313" s="535"/>
      <c r="AH313" s="536"/>
    </row>
    <row r="314" spans="1:34" s="537" customFormat="1" ht="15" customHeight="1" x14ac:dyDescent="0.2">
      <c r="A314" s="525">
        <v>1144</v>
      </c>
      <c r="B314" s="526" t="s">
        <v>2095</v>
      </c>
      <c r="C314" s="527" t="s">
        <v>2087</v>
      </c>
      <c r="D314" s="528" t="s">
        <v>1922</v>
      </c>
      <c r="E314" s="529" t="s">
        <v>1387</v>
      </c>
      <c r="F314" s="529" t="s">
        <v>1923</v>
      </c>
      <c r="G314" s="530">
        <f t="shared" si="15"/>
        <v>96000</v>
      </c>
      <c r="H314" s="531">
        <v>0</v>
      </c>
      <c r="I314" s="531"/>
      <c r="J314" s="277">
        <v>0</v>
      </c>
      <c r="K314" s="277"/>
      <c r="L314" s="276"/>
      <c r="M314" s="276"/>
      <c r="N314" s="276"/>
      <c r="O314" s="276"/>
      <c r="P314" s="277"/>
      <c r="Q314" s="277"/>
      <c r="R314" s="277"/>
      <c r="S314" s="532">
        <f t="shared" si="14"/>
        <v>0</v>
      </c>
      <c r="T314" s="277">
        <v>80000</v>
      </c>
      <c r="U314" s="277">
        <f t="shared" si="16"/>
        <v>16000</v>
      </c>
      <c r="V314" s="533" t="s">
        <v>4344</v>
      </c>
      <c r="W314" s="534"/>
      <c r="X314" s="534"/>
      <c r="Y314" s="535"/>
      <c r="Z314" s="535"/>
      <c r="AA314" s="535"/>
      <c r="AB314" s="535"/>
      <c r="AC314" s="535"/>
      <c r="AD314" s="535"/>
      <c r="AE314" s="535"/>
      <c r="AF314" s="535"/>
      <c r="AG314" s="535"/>
      <c r="AH314" s="536"/>
    </row>
    <row r="315" spans="1:34" s="469" customFormat="1" ht="15" customHeight="1" x14ac:dyDescent="0.2">
      <c r="A315" s="456">
        <v>250</v>
      </c>
      <c r="B315" s="457" t="s">
        <v>2096</v>
      </c>
      <c r="C315" s="458" t="s">
        <v>2097</v>
      </c>
      <c r="D315" s="459" t="s">
        <v>58</v>
      </c>
      <c r="E315" s="460" t="s">
        <v>1387</v>
      </c>
      <c r="F315" s="460" t="s">
        <v>59</v>
      </c>
      <c r="G315" s="461">
        <f t="shared" si="15"/>
        <v>50000</v>
      </c>
      <c r="H315" s="462">
        <v>50000</v>
      </c>
      <c r="I315" s="462"/>
      <c r="J315" s="463">
        <v>0</v>
      </c>
      <c r="K315" s="463"/>
      <c r="L315" s="464"/>
      <c r="M315" s="464"/>
      <c r="N315" s="464"/>
      <c r="O315" s="464"/>
      <c r="P315" s="463"/>
      <c r="Q315" s="463"/>
      <c r="R315" s="463">
        <v>0</v>
      </c>
      <c r="S315" s="465">
        <f t="shared" si="14"/>
        <v>0</v>
      </c>
      <c r="T315" s="464"/>
      <c r="U315" s="463">
        <f t="shared" si="16"/>
        <v>0</v>
      </c>
      <c r="V315" s="466" t="s">
        <v>5292</v>
      </c>
      <c r="W315" s="466"/>
      <c r="X315" s="466"/>
      <c r="Y315" s="467"/>
      <c r="Z315" s="467"/>
      <c r="AA315" s="467"/>
      <c r="AB315" s="467"/>
      <c r="AC315" s="467"/>
      <c r="AD315" s="467"/>
      <c r="AE315" s="467"/>
      <c r="AF315" s="467"/>
      <c r="AG315" s="467"/>
      <c r="AH315" s="468"/>
    </row>
    <row r="316" spans="1:34" x14ac:dyDescent="0.2">
      <c r="A316" s="266" t="s">
        <v>2098</v>
      </c>
      <c r="B316" s="267" t="s">
        <v>2098</v>
      </c>
      <c r="C316" s="268" t="s">
        <v>2097</v>
      </c>
      <c r="D316" s="269" t="s">
        <v>1389</v>
      </c>
      <c r="E316" s="270" t="s">
        <v>97</v>
      </c>
      <c r="F316" s="270" t="s">
        <v>1563</v>
      </c>
      <c r="G316" s="271">
        <f t="shared" si="15"/>
        <v>5375328</v>
      </c>
      <c r="H316" s="272">
        <v>0</v>
      </c>
      <c r="I316" s="272"/>
      <c r="J316" s="273">
        <v>4479440</v>
      </c>
      <c r="K316" s="273">
        <f>J316*0.2</f>
        <v>895888</v>
      </c>
      <c r="L316" s="274"/>
      <c r="M316" s="274"/>
      <c r="N316" s="274"/>
      <c r="O316" s="274"/>
      <c r="P316" s="273"/>
      <c r="Q316" s="273"/>
      <c r="R316" s="273">
        <v>0</v>
      </c>
      <c r="S316" s="275">
        <f t="shared" si="14"/>
        <v>0</v>
      </c>
      <c r="T316" s="276"/>
      <c r="U316" s="277">
        <f t="shared" si="16"/>
        <v>0</v>
      </c>
      <c r="V316" s="278" t="s">
        <v>4350</v>
      </c>
      <c r="W316" s="279"/>
      <c r="X316" s="279"/>
      <c r="Y316" s="280"/>
      <c r="Z316" s="280"/>
      <c r="AA316" s="280"/>
      <c r="AB316" s="280"/>
      <c r="AC316" s="280"/>
      <c r="AD316" s="280"/>
      <c r="AE316" s="280"/>
      <c r="AF316" s="280"/>
      <c r="AG316" s="280"/>
      <c r="AH316" s="281"/>
    </row>
    <row r="317" spans="1:34" ht="15" customHeight="1" x14ac:dyDescent="0.2">
      <c r="A317" s="266" t="s">
        <v>2098</v>
      </c>
      <c r="B317" s="267" t="s">
        <v>2098</v>
      </c>
      <c r="C317" s="268" t="s">
        <v>2097</v>
      </c>
      <c r="D317" s="269" t="s">
        <v>1955</v>
      </c>
      <c r="E317" s="270" t="s">
        <v>97</v>
      </c>
      <c r="F317" s="270" t="s">
        <v>1469</v>
      </c>
      <c r="G317" s="271">
        <f t="shared" si="15"/>
        <v>1139200.8</v>
      </c>
      <c r="H317" s="272">
        <v>0</v>
      </c>
      <c r="I317" s="272"/>
      <c r="J317" s="273">
        <v>949334</v>
      </c>
      <c r="K317" s="273">
        <f>J317*0.2</f>
        <v>189866.80000000002</v>
      </c>
      <c r="L317" s="274"/>
      <c r="M317" s="274"/>
      <c r="N317" s="274"/>
      <c r="O317" s="274"/>
      <c r="P317" s="273"/>
      <c r="Q317" s="273"/>
      <c r="R317" s="273">
        <v>0</v>
      </c>
      <c r="S317" s="275">
        <f t="shared" si="14"/>
        <v>0</v>
      </c>
      <c r="T317" s="276"/>
      <c r="U317" s="277">
        <f t="shared" si="16"/>
        <v>0</v>
      </c>
      <c r="V317" s="279" t="s">
        <v>4353</v>
      </c>
      <c r="W317" s="278"/>
      <c r="X317" s="279"/>
      <c r="Y317" s="280"/>
      <c r="Z317" s="280"/>
      <c r="AA317" s="280"/>
      <c r="AB317" s="280"/>
      <c r="AC317" s="280"/>
      <c r="AD317" s="280"/>
      <c r="AE317" s="280"/>
      <c r="AF317" s="280"/>
      <c r="AG317" s="280"/>
      <c r="AH317" s="281"/>
    </row>
    <row r="318" spans="1:34" ht="15" customHeight="1" x14ac:dyDescent="0.2">
      <c r="A318" s="266">
        <v>1189</v>
      </c>
      <c r="B318" s="267" t="s">
        <v>2099</v>
      </c>
      <c r="C318" s="268" t="s">
        <v>2100</v>
      </c>
      <c r="D318" s="269" t="s">
        <v>2101</v>
      </c>
      <c r="E318" s="270" t="s">
        <v>1387</v>
      </c>
      <c r="F318" s="270" t="s">
        <v>2102</v>
      </c>
      <c r="G318" s="271">
        <f t="shared" si="15"/>
        <v>42180</v>
      </c>
      <c r="H318" s="272">
        <v>0</v>
      </c>
      <c r="I318" s="272"/>
      <c r="J318" s="273">
        <v>0</v>
      </c>
      <c r="K318" s="273"/>
      <c r="L318" s="274"/>
      <c r="M318" s="274"/>
      <c r="N318" s="274"/>
      <c r="O318" s="274"/>
      <c r="P318" s="273"/>
      <c r="Q318" s="273"/>
      <c r="R318" s="273">
        <v>35150</v>
      </c>
      <c r="S318" s="275">
        <f t="shared" si="14"/>
        <v>7030</v>
      </c>
      <c r="T318" s="276"/>
      <c r="U318" s="277">
        <f t="shared" si="16"/>
        <v>0</v>
      </c>
      <c r="V318" s="279"/>
      <c r="W318" s="279"/>
      <c r="X318" s="279"/>
      <c r="Y318" s="280"/>
      <c r="Z318" s="280"/>
      <c r="AA318" s="280"/>
      <c r="AB318" s="280"/>
      <c r="AC318" s="280"/>
      <c r="AD318" s="280"/>
      <c r="AE318" s="280"/>
      <c r="AF318" s="280"/>
      <c r="AG318" s="280"/>
      <c r="AH318" s="281"/>
    </row>
    <row r="319" spans="1:34" s="537" customFormat="1" ht="15" customHeight="1" x14ac:dyDescent="0.2">
      <c r="A319" s="525">
        <v>5119</v>
      </c>
      <c r="B319" s="526" t="s">
        <v>2103</v>
      </c>
      <c r="C319" s="527" t="s">
        <v>2100</v>
      </c>
      <c r="D319" s="528" t="s">
        <v>2081</v>
      </c>
      <c r="E319" s="529" t="s">
        <v>1387</v>
      </c>
      <c r="F319" s="529" t="s">
        <v>1862</v>
      </c>
      <c r="G319" s="530">
        <f t="shared" si="15"/>
        <v>148954.79999999999</v>
      </c>
      <c r="H319" s="531">
        <v>0</v>
      </c>
      <c r="I319" s="531"/>
      <c r="J319" s="277">
        <v>0</v>
      </c>
      <c r="K319" s="277"/>
      <c r="L319" s="276"/>
      <c r="M319" s="276"/>
      <c r="N319" s="276"/>
      <c r="O319" s="276"/>
      <c r="P319" s="277"/>
      <c r="Q319" s="277"/>
      <c r="R319" s="277"/>
      <c r="S319" s="532">
        <f t="shared" si="14"/>
        <v>0</v>
      </c>
      <c r="T319" s="277">
        <v>124129</v>
      </c>
      <c r="U319" s="277">
        <f t="shared" si="16"/>
        <v>24825.800000000003</v>
      </c>
      <c r="V319" s="533" t="s">
        <v>4344</v>
      </c>
      <c r="W319" s="533"/>
      <c r="X319" s="534"/>
      <c r="Y319" s="535"/>
      <c r="Z319" s="535"/>
      <c r="AA319" s="535"/>
      <c r="AB319" s="535"/>
      <c r="AC319" s="535"/>
      <c r="AD319" s="535"/>
      <c r="AE319" s="535"/>
      <c r="AF319" s="535"/>
      <c r="AG319" s="535"/>
      <c r="AH319" s="536"/>
    </row>
    <row r="320" spans="1:34" ht="15" customHeight="1" x14ac:dyDescent="0.2">
      <c r="A320" s="266">
        <v>1257</v>
      </c>
      <c r="B320" s="267" t="s">
        <v>2104</v>
      </c>
      <c r="C320" s="268" t="s">
        <v>2100</v>
      </c>
      <c r="D320" s="269" t="s">
        <v>1439</v>
      </c>
      <c r="E320" s="270" t="s">
        <v>1387</v>
      </c>
      <c r="F320" s="270" t="s">
        <v>73</v>
      </c>
      <c r="G320" s="271">
        <f t="shared" si="15"/>
        <v>6480</v>
      </c>
      <c r="H320" s="272">
        <v>0</v>
      </c>
      <c r="I320" s="272"/>
      <c r="J320" s="273">
        <v>0</v>
      </c>
      <c r="K320" s="273"/>
      <c r="L320" s="274"/>
      <c r="M320" s="274"/>
      <c r="N320" s="274"/>
      <c r="O320" s="274"/>
      <c r="P320" s="273"/>
      <c r="Q320" s="273"/>
      <c r="R320" s="273">
        <v>5400</v>
      </c>
      <c r="S320" s="275">
        <f t="shared" si="14"/>
        <v>1080</v>
      </c>
      <c r="T320" s="276"/>
      <c r="U320" s="277">
        <f t="shared" si="16"/>
        <v>0</v>
      </c>
      <c r="V320" s="279"/>
      <c r="W320" s="279"/>
      <c r="X320" s="279"/>
      <c r="Y320" s="280"/>
      <c r="Z320" s="280"/>
      <c r="AA320" s="280"/>
      <c r="AB320" s="280"/>
      <c r="AC320" s="280"/>
      <c r="AD320" s="280"/>
      <c r="AE320" s="280"/>
      <c r="AF320" s="280"/>
      <c r="AG320" s="280"/>
      <c r="AH320" s="281"/>
    </row>
    <row r="321" spans="1:34" s="438" customFormat="1" ht="15" customHeight="1" x14ac:dyDescent="0.2">
      <c r="A321" s="439">
        <v>1774</v>
      </c>
      <c r="B321" s="290" t="s">
        <v>2105</v>
      </c>
      <c r="C321" s="440" t="s">
        <v>2100</v>
      </c>
      <c r="D321" s="291" t="s">
        <v>1391</v>
      </c>
      <c r="E321" s="441" t="s">
        <v>1387</v>
      </c>
      <c r="F321" s="441" t="s">
        <v>117</v>
      </c>
      <c r="G321" s="300">
        <f t="shared" si="15"/>
        <v>3228</v>
      </c>
      <c r="H321" s="299">
        <v>0</v>
      </c>
      <c r="I321" s="299"/>
      <c r="J321" s="298">
        <v>0</v>
      </c>
      <c r="K321" s="298"/>
      <c r="L321" s="442"/>
      <c r="M321" s="442"/>
      <c r="N321" s="442"/>
      <c r="O321" s="442"/>
      <c r="P321" s="298"/>
      <c r="Q321" s="298"/>
      <c r="R321" s="298">
        <v>2690</v>
      </c>
      <c r="S321" s="297">
        <f t="shared" si="14"/>
        <v>538</v>
      </c>
      <c r="T321" s="442"/>
      <c r="U321" s="298">
        <f t="shared" si="16"/>
        <v>0</v>
      </c>
      <c r="V321" s="289" t="s">
        <v>5303</v>
      </c>
      <c r="W321" s="289"/>
      <c r="X321" s="292"/>
      <c r="Y321" s="443"/>
      <c r="Z321" s="443"/>
      <c r="AA321" s="443"/>
      <c r="AB321" s="443"/>
      <c r="AC321" s="443"/>
      <c r="AD321" s="443"/>
      <c r="AE321" s="443"/>
      <c r="AF321" s="443"/>
      <c r="AG321" s="443"/>
      <c r="AH321" s="444"/>
    </row>
    <row r="322" spans="1:34" ht="15" customHeight="1" x14ac:dyDescent="0.2">
      <c r="A322" s="266">
        <v>2065</v>
      </c>
      <c r="B322" s="267" t="s">
        <v>2106</v>
      </c>
      <c r="C322" s="268" t="s">
        <v>2100</v>
      </c>
      <c r="D322" s="269" t="s">
        <v>2077</v>
      </c>
      <c r="E322" s="270" t="s">
        <v>1387</v>
      </c>
      <c r="F322" s="270" t="s">
        <v>2078</v>
      </c>
      <c r="G322" s="271">
        <f t="shared" si="15"/>
        <v>102631.2</v>
      </c>
      <c r="H322" s="272">
        <v>0</v>
      </c>
      <c r="I322" s="272"/>
      <c r="J322" s="273">
        <v>0</v>
      </c>
      <c r="K322" s="273"/>
      <c r="L322" s="274"/>
      <c r="M322" s="274"/>
      <c r="N322" s="274"/>
      <c r="O322" s="274"/>
      <c r="P322" s="273"/>
      <c r="Q322" s="273"/>
      <c r="R322" s="273">
        <v>85526</v>
      </c>
      <c r="S322" s="275">
        <f t="shared" si="14"/>
        <v>17105.2</v>
      </c>
      <c r="T322" s="276"/>
      <c r="U322" s="277">
        <f t="shared" si="16"/>
        <v>0</v>
      </c>
      <c r="V322" s="278"/>
      <c r="W322" s="278"/>
      <c r="X322" s="279"/>
      <c r="Y322" s="280"/>
      <c r="Z322" s="280"/>
      <c r="AA322" s="280"/>
      <c r="AB322" s="280"/>
      <c r="AC322" s="280"/>
      <c r="AD322" s="280"/>
      <c r="AE322" s="280"/>
      <c r="AF322" s="280"/>
      <c r="AG322" s="280"/>
      <c r="AH322" s="281"/>
    </row>
    <row r="323" spans="1:34" s="537" customFormat="1" ht="15" customHeight="1" x14ac:dyDescent="0.2">
      <c r="A323" s="525">
        <v>5146</v>
      </c>
      <c r="B323" s="526" t="s">
        <v>2107</v>
      </c>
      <c r="C323" s="527" t="s">
        <v>1423</v>
      </c>
      <c r="D323" s="528" t="s">
        <v>2081</v>
      </c>
      <c r="E323" s="529" t="s">
        <v>1387</v>
      </c>
      <c r="F323" s="529" t="s">
        <v>1862</v>
      </c>
      <c r="G323" s="530">
        <f t="shared" si="15"/>
        <v>148954.79999999999</v>
      </c>
      <c r="H323" s="531">
        <v>0</v>
      </c>
      <c r="I323" s="531"/>
      <c r="J323" s="277">
        <v>0</v>
      </c>
      <c r="K323" s="277"/>
      <c r="L323" s="276"/>
      <c r="M323" s="276"/>
      <c r="N323" s="276"/>
      <c r="O323" s="276"/>
      <c r="P323" s="277"/>
      <c r="Q323" s="277"/>
      <c r="R323" s="277"/>
      <c r="S323" s="532">
        <f t="shared" si="14"/>
        <v>0</v>
      </c>
      <c r="T323" s="277">
        <v>124129</v>
      </c>
      <c r="U323" s="277">
        <f t="shared" si="16"/>
        <v>24825.800000000003</v>
      </c>
      <c r="V323" s="533" t="s">
        <v>4344</v>
      </c>
      <c r="W323" s="534"/>
      <c r="X323" s="534"/>
      <c r="Y323" s="535"/>
      <c r="Z323" s="535"/>
      <c r="AA323" s="535"/>
      <c r="AB323" s="535"/>
      <c r="AC323" s="535"/>
      <c r="AD323" s="535"/>
      <c r="AE323" s="535"/>
      <c r="AF323" s="535"/>
      <c r="AG323" s="535"/>
      <c r="AH323" s="536"/>
    </row>
    <row r="324" spans="1:34" s="537" customFormat="1" ht="15" customHeight="1" x14ac:dyDescent="0.2">
      <c r="A324" s="525">
        <v>1162</v>
      </c>
      <c r="B324" s="526" t="s">
        <v>2108</v>
      </c>
      <c r="C324" s="527" t="s">
        <v>1423</v>
      </c>
      <c r="D324" s="528" t="s">
        <v>1922</v>
      </c>
      <c r="E324" s="529" t="s">
        <v>1387</v>
      </c>
      <c r="F324" s="529" t="s">
        <v>1923</v>
      </c>
      <c r="G324" s="530">
        <f t="shared" si="15"/>
        <v>57600</v>
      </c>
      <c r="H324" s="531">
        <v>0</v>
      </c>
      <c r="I324" s="531"/>
      <c r="J324" s="277">
        <v>0</v>
      </c>
      <c r="K324" s="277"/>
      <c r="L324" s="276"/>
      <c r="M324" s="276"/>
      <c r="N324" s="276"/>
      <c r="O324" s="276"/>
      <c r="P324" s="277"/>
      <c r="Q324" s="277"/>
      <c r="R324" s="277"/>
      <c r="S324" s="532">
        <f t="shared" si="14"/>
        <v>0</v>
      </c>
      <c r="T324" s="277">
        <v>48000</v>
      </c>
      <c r="U324" s="277">
        <f t="shared" si="16"/>
        <v>9600</v>
      </c>
      <c r="V324" s="533" t="s">
        <v>4344</v>
      </c>
      <c r="W324" s="534"/>
      <c r="X324" s="534"/>
      <c r="Y324" s="535"/>
      <c r="Z324" s="535"/>
      <c r="AA324" s="535"/>
      <c r="AB324" s="535"/>
      <c r="AC324" s="535"/>
      <c r="AD324" s="535"/>
      <c r="AE324" s="535"/>
      <c r="AF324" s="535"/>
      <c r="AG324" s="535"/>
      <c r="AH324" s="536"/>
    </row>
    <row r="325" spans="1:34" s="537" customFormat="1" ht="15" customHeight="1" x14ac:dyDescent="0.2">
      <c r="A325" s="525">
        <v>1161</v>
      </c>
      <c r="B325" s="526" t="s">
        <v>2109</v>
      </c>
      <c r="C325" s="527" t="s">
        <v>1423</v>
      </c>
      <c r="D325" s="528" t="s">
        <v>1922</v>
      </c>
      <c r="E325" s="529" t="s">
        <v>1387</v>
      </c>
      <c r="F325" s="529" t="s">
        <v>1923</v>
      </c>
      <c r="G325" s="530">
        <f t="shared" si="15"/>
        <v>96000</v>
      </c>
      <c r="H325" s="531">
        <v>0</v>
      </c>
      <c r="I325" s="531"/>
      <c r="J325" s="277">
        <v>0</v>
      </c>
      <c r="K325" s="277"/>
      <c r="L325" s="276"/>
      <c r="M325" s="276"/>
      <c r="N325" s="276"/>
      <c r="O325" s="276"/>
      <c r="P325" s="277"/>
      <c r="Q325" s="277"/>
      <c r="R325" s="277"/>
      <c r="S325" s="532">
        <f t="shared" si="14"/>
        <v>0</v>
      </c>
      <c r="T325" s="277">
        <v>80000</v>
      </c>
      <c r="U325" s="277">
        <f t="shared" si="16"/>
        <v>16000</v>
      </c>
      <c r="V325" s="533" t="s">
        <v>4344</v>
      </c>
      <c r="W325" s="534"/>
      <c r="X325" s="534"/>
      <c r="Y325" s="535"/>
      <c r="Z325" s="535"/>
      <c r="AA325" s="535"/>
      <c r="AB325" s="535"/>
      <c r="AC325" s="535"/>
      <c r="AD325" s="535"/>
      <c r="AE325" s="535"/>
      <c r="AF325" s="535"/>
      <c r="AG325" s="535"/>
      <c r="AH325" s="536"/>
    </row>
    <row r="326" spans="1:34" s="537" customFormat="1" ht="15" customHeight="1" x14ac:dyDescent="0.2">
      <c r="A326" s="525">
        <v>1159</v>
      </c>
      <c r="B326" s="526" t="s">
        <v>2110</v>
      </c>
      <c r="C326" s="527" t="s">
        <v>1423</v>
      </c>
      <c r="D326" s="528" t="s">
        <v>1922</v>
      </c>
      <c r="E326" s="529" t="s">
        <v>1387</v>
      </c>
      <c r="F326" s="529" t="s">
        <v>1923</v>
      </c>
      <c r="G326" s="530">
        <f t="shared" si="15"/>
        <v>96000</v>
      </c>
      <c r="H326" s="531">
        <v>0</v>
      </c>
      <c r="I326" s="531"/>
      <c r="J326" s="277">
        <v>0</v>
      </c>
      <c r="K326" s="277"/>
      <c r="L326" s="276"/>
      <c r="M326" s="276"/>
      <c r="N326" s="276"/>
      <c r="O326" s="276"/>
      <c r="P326" s="277"/>
      <c r="Q326" s="277"/>
      <c r="R326" s="277"/>
      <c r="S326" s="532">
        <f t="shared" si="14"/>
        <v>0</v>
      </c>
      <c r="T326" s="277">
        <v>80000</v>
      </c>
      <c r="U326" s="277">
        <f t="shared" si="16"/>
        <v>16000</v>
      </c>
      <c r="V326" s="533" t="s">
        <v>4344</v>
      </c>
      <c r="W326" s="534"/>
      <c r="X326" s="534"/>
      <c r="Y326" s="535"/>
      <c r="Z326" s="535"/>
      <c r="AA326" s="535"/>
      <c r="AB326" s="535"/>
      <c r="AC326" s="535"/>
      <c r="AD326" s="535"/>
      <c r="AE326" s="535"/>
      <c r="AF326" s="535"/>
      <c r="AG326" s="535"/>
      <c r="AH326" s="536"/>
    </row>
    <row r="327" spans="1:34" s="537" customFormat="1" ht="15" customHeight="1" x14ac:dyDescent="0.2">
      <c r="A327" s="525">
        <v>1160</v>
      </c>
      <c r="B327" s="526" t="s">
        <v>2111</v>
      </c>
      <c r="C327" s="527" t="s">
        <v>1423</v>
      </c>
      <c r="D327" s="528" t="s">
        <v>1922</v>
      </c>
      <c r="E327" s="529" t="s">
        <v>1387</v>
      </c>
      <c r="F327" s="529" t="s">
        <v>1923</v>
      </c>
      <c r="G327" s="530">
        <f t="shared" si="15"/>
        <v>96000</v>
      </c>
      <c r="H327" s="531">
        <v>0</v>
      </c>
      <c r="I327" s="531"/>
      <c r="J327" s="277">
        <v>0</v>
      </c>
      <c r="K327" s="277"/>
      <c r="L327" s="276"/>
      <c r="M327" s="276"/>
      <c r="N327" s="276"/>
      <c r="O327" s="276"/>
      <c r="P327" s="277"/>
      <c r="Q327" s="277"/>
      <c r="R327" s="277"/>
      <c r="S327" s="532">
        <f t="shared" ref="S327:S390" si="17">R327*0.2</f>
        <v>0</v>
      </c>
      <c r="T327" s="277">
        <v>80000</v>
      </c>
      <c r="U327" s="277">
        <f t="shared" si="16"/>
        <v>16000</v>
      </c>
      <c r="V327" s="533" t="s">
        <v>4344</v>
      </c>
      <c r="W327" s="534"/>
      <c r="X327" s="534"/>
      <c r="Y327" s="535"/>
      <c r="Z327" s="535"/>
      <c r="AA327" s="535"/>
      <c r="AB327" s="535"/>
      <c r="AC327" s="535"/>
      <c r="AD327" s="535"/>
      <c r="AE327" s="535"/>
      <c r="AF327" s="535"/>
      <c r="AG327" s="535"/>
      <c r="AH327" s="536"/>
    </row>
    <row r="328" spans="1:34" ht="15" customHeight="1" x14ac:dyDescent="0.2">
      <c r="A328" s="266">
        <v>1269</v>
      </c>
      <c r="B328" s="267" t="s">
        <v>2112</v>
      </c>
      <c r="C328" s="268" t="s">
        <v>2113</v>
      </c>
      <c r="D328" s="269" t="s">
        <v>1439</v>
      </c>
      <c r="E328" s="270" t="s">
        <v>1387</v>
      </c>
      <c r="F328" s="270" t="s">
        <v>73</v>
      </c>
      <c r="G328" s="271">
        <f t="shared" si="15"/>
        <v>6480</v>
      </c>
      <c r="H328" s="272">
        <v>0</v>
      </c>
      <c r="I328" s="272"/>
      <c r="J328" s="273">
        <v>0</v>
      </c>
      <c r="K328" s="273"/>
      <c r="L328" s="274"/>
      <c r="M328" s="274"/>
      <c r="N328" s="274"/>
      <c r="O328" s="274"/>
      <c r="P328" s="273"/>
      <c r="Q328" s="273"/>
      <c r="R328" s="273">
        <v>5400</v>
      </c>
      <c r="S328" s="275">
        <f t="shared" si="17"/>
        <v>1080</v>
      </c>
      <c r="T328" s="276"/>
      <c r="U328" s="277">
        <f t="shared" si="16"/>
        <v>0</v>
      </c>
      <c r="V328" s="278"/>
      <c r="W328" s="278"/>
      <c r="X328" s="279"/>
      <c r="Y328" s="280"/>
      <c r="Z328" s="280"/>
      <c r="AA328" s="280"/>
      <c r="AB328" s="280"/>
      <c r="AC328" s="280"/>
      <c r="AD328" s="280"/>
      <c r="AE328" s="280"/>
      <c r="AF328" s="280"/>
      <c r="AG328" s="280"/>
      <c r="AH328" s="281"/>
    </row>
    <row r="329" spans="1:34" s="537" customFormat="1" ht="15" customHeight="1" x14ac:dyDescent="0.2">
      <c r="A329" s="525">
        <v>508</v>
      </c>
      <c r="B329" s="526" t="s">
        <v>2114</v>
      </c>
      <c r="C329" s="527" t="s">
        <v>2115</v>
      </c>
      <c r="D329" s="528" t="s">
        <v>1835</v>
      </c>
      <c r="E329" s="529" t="s">
        <v>1387</v>
      </c>
      <c r="F329" s="529" t="s">
        <v>1836</v>
      </c>
      <c r="G329" s="530">
        <f t="shared" si="15"/>
        <v>36000</v>
      </c>
      <c r="H329" s="531">
        <v>0</v>
      </c>
      <c r="I329" s="531"/>
      <c r="J329" s="277">
        <v>0</v>
      </c>
      <c r="K329" s="277"/>
      <c r="L329" s="276"/>
      <c r="M329" s="276"/>
      <c r="N329" s="276"/>
      <c r="O329" s="276"/>
      <c r="P329" s="277"/>
      <c r="Q329" s="277"/>
      <c r="R329" s="277"/>
      <c r="S329" s="532">
        <f t="shared" si="17"/>
        <v>0</v>
      </c>
      <c r="T329" s="277">
        <v>30000</v>
      </c>
      <c r="U329" s="277">
        <f t="shared" si="16"/>
        <v>6000</v>
      </c>
      <c r="V329" s="533" t="s">
        <v>4344</v>
      </c>
      <c r="W329" s="533"/>
      <c r="X329" s="534"/>
      <c r="Y329" s="535"/>
      <c r="Z329" s="535"/>
      <c r="AA329" s="535"/>
      <c r="AB329" s="535"/>
      <c r="AC329" s="535"/>
      <c r="AD329" s="535"/>
      <c r="AE329" s="535"/>
      <c r="AF329" s="535"/>
      <c r="AG329" s="535"/>
      <c r="AH329" s="536"/>
    </row>
    <row r="330" spans="1:34" s="537" customFormat="1" ht="15" customHeight="1" x14ac:dyDescent="0.2">
      <c r="A330" s="525">
        <v>5185</v>
      </c>
      <c r="B330" s="526" t="s">
        <v>2116</v>
      </c>
      <c r="C330" s="527" t="s">
        <v>2115</v>
      </c>
      <c r="D330" s="528" t="s">
        <v>2081</v>
      </c>
      <c r="E330" s="529" t="s">
        <v>1387</v>
      </c>
      <c r="F330" s="529" t="s">
        <v>1862</v>
      </c>
      <c r="G330" s="530">
        <f t="shared" si="15"/>
        <v>66201.600000000006</v>
      </c>
      <c r="H330" s="531">
        <v>0</v>
      </c>
      <c r="I330" s="531"/>
      <c r="J330" s="277">
        <v>0</v>
      </c>
      <c r="K330" s="277"/>
      <c r="L330" s="276"/>
      <c r="M330" s="276"/>
      <c r="N330" s="276"/>
      <c r="O330" s="276"/>
      <c r="P330" s="277"/>
      <c r="Q330" s="277"/>
      <c r="R330" s="277"/>
      <c r="S330" s="532">
        <f t="shared" si="17"/>
        <v>0</v>
      </c>
      <c r="T330" s="277">
        <v>55168</v>
      </c>
      <c r="U330" s="277">
        <f t="shared" si="16"/>
        <v>11033.6</v>
      </c>
      <c r="V330" s="533" t="s">
        <v>4344</v>
      </c>
      <c r="W330" s="534"/>
      <c r="X330" s="534"/>
      <c r="Y330" s="535"/>
      <c r="Z330" s="535"/>
      <c r="AA330" s="535"/>
      <c r="AB330" s="535"/>
      <c r="AC330" s="535"/>
      <c r="AD330" s="535"/>
      <c r="AE330" s="535"/>
      <c r="AF330" s="535"/>
      <c r="AG330" s="535"/>
      <c r="AH330" s="536"/>
    </row>
    <row r="331" spans="1:34" s="537" customFormat="1" ht="15" customHeight="1" x14ac:dyDescent="0.2">
      <c r="A331" s="525">
        <v>511</v>
      </c>
      <c r="B331" s="526" t="s">
        <v>2117</v>
      </c>
      <c r="C331" s="527" t="s">
        <v>2115</v>
      </c>
      <c r="D331" s="528" t="s">
        <v>1835</v>
      </c>
      <c r="E331" s="529" t="s">
        <v>1387</v>
      </c>
      <c r="F331" s="529" t="s">
        <v>1836</v>
      </c>
      <c r="G331" s="530">
        <f t="shared" si="15"/>
        <v>24000</v>
      </c>
      <c r="H331" s="531">
        <v>0</v>
      </c>
      <c r="I331" s="531"/>
      <c r="J331" s="277">
        <v>0</v>
      </c>
      <c r="K331" s="277"/>
      <c r="L331" s="276"/>
      <c r="M331" s="276"/>
      <c r="N331" s="276"/>
      <c r="O331" s="276"/>
      <c r="P331" s="277"/>
      <c r="Q331" s="277"/>
      <c r="R331" s="277"/>
      <c r="S331" s="532">
        <f t="shared" si="17"/>
        <v>0</v>
      </c>
      <c r="T331" s="277">
        <v>20000</v>
      </c>
      <c r="U331" s="277">
        <f t="shared" si="16"/>
        <v>4000</v>
      </c>
      <c r="V331" s="533" t="s">
        <v>4344</v>
      </c>
      <c r="W331" s="534"/>
      <c r="X331" s="534"/>
      <c r="Y331" s="535"/>
      <c r="Z331" s="535"/>
      <c r="AA331" s="535"/>
      <c r="AB331" s="535"/>
      <c r="AC331" s="535"/>
      <c r="AD331" s="535"/>
      <c r="AE331" s="535"/>
      <c r="AF331" s="535"/>
      <c r="AG331" s="535"/>
      <c r="AH331" s="536"/>
    </row>
    <row r="332" spans="1:34" s="537" customFormat="1" ht="15" customHeight="1" x14ac:dyDescent="0.2">
      <c r="A332" s="525">
        <v>506</v>
      </c>
      <c r="B332" s="526" t="s">
        <v>2118</v>
      </c>
      <c r="C332" s="527" t="s">
        <v>2115</v>
      </c>
      <c r="D332" s="528" t="s">
        <v>1835</v>
      </c>
      <c r="E332" s="529" t="s">
        <v>1387</v>
      </c>
      <c r="F332" s="529" t="s">
        <v>1836</v>
      </c>
      <c r="G332" s="530">
        <f t="shared" si="15"/>
        <v>36000</v>
      </c>
      <c r="H332" s="531">
        <v>0</v>
      </c>
      <c r="I332" s="531"/>
      <c r="J332" s="277">
        <v>0</v>
      </c>
      <c r="K332" s="277"/>
      <c r="L332" s="276"/>
      <c r="M332" s="276"/>
      <c r="N332" s="276"/>
      <c r="O332" s="276"/>
      <c r="P332" s="277"/>
      <c r="Q332" s="277"/>
      <c r="R332" s="277"/>
      <c r="S332" s="532">
        <f t="shared" si="17"/>
        <v>0</v>
      </c>
      <c r="T332" s="277">
        <v>30000</v>
      </c>
      <c r="U332" s="277">
        <f t="shared" si="16"/>
        <v>6000</v>
      </c>
      <c r="V332" s="533" t="s">
        <v>4344</v>
      </c>
      <c r="W332" s="534"/>
      <c r="X332" s="534"/>
      <c r="Y332" s="535"/>
      <c r="Z332" s="535"/>
      <c r="AA332" s="535"/>
      <c r="AB332" s="535"/>
      <c r="AC332" s="535"/>
      <c r="AD332" s="535"/>
      <c r="AE332" s="535"/>
      <c r="AF332" s="535"/>
      <c r="AG332" s="535"/>
      <c r="AH332" s="536"/>
    </row>
    <row r="333" spans="1:34" s="537" customFormat="1" ht="15" customHeight="1" x14ac:dyDescent="0.2">
      <c r="A333" s="525">
        <v>509</v>
      </c>
      <c r="B333" s="526" t="s">
        <v>2119</v>
      </c>
      <c r="C333" s="527" t="s">
        <v>2115</v>
      </c>
      <c r="D333" s="528" t="s">
        <v>1835</v>
      </c>
      <c r="E333" s="529" t="s">
        <v>1387</v>
      </c>
      <c r="F333" s="529" t="s">
        <v>1836</v>
      </c>
      <c r="G333" s="530">
        <f t="shared" si="15"/>
        <v>36000</v>
      </c>
      <c r="H333" s="531">
        <v>0</v>
      </c>
      <c r="I333" s="531"/>
      <c r="J333" s="277">
        <v>0</v>
      </c>
      <c r="K333" s="277"/>
      <c r="L333" s="276"/>
      <c r="M333" s="276"/>
      <c r="N333" s="276"/>
      <c r="O333" s="276"/>
      <c r="P333" s="277"/>
      <c r="Q333" s="277"/>
      <c r="R333" s="277"/>
      <c r="S333" s="532">
        <f t="shared" si="17"/>
        <v>0</v>
      </c>
      <c r="T333" s="277">
        <v>30000</v>
      </c>
      <c r="U333" s="277">
        <f t="shared" si="16"/>
        <v>6000</v>
      </c>
      <c r="V333" s="533" t="s">
        <v>4344</v>
      </c>
      <c r="W333" s="533"/>
      <c r="X333" s="534"/>
      <c r="Y333" s="535"/>
      <c r="Z333" s="535"/>
      <c r="AA333" s="535"/>
      <c r="AB333" s="535"/>
      <c r="AC333" s="535"/>
      <c r="AD333" s="535"/>
      <c r="AE333" s="535"/>
      <c r="AF333" s="535"/>
      <c r="AG333" s="535"/>
      <c r="AH333" s="536"/>
    </row>
    <row r="334" spans="1:34" s="537" customFormat="1" ht="15" customHeight="1" x14ac:dyDescent="0.2">
      <c r="A334" s="525">
        <v>505</v>
      </c>
      <c r="B334" s="526" t="s">
        <v>2120</v>
      </c>
      <c r="C334" s="527" t="s">
        <v>2115</v>
      </c>
      <c r="D334" s="528" t="s">
        <v>1835</v>
      </c>
      <c r="E334" s="529" t="s">
        <v>1387</v>
      </c>
      <c r="F334" s="529" t="s">
        <v>1836</v>
      </c>
      <c r="G334" s="530">
        <f t="shared" si="15"/>
        <v>36000</v>
      </c>
      <c r="H334" s="531">
        <v>0</v>
      </c>
      <c r="I334" s="531"/>
      <c r="J334" s="277">
        <v>0</v>
      </c>
      <c r="K334" s="277"/>
      <c r="L334" s="276"/>
      <c r="M334" s="276"/>
      <c r="N334" s="276"/>
      <c r="O334" s="276"/>
      <c r="P334" s="277"/>
      <c r="Q334" s="277"/>
      <c r="R334" s="277"/>
      <c r="S334" s="532">
        <f t="shared" si="17"/>
        <v>0</v>
      </c>
      <c r="T334" s="277">
        <v>30000</v>
      </c>
      <c r="U334" s="277">
        <f t="shared" si="16"/>
        <v>6000</v>
      </c>
      <c r="V334" s="533" t="s">
        <v>4344</v>
      </c>
      <c r="W334" s="533"/>
      <c r="X334" s="534"/>
      <c r="Y334" s="535"/>
      <c r="Z334" s="535"/>
      <c r="AA334" s="535"/>
      <c r="AB334" s="535"/>
      <c r="AC334" s="535"/>
      <c r="AD334" s="535"/>
      <c r="AE334" s="535"/>
      <c r="AF334" s="535"/>
      <c r="AG334" s="535"/>
      <c r="AH334" s="536"/>
    </row>
    <row r="335" spans="1:34" s="537" customFormat="1" ht="15" customHeight="1" x14ac:dyDescent="0.2">
      <c r="A335" s="525">
        <v>507</v>
      </c>
      <c r="B335" s="526" t="s">
        <v>2121</v>
      </c>
      <c r="C335" s="527" t="s">
        <v>2115</v>
      </c>
      <c r="D335" s="528" t="s">
        <v>1835</v>
      </c>
      <c r="E335" s="529" t="s">
        <v>1387</v>
      </c>
      <c r="F335" s="529" t="s">
        <v>1836</v>
      </c>
      <c r="G335" s="530">
        <f t="shared" si="15"/>
        <v>36000</v>
      </c>
      <c r="H335" s="531">
        <v>0</v>
      </c>
      <c r="I335" s="531"/>
      <c r="J335" s="277">
        <v>0</v>
      </c>
      <c r="K335" s="277"/>
      <c r="L335" s="276"/>
      <c r="M335" s="276"/>
      <c r="N335" s="276"/>
      <c r="O335" s="276"/>
      <c r="P335" s="277"/>
      <c r="Q335" s="277"/>
      <c r="R335" s="277"/>
      <c r="S335" s="532">
        <f t="shared" si="17"/>
        <v>0</v>
      </c>
      <c r="T335" s="277">
        <v>30000</v>
      </c>
      <c r="U335" s="277">
        <f t="shared" si="16"/>
        <v>6000</v>
      </c>
      <c r="V335" s="533" t="s">
        <v>4344</v>
      </c>
      <c r="W335" s="534"/>
      <c r="X335" s="534"/>
      <c r="Y335" s="535"/>
      <c r="Z335" s="535"/>
      <c r="AA335" s="535"/>
      <c r="AB335" s="535"/>
      <c r="AC335" s="535"/>
      <c r="AD335" s="535"/>
      <c r="AE335" s="535"/>
      <c r="AF335" s="535"/>
      <c r="AG335" s="535"/>
      <c r="AH335" s="536"/>
    </row>
    <row r="336" spans="1:34" s="537" customFormat="1" ht="15" customHeight="1" x14ac:dyDescent="0.2">
      <c r="A336" s="525">
        <v>510</v>
      </c>
      <c r="B336" s="526" t="s">
        <v>2122</v>
      </c>
      <c r="C336" s="527" t="s">
        <v>2115</v>
      </c>
      <c r="D336" s="528" t="s">
        <v>1835</v>
      </c>
      <c r="E336" s="529" t="s">
        <v>1387</v>
      </c>
      <c r="F336" s="529" t="s">
        <v>1836</v>
      </c>
      <c r="G336" s="530">
        <f t="shared" si="15"/>
        <v>36000</v>
      </c>
      <c r="H336" s="531">
        <v>0</v>
      </c>
      <c r="I336" s="531"/>
      <c r="J336" s="277">
        <v>0</v>
      </c>
      <c r="K336" s="277"/>
      <c r="L336" s="276"/>
      <c r="M336" s="276"/>
      <c r="N336" s="276"/>
      <c r="O336" s="276"/>
      <c r="P336" s="277"/>
      <c r="Q336" s="277"/>
      <c r="R336" s="277"/>
      <c r="S336" s="532">
        <f t="shared" si="17"/>
        <v>0</v>
      </c>
      <c r="T336" s="277">
        <v>30000</v>
      </c>
      <c r="U336" s="277">
        <f t="shared" si="16"/>
        <v>6000</v>
      </c>
      <c r="V336" s="533" t="s">
        <v>4344</v>
      </c>
      <c r="W336" s="534"/>
      <c r="X336" s="534"/>
      <c r="Y336" s="535"/>
      <c r="Z336" s="535"/>
      <c r="AA336" s="535"/>
      <c r="AB336" s="535"/>
      <c r="AC336" s="535"/>
      <c r="AD336" s="535"/>
      <c r="AE336" s="535"/>
      <c r="AF336" s="535"/>
      <c r="AG336" s="535"/>
      <c r="AH336" s="536"/>
    </row>
    <row r="337" spans="1:34" ht="15" customHeight="1" x14ac:dyDescent="0.2">
      <c r="A337" s="266">
        <v>2137</v>
      </c>
      <c r="B337" s="267" t="s">
        <v>2123</v>
      </c>
      <c r="C337" s="268" t="s">
        <v>2115</v>
      </c>
      <c r="D337" s="269" t="s">
        <v>2077</v>
      </c>
      <c r="E337" s="270" t="s">
        <v>1387</v>
      </c>
      <c r="F337" s="270" t="s">
        <v>2078</v>
      </c>
      <c r="G337" s="271">
        <f t="shared" si="15"/>
        <v>102631.2</v>
      </c>
      <c r="H337" s="272">
        <v>0</v>
      </c>
      <c r="I337" s="272"/>
      <c r="J337" s="273">
        <v>0</v>
      </c>
      <c r="K337" s="273"/>
      <c r="L337" s="274"/>
      <c r="M337" s="274"/>
      <c r="N337" s="274"/>
      <c r="O337" s="274"/>
      <c r="P337" s="273"/>
      <c r="Q337" s="273"/>
      <c r="R337" s="273">
        <v>85526</v>
      </c>
      <c r="S337" s="275">
        <f t="shared" si="17"/>
        <v>17105.2</v>
      </c>
      <c r="T337" s="276"/>
      <c r="U337" s="277">
        <f t="shared" si="16"/>
        <v>0</v>
      </c>
      <c r="V337" s="279"/>
      <c r="W337" s="279"/>
      <c r="X337" s="279"/>
      <c r="Y337" s="280"/>
      <c r="Z337" s="280"/>
      <c r="AA337" s="280"/>
      <c r="AB337" s="280"/>
      <c r="AC337" s="280"/>
      <c r="AD337" s="280"/>
      <c r="AE337" s="280"/>
      <c r="AF337" s="280"/>
      <c r="AG337" s="280"/>
      <c r="AH337" s="281"/>
    </row>
    <row r="338" spans="1:34" s="455" customFormat="1" ht="15" customHeight="1" x14ac:dyDescent="0.2">
      <c r="A338" s="445">
        <v>909</v>
      </c>
      <c r="B338" s="396" t="s">
        <v>2124</v>
      </c>
      <c r="C338" s="446" t="s">
        <v>2125</v>
      </c>
      <c r="D338" s="398" t="s">
        <v>1460</v>
      </c>
      <c r="E338" s="447" t="s">
        <v>1387</v>
      </c>
      <c r="F338" s="447" t="s">
        <v>57</v>
      </c>
      <c r="G338" s="448">
        <f t="shared" si="15"/>
        <v>3000</v>
      </c>
      <c r="H338" s="449">
        <v>0</v>
      </c>
      <c r="I338" s="449"/>
      <c r="J338" s="450">
        <v>0</v>
      </c>
      <c r="K338" s="450"/>
      <c r="L338" s="451"/>
      <c r="M338" s="451"/>
      <c r="N338" s="451"/>
      <c r="O338" s="451"/>
      <c r="P338" s="450"/>
      <c r="Q338" s="450"/>
      <c r="R338" s="450">
        <v>2500</v>
      </c>
      <c r="S338" s="452">
        <f t="shared" si="17"/>
        <v>500</v>
      </c>
      <c r="T338" s="451"/>
      <c r="U338" s="450">
        <f t="shared" si="16"/>
        <v>0</v>
      </c>
      <c r="V338" s="403" t="s">
        <v>5291</v>
      </c>
      <c r="W338" s="403"/>
      <c r="X338" s="403"/>
      <c r="Y338" s="453"/>
      <c r="Z338" s="453"/>
      <c r="AA338" s="453"/>
      <c r="AB338" s="453"/>
      <c r="AC338" s="453"/>
      <c r="AD338" s="453"/>
      <c r="AE338" s="453"/>
      <c r="AF338" s="453"/>
      <c r="AG338" s="453"/>
      <c r="AH338" s="454"/>
    </row>
    <row r="339" spans="1:34" ht="15" customHeight="1" x14ac:dyDescent="0.2">
      <c r="A339" s="266">
        <v>2147</v>
      </c>
      <c r="B339" s="267" t="s">
        <v>2126</v>
      </c>
      <c r="C339" s="268" t="s">
        <v>2125</v>
      </c>
      <c r="D339" s="269" t="s">
        <v>2077</v>
      </c>
      <c r="E339" s="270" t="s">
        <v>1387</v>
      </c>
      <c r="F339" s="270" t="s">
        <v>2078</v>
      </c>
      <c r="G339" s="271">
        <f t="shared" si="15"/>
        <v>110560.8</v>
      </c>
      <c r="H339" s="272">
        <v>0</v>
      </c>
      <c r="I339" s="272"/>
      <c r="J339" s="273">
        <v>0</v>
      </c>
      <c r="K339" s="273"/>
      <c r="L339" s="274"/>
      <c r="M339" s="274"/>
      <c r="N339" s="274"/>
      <c r="O339" s="274"/>
      <c r="P339" s="273"/>
      <c r="Q339" s="273"/>
      <c r="R339" s="273">
        <v>92134</v>
      </c>
      <c r="S339" s="275">
        <f t="shared" si="17"/>
        <v>18426.8</v>
      </c>
      <c r="T339" s="276"/>
      <c r="U339" s="277">
        <f t="shared" si="16"/>
        <v>0</v>
      </c>
      <c r="V339" s="279"/>
      <c r="W339" s="279"/>
      <c r="X339" s="279"/>
      <c r="Y339" s="280"/>
      <c r="Z339" s="280"/>
      <c r="AA339" s="280"/>
      <c r="AB339" s="280"/>
      <c r="AC339" s="280"/>
      <c r="AD339" s="280"/>
      <c r="AE339" s="280"/>
      <c r="AF339" s="280"/>
      <c r="AG339" s="280"/>
      <c r="AH339" s="281"/>
    </row>
    <row r="340" spans="1:34" s="524" customFormat="1" ht="15" customHeight="1" x14ac:dyDescent="0.2">
      <c r="A340" s="307" t="s">
        <v>2127</v>
      </c>
      <c r="B340" s="293" t="s">
        <v>2128</v>
      </c>
      <c r="C340" s="306" t="s">
        <v>2125</v>
      </c>
      <c r="D340" s="294" t="s">
        <v>2129</v>
      </c>
      <c r="E340" s="305" t="s">
        <v>27</v>
      </c>
      <c r="F340" s="305" t="s">
        <v>1815</v>
      </c>
      <c r="G340" s="304">
        <f t="shared" si="15"/>
        <v>1680</v>
      </c>
      <c r="H340" s="303">
        <v>0</v>
      </c>
      <c r="I340" s="303"/>
      <c r="J340" s="302">
        <v>0</v>
      </c>
      <c r="K340" s="302"/>
      <c r="L340" s="309"/>
      <c r="M340" s="309"/>
      <c r="N340" s="309"/>
      <c r="O340" s="309"/>
      <c r="P340" s="302"/>
      <c r="Q340" s="302"/>
      <c r="R340" s="302">
        <v>1400</v>
      </c>
      <c r="S340" s="301">
        <f t="shared" si="17"/>
        <v>280</v>
      </c>
      <c r="T340" s="309"/>
      <c r="U340" s="302">
        <f t="shared" si="16"/>
        <v>0</v>
      </c>
      <c r="V340" s="296" t="s">
        <v>5308</v>
      </c>
      <c r="W340" s="296"/>
      <c r="X340" s="296"/>
      <c r="Y340" s="310"/>
      <c r="Z340" s="310"/>
      <c r="AA340" s="310"/>
      <c r="AB340" s="310"/>
      <c r="AC340" s="310"/>
      <c r="AD340" s="310"/>
      <c r="AE340" s="310"/>
      <c r="AF340" s="310"/>
      <c r="AG340" s="310"/>
      <c r="AH340" s="523"/>
    </row>
    <row r="341" spans="1:34" s="469" customFormat="1" ht="15" customHeight="1" x14ac:dyDescent="0.2">
      <c r="A341" s="456" t="s">
        <v>2130</v>
      </c>
      <c r="B341" s="457" t="s">
        <v>2131</v>
      </c>
      <c r="C341" s="458" t="s">
        <v>2132</v>
      </c>
      <c r="D341" s="459" t="s">
        <v>58</v>
      </c>
      <c r="E341" s="460" t="s">
        <v>27</v>
      </c>
      <c r="F341" s="460" t="s">
        <v>59</v>
      </c>
      <c r="G341" s="461">
        <f t="shared" si="15"/>
        <v>11913</v>
      </c>
      <c r="H341" s="462">
        <v>11913</v>
      </c>
      <c r="I341" s="462"/>
      <c r="J341" s="463">
        <v>0</v>
      </c>
      <c r="K341" s="463"/>
      <c r="L341" s="464"/>
      <c r="M341" s="464"/>
      <c r="N341" s="464"/>
      <c r="O341" s="464"/>
      <c r="P341" s="463"/>
      <c r="Q341" s="463"/>
      <c r="R341" s="463">
        <v>0</v>
      </c>
      <c r="S341" s="465">
        <f t="shared" si="17"/>
        <v>0</v>
      </c>
      <c r="T341" s="464"/>
      <c r="U341" s="463">
        <f t="shared" si="16"/>
        <v>0</v>
      </c>
      <c r="V341" s="466" t="s">
        <v>5292</v>
      </c>
      <c r="W341" s="466"/>
      <c r="X341" s="466"/>
      <c r="Y341" s="467"/>
      <c r="Z341" s="467"/>
      <c r="AA341" s="467"/>
      <c r="AB341" s="467"/>
      <c r="AC341" s="467"/>
      <c r="AD341" s="467"/>
      <c r="AE341" s="467"/>
      <c r="AF341" s="467"/>
      <c r="AG341" s="467"/>
      <c r="AH341" s="468"/>
    </row>
    <row r="342" spans="1:34" ht="15" customHeight="1" x14ac:dyDescent="0.2">
      <c r="A342" s="266" t="s">
        <v>2133</v>
      </c>
      <c r="B342" s="267" t="s">
        <v>2134</v>
      </c>
      <c r="C342" s="268" t="s">
        <v>2132</v>
      </c>
      <c r="D342" s="269" t="s">
        <v>2135</v>
      </c>
      <c r="E342" s="270" t="s">
        <v>2136</v>
      </c>
      <c r="F342" s="270" t="s">
        <v>1564</v>
      </c>
      <c r="G342" s="271">
        <f t="shared" si="15"/>
        <v>484339.20000000001</v>
      </c>
      <c r="H342" s="272">
        <v>0</v>
      </c>
      <c r="I342" s="272"/>
      <c r="J342" s="273">
        <v>403616</v>
      </c>
      <c r="K342" s="273">
        <f t="shared" ref="K342:K405" si="18">J342*0.2</f>
        <v>80723.200000000012</v>
      </c>
      <c r="L342" s="274"/>
      <c r="M342" s="274"/>
      <c r="N342" s="274"/>
      <c r="O342" s="274"/>
      <c r="P342" s="273"/>
      <c r="Q342" s="273"/>
      <c r="R342" s="273">
        <v>0</v>
      </c>
      <c r="S342" s="275">
        <f t="shared" si="17"/>
        <v>0</v>
      </c>
      <c r="T342" s="276"/>
      <c r="U342" s="277">
        <f t="shared" si="16"/>
        <v>0</v>
      </c>
      <c r="V342" s="279" t="s">
        <v>4348</v>
      </c>
      <c r="W342" s="279"/>
      <c r="X342" s="279"/>
      <c r="Y342" s="280"/>
      <c r="Z342" s="280"/>
      <c r="AA342" s="280"/>
      <c r="AB342" s="280"/>
      <c r="AC342" s="280"/>
      <c r="AD342" s="280"/>
      <c r="AE342" s="280"/>
      <c r="AF342" s="280"/>
      <c r="AG342" s="280"/>
      <c r="AH342" s="281"/>
    </row>
    <row r="343" spans="1:34" s="438" customFormat="1" ht="15" customHeight="1" x14ac:dyDescent="0.2">
      <c r="A343" s="439" t="s">
        <v>2137</v>
      </c>
      <c r="B343" s="290" t="s">
        <v>2138</v>
      </c>
      <c r="C343" s="440" t="s">
        <v>2139</v>
      </c>
      <c r="D343" s="291" t="s">
        <v>1452</v>
      </c>
      <c r="E343" s="441" t="s">
        <v>1387</v>
      </c>
      <c r="F343" s="441" t="s">
        <v>37</v>
      </c>
      <c r="G343" s="300">
        <f t="shared" si="15"/>
        <v>228999.6</v>
      </c>
      <c r="H343" s="299">
        <v>0</v>
      </c>
      <c r="I343" s="299"/>
      <c r="J343" s="298">
        <v>0</v>
      </c>
      <c r="K343" s="298">
        <f t="shared" si="18"/>
        <v>0</v>
      </c>
      <c r="L343" s="442"/>
      <c r="M343" s="442"/>
      <c r="N343" s="442"/>
      <c r="O343" s="442"/>
      <c r="P343" s="298"/>
      <c r="Q343" s="298"/>
      <c r="R343" s="298">
        <v>190833</v>
      </c>
      <c r="S343" s="297">
        <f t="shared" si="17"/>
        <v>38166.6</v>
      </c>
      <c r="T343" s="442"/>
      <c r="U343" s="298">
        <f t="shared" si="16"/>
        <v>0</v>
      </c>
      <c r="V343" s="292" t="s">
        <v>5304</v>
      </c>
      <c r="W343" s="292"/>
      <c r="X343" s="292"/>
      <c r="Y343" s="443"/>
      <c r="Z343" s="443"/>
      <c r="AA343" s="443"/>
      <c r="AB343" s="443"/>
      <c r="AC343" s="443"/>
      <c r="AD343" s="443"/>
      <c r="AE343" s="443"/>
      <c r="AF343" s="443"/>
      <c r="AG343" s="443"/>
      <c r="AH343" s="444"/>
    </row>
    <row r="344" spans="1:34" s="537" customFormat="1" ht="15" customHeight="1" x14ac:dyDescent="0.2">
      <c r="A344" s="525" t="s">
        <v>2140</v>
      </c>
      <c r="B344" s="526" t="s">
        <v>2141</v>
      </c>
      <c r="C344" s="527" t="s">
        <v>2139</v>
      </c>
      <c r="D344" s="528" t="s">
        <v>2142</v>
      </c>
      <c r="E344" s="529" t="s">
        <v>1387</v>
      </c>
      <c r="F344" s="529" t="s">
        <v>2143</v>
      </c>
      <c r="G344" s="530">
        <f t="shared" si="15"/>
        <v>52470</v>
      </c>
      <c r="H344" s="531">
        <v>0</v>
      </c>
      <c r="I344" s="531"/>
      <c r="J344" s="277">
        <v>0</v>
      </c>
      <c r="K344" s="273">
        <f t="shared" si="18"/>
        <v>0</v>
      </c>
      <c r="L344" s="276"/>
      <c r="M344" s="276"/>
      <c r="N344" s="276"/>
      <c r="O344" s="276"/>
      <c r="P344" s="277"/>
      <c r="Q344" s="277"/>
      <c r="R344" s="277"/>
      <c r="S344" s="532">
        <f t="shared" si="17"/>
        <v>0</v>
      </c>
      <c r="T344" s="277">
        <v>43725</v>
      </c>
      <c r="U344" s="277">
        <f t="shared" si="16"/>
        <v>8745</v>
      </c>
      <c r="V344" s="533" t="s">
        <v>4344</v>
      </c>
      <c r="W344" s="534"/>
      <c r="X344" s="534"/>
      <c r="Y344" s="535"/>
      <c r="Z344" s="535"/>
      <c r="AA344" s="535"/>
      <c r="AB344" s="535"/>
      <c r="AC344" s="535"/>
      <c r="AD344" s="535"/>
      <c r="AE344" s="535"/>
      <c r="AF344" s="535"/>
      <c r="AG344" s="535"/>
      <c r="AH344" s="536"/>
    </row>
    <row r="345" spans="1:34" s="537" customFormat="1" ht="15" customHeight="1" x14ac:dyDescent="0.2">
      <c r="A345" s="525" t="s">
        <v>2144</v>
      </c>
      <c r="B345" s="526" t="s">
        <v>2145</v>
      </c>
      <c r="C345" s="527" t="s">
        <v>2139</v>
      </c>
      <c r="D345" s="528" t="s">
        <v>2142</v>
      </c>
      <c r="E345" s="529" t="s">
        <v>1387</v>
      </c>
      <c r="F345" s="529" t="s">
        <v>2143</v>
      </c>
      <c r="G345" s="530">
        <f t="shared" si="15"/>
        <v>104940</v>
      </c>
      <c r="H345" s="531">
        <v>0</v>
      </c>
      <c r="I345" s="531"/>
      <c r="J345" s="277">
        <v>0</v>
      </c>
      <c r="K345" s="273">
        <f t="shared" si="18"/>
        <v>0</v>
      </c>
      <c r="L345" s="276"/>
      <c r="M345" s="276"/>
      <c r="N345" s="276"/>
      <c r="O345" s="276"/>
      <c r="P345" s="277"/>
      <c r="Q345" s="277"/>
      <c r="R345" s="277"/>
      <c r="S345" s="532">
        <f t="shared" si="17"/>
        <v>0</v>
      </c>
      <c r="T345" s="277">
        <v>87450</v>
      </c>
      <c r="U345" s="277">
        <f t="shared" si="16"/>
        <v>17490</v>
      </c>
      <c r="V345" s="533" t="s">
        <v>4344</v>
      </c>
      <c r="W345" s="533"/>
      <c r="X345" s="534"/>
      <c r="Y345" s="535"/>
      <c r="Z345" s="535"/>
      <c r="AA345" s="535"/>
      <c r="AB345" s="535"/>
      <c r="AC345" s="535"/>
      <c r="AD345" s="535"/>
      <c r="AE345" s="535"/>
      <c r="AF345" s="535"/>
      <c r="AG345" s="535"/>
      <c r="AH345" s="536"/>
    </row>
    <row r="346" spans="1:34" ht="15" customHeight="1" x14ac:dyDescent="0.2">
      <c r="A346" s="266" t="s">
        <v>2146</v>
      </c>
      <c r="B346" s="267" t="s">
        <v>2147</v>
      </c>
      <c r="C346" s="268" t="s">
        <v>2148</v>
      </c>
      <c r="D346" s="269" t="s">
        <v>2149</v>
      </c>
      <c r="E346" s="270" t="s">
        <v>27</v>
      </c>
      <c r="F346" s="270" t="s">
        <v>92</v>
      </c>
      <c r="G346" s="271">
        <f>I346</f>
        <v>5168684</v>
      </c>
      <c r="H346" s="272"/>
      <c r="I346" s="538">
        <v>5168684</v>
      </c>
      <c r="J346" s="273">
        <v>0</v>
      </c>
      <c r="K346" s="273">
        <f t="shared" si="18"/>
        <v>0</v>
      </c>
      <c r="L346" s="274"/>
      <c r="M346" s="274"/>
      <c r="N346" s="274"/>
      <c r="O346" s="274"/>
      <c r="P346" s="273"/>
      <c r="Q346" s="273"/>
      <c r="R346" s="273">
        <v>0</v>
      </c>
      <c r="S346" s="275">
        <f t="shared" si="17"/>
        <v>0</v>
      </c>
      <c r="T346" s="276"/>
      <c r="U346" s="277">
        <f t="shared" si="16"/>
        <v>0</v>
      </c>
      <c r="V346" s="278" t="s">
        <v>4357</v>
      </c>
      <c r="W346" s="278"/>
      <c r="X346" s="279"/>
      <c r="Y346" s="280"/>
      <c r="Z346" s="280"/>
      <c r="AA346" s="280"/>
      <c r="AB346" s="280"/>
      <c r="AC346" s="280"/>
      <c r="AD346" s="280"/>
      <c r="AE346" s="280"/>
      <c r="AF346" s="280"/>
      <c r="AG346" s="280"/>
      <c r="AH346" s="281"/>
    </row>
    <row r="347" spans="1:34" ht="15" customHeight="1" x14ac:dyDescent="0.2">
      <c r="A347" s="266" t="s">
        <v>2150</v>
      </c>
      <c r="B347" s="267" t="s">
        <v>2151</v>
      </c>
      <c r="C347" s="268" t="s">
        <v>2148</v>
      </c>
      <c r="D347" s="269" t="s">
        <v>1492</v>
      </c>
      <c r="E347" s="270" t="s">
        <v>1387</v>
      </c>
      <c r="F347" s="270" t="s">
        <v>48</v>
      </c>
      <c r="G347" s="271">
        <f>SUM(H347:U347)</f>
        <v>93816</v>
      </c>
      <c r="H347" s="272">
        <v>0</v>
      </c>
      <c r="I347" s="272"/>
      <c r="J347" s="273">
        <v>0</v>
      </c>
      <c r="K347" s="273">
        <f t="shared" si="18"/>
        <v>0</v>
      </c>
      <c r="L347" s="274"/>
      <c r="M347" s="274"/>
      <c r="N347" s="274"/>
      <c r="O347" s="274"/>
      <c r="P347" s="273"/>
      <c r="Q347" s="273"/>
      <c r="R347" s="273">
        <v>78180</v>
      </c>
      <c r="S347" s="275">
        <f t="shared" si="17"/>
        <v>15636</v>
      </c>
      <c r="T347" s="276"/>
      <c r="U347" s="277">
        <f t="shared" si="16"/>
        <v>0</v>
      </c>
      <c r="V347" s="278" t="s">
        <v>4347</v>
      </c>
      <c r="W347" s="279"/>
      <c r="X347" s="279"/>
      <c r="Y347" s="280"/>
      <c r="Z347" s="280"/>
      <c r="AA347" s="280"/>
      <c r="AB347" s="280"/>
      <c r="AC347" s="280"/>
      <c r="AD347" s="280"/>
      <c r="AE347" s="280"/>
      <c r="AF347" s="280"/>
      <c r="AG347" s="280"/>
      <c r="AH347" s="281"/>
    </row>
    <row r="348" spans="1:34" s="438" customFormat="1" ht="15" customHeight="1" x14ac:dyDescent="0.2">
      <c r="A348" s="439" t="s">
        <v>2152</v>
      </c>
      <c r="B348" s="290" t="s">
        <v>2153</v>
      </c>
      <c r="C348" s="440" t="s">
        <v>2154</v>
      </c>
      <c r="D348" s="291" t="s">
        <v>2155</v>
      </c>
      <c r="E348" s="441" t="s">
        <v>30</v>
      </c>
      <c r="F348" s="441" t="s">
        <v>2156</v>
      </c>
      <c r="G348" s="300">
        <f>SUM(H348:U348)</f>
        <v>9999.6</v>
      </c>
      <c r="H348" s="299">
        <v>0</v>
      </c>
      <c r="I348" s="299"/>
      <c r="J348" s="298">
        <v>0</v>
      </c>
      <c r="K348" s="298">
        <f t="shared" si="18"/>
        <v>0</v>
      </c>
      <c r="L348" s="442"/>
      <c r="M348" s="442"/>
      <c r="N348" s="442"/>
      <c r="O348" s="442"/>
      <c r="P348" s="298"/>
      <c r="Q348" s="298"/>
      <c r="R348" s="298">
        <v>8333</v>
      </c>
      <c r="S348" s="297">
        <f t="shared" si="17"/>
        <v>1666.6000000000001</v>
      </c>
      <c r="T348" s="442"/>
      <c r="U348" s="298">
        <f t="shared" si="16"/>
        <v>0</v>
      </c>
      <c r="V348" s="292" t="s">
        <v>5294</v>
      </c>
      <c r="W348" s="292"/>
      <c r="X348" s="292"/>
      <c r="Y348" s="443"/>
      <c r="Z348" s="443"/>
      <c r="AA348" s="443"/>
      <c r="AB348" s="443"/>
      <c r="AC348" s="443"/>
      <c r="AD348" s="443"/>
      <c r="AE348" s="443"/>
      <c r="AF348" s="443"/>
      <c r="AG348" s="443"/>
      <c r="AH348" s="444"/>
    </row>
    <row r="349" spans="1:34" ht="15" customHeight="1" x14ac:dyDescent="0.2">
      <c r="A349" s="266" t="s">
        <v>2157</v>
      </c>
      <c r="B349" s="267" t="s">
        <v>2158</v>
      </c>
      <c r="C349" s="268" t="s">
        <v>2159</v>
      </c>
      <c r="D349" s="269" t="s">
        <v>1531</v>
      </c>
      <c r="E349" s="270" t="s">
        <v>27</v>
      </c>
      <c r="F349" s="270" t="s">
        <v>44</v>
      </c>
      <c r="G349" s="271">
        <f>SUM(H349:U349)</f>
        <v>1500120</v>
      </c>
      <c r="H349" s="272">
        <v>0</v>
      </c>
      <c r="I349" s="272"/>
      <c r="J349" s="273">
        <v>0</v>
      </c>
      <c r="K349" s="273">
        <f t="shared" si="18"/>
        <v>0</v>
      </c>
      <c r="L349" s="274"/>
      <c r="M349" s="274"/>
      <c r="N349" s="274"/>
      <c r="O349" s="274"/>
      <c r="P349" s="273"/>
      <c r="Q349" s="273"/>
      <c r="R349" s="273">
        <v>1250100</v>
      </c>
      <c r="S349" s="275">
        <f t="shared" si="17"/>
        <v>250020</v>
      </c>
      <c r="T349" s="276"/>
      <c r="U349" s="277">
        <f t="shared" si="16"/>
        <v>0</v>
      </c>
      <c r="V349" s="279" t="s">
        <v>4347</v>
      </c>
      <c r="W349" s="279"/>
      <c r="X349" s="279"/>
      <c r="Y349" s="280"/>
      <c r="Z349" s="280"/>
      <c r="AA349" s="280"/>
      <c r="AB349" s="280"/>
      <c r="AC349" s="280"/>
      <c r="AD349" s="280"/>
      <c r="AE349" s="280"/>
      <c r="AF349" s="280"/>
      <c r="AG349" s="280"/>
      <c r="AH349" s="281"/>
    </row>
    <row r="350" spans="1:34" ht="15" customHeight="1" x14ac:dyDescent="0.2">
      <c r="A350" s="266" t="s">
        <v>2160</v>
      </c>
      <c r="B350" s="267" t="s">
        <v>2161</v>
      </c>
      <c r="C350" s="268" t="s">
        <v>2159</v>
      </c>
      <c r="D350" s="269" t="s">
        <v>1492</v>
      </c>
      <c r="E350" s="270" t="s">
        <v>1387</v>
      </c>
      <c r="F350" s="270" t="s">
        <v>48</v>
      </c>
      <c r="G350" s="271">
        <f>SUM(H350:U350)</f>
        <v>66744</v>
      </c>
      <c r="H350" s="272">
        <v>0</v>
      </c>
      <c r="I350" s="272"/>
      <c r="J350" s="273">
        <v>0</v>
      </c>
      <c r="K350" s="273">
        <f t="shared" si="18"/>
        <v>0</v>
      </c>
      <c r="L350" s="274"/>
      <c r="M350" s="274"/>
      <c r="N350" s="274"/>
      <c r="O350" s="274"/>
      <c r="P350" s="273"/>
      <c r="Q350" s="273"/>
      <c r="R350" s="273">
        <v>55620</v>
      </c>
      <c r="S350" s="275">
        <f t="shared" si="17"/>
        <v>11124</v>
      </c>
      <c r="T350" s="276"/>
      <c r="U350" s="277">
        <f t="shared" si="16"/>
        <v>0</v>
      </c>
      <c r="V350" s="278" t="s">
        <v>4347</v>
      </c>
      <c r="W350" s="279"/>
      <c r="X350" s="279"/>
      <c r="Y350" s="280"/>
      <c r="Z350" s="280"/>
      <c r="AA350" s="280"/>
      <c r="AB350" s="280"/>
      <c r="AC350" s="280"/>
      <c r="AD350" s="280"/>
      <c r="AE350" s="280"/>
      <c r="AF350" s="280"/>
      <c r="AG350" s="280"/>
      <c r="AH350" s="281"/>
    </row>
    <row r="351" spans="1:34" ht="15" customHeight="1" x14ac:dyDescent="0.2">
      <c r="A351" s="266" t="s">
        <v>2162</v>
      </c>
      <c r="B351" s="267" t="s">
        <v>2163</v>
      </c>
      <c r="C351" s="268" t="s">
        <v>2164</v>
      </c>
      <c r="D351" s="269" t="s">
        <v>2165</v>
      </c>
      <c r="E351" s="270" t="s">
        <v>1387</v>
      </c>
      <c r="F351" s="270" t="s">
        <v>28</v>
      </c>
      <c r="G351" s="271">
        <f>SUM(H351:U351)</f>
        <v>62400</v>
      </c>
      <c r="H351" s="272">
        <v>0</v>
      </c>
      <c r="I351" s="272"/>
      <c r="J351" s="273">
        <v>0</v>
      </c>
      <c r="K351" s="273">
        <f t="shared" si="18"/>
        <v>0</v>
      </c>
      <c r="L351" s="274"/>
      <c r="M351" s="274"/>
      <c r="N351" s="274"/>
      <c r="O351" s="274"/>
      <c r="P351" s="273"/>
      <c r="Q351" s="273"/>
      <c r="R351" s="273">
        <v>52000</v>
      </c>
      <c r="S351" s="275">
        <f t="shared" si="17"/>
        <v>10400</v>
      </c>
      <c r="T351" s="276"/>
      <c r="U351" s="277">
        <f t="shared" si="16"/>
        <v>0</v>
      </c>
      <c r="V351" s="279"/>
      <c r="W351" s="279"/>
      <c r="X351" s="279"/>
      <c r="Y351" s="280"/>
      <c r="Z351" s="280"/>
      <c r="AA351" s="280"/>
      <c r="AB351" s="280"/>
      <c r="AC351" s="280"/>
      <c r="AD351" s="280"/>
      <c r="AE351" s="280"/>
      <c r="AF351" s="280"/>
      <c r="AG351" s="280"/>
      <c r="AH351" s="281"/>
    </row>
    <row r="352" spans="1:34" ht="15" customHeight="1" x14ac:dyDescent="0.2">
      <c r="A352" s="266" t="s">
        <v>2166</v>
      </c>
      <c r="B352" s="267" t="s">
        <v>2167</v>
      </c>
      <c r="C352" s="268" t="s">
        <v>2168</v>
      </c>
      <c r="D352" s="269" t="s">
        <v>2294</v>
      </c>
      <c r="E352" s="270" t="s">
        <v>27</v>
      </c>
      <c r="F352" s="270" t="s">
        <v>92</v>
      </c>
      <c r="G352" s="271">
        <f>I352</f>
        <v>2242489</v>
      </c>
      <c r="H352" s="272"/>
      <c r="I352" s="538">
        <v>2242489</v>
      </c>
      <c r="J352" s="273">
        <v>0</v>
      </c>
      <c r="K352" s="273">
        <f t="shared" si="18"/>
        <v>0</v>
      </c>
      <c r="L352" s="274"/>
      <c r="M352" s="274"/>
      <c r="N352" s="274"/>
      <c r="O352" s="274"/>
      <c r="P352" s="273"/>
      <c r="Q352" s="273"/>
      <c r="R352" s="273">
        <v>0</v>
      </c>
      <c r="S352" s="275">
        <f t="shared" si="17"/>
        <v>0</v>
      </c>
      <c r="T352" s="276"/>
      <c r="U352" s="277">
        <f t="shared" si="16"/>
        <v>0</v>
      </c>
      <c r="V352" s="279" t="s">
        <v>4358</v>
      </c>
      <c r="W352" s="279"/>
      <c r="X352" s="279"/>
      <c r="Y352" s="280"/>
      <c r="Z352" s="280"/>
      <c r="AA352" s="280"/>
      <c r="AB352" s="280"/>
      <c r="AC352" s="280"/>
      <c r="AD352" s="280"/>
      <c r="AE352" s="280"/>
      <c r="AF352" s="280"/>
      <c r="AG352" s="280"/>
      <c r="AH352" s="281"/>
    </row>
    <row r="353" spans="1:34" ht="15" customHeight="1" x14ac:dyDescent="0.2">
      <c r="A353" s="266" t="s">
        <v>2169</v>
      </c>
      <c r="B353" s="267" t="s">
        <v>2170</v>
      </c>
      <c r="C353" s="268" t="s">
        <v>2168</v>
      </c>
      <c r="D353" s="269" t="s">
        <v>2171</v>
      </c>
      <c r="E353" s="270" t="s">
        <v>30</v>
      </c>
      <c r="F353" s="270" t="s">
        <v>135</v>
      </c>
      <c r="G353" s="271">
        <f t="shared" ref="G353:G384" si="19">SUM(H353:U353)</f>
        <v>12000</v>
      </c>
      <c r="H353" s="272">
        <v>0</v>
      </c>
      <c r="I353" s="272"/>
      <c r="J353" s="273">
        <v>0</v>
      </c>
      <c r="K353" s="273">
        <f t="shared" si="18"/>
        <v>0</v>
      </c>
      <c r="L353" s="274"/>
      <c r="M353" s="274"/>
      <c r="N353" s="274"/>
      <c r="O353" s="274"/>
      <c r="P353" s="273"/>
      <c r="Q353" s="273"/>
      <c r="R353" s="273">
        <v>10000</v>
      </c>
      <c r="S353" s="275">
        <f t="shared" si="17"/>
        <v>2000</v>
      </c>
      <c r="T353" s="276"/>
      <c r="U353" s="277">
        <f t="shared" si="16"/>
        <v>0</v>
      </c>
      <c r="V353" s="278"/>
      <c r="W353" s="278"/>
      <c r="X353" s="279"/>
      <c r="Y353" s="280"/>
      <c r="Z353" s="280"/>
      <c r="AA353" s="280"/>
      <c r="AB353" s="280"/>
      <c r="AC353" s="280"/>
      <c r="AD353" s="280"/>
      <c r="AE353" s="280"/>
      <c r="AF353" s="280"/>
      <c r="AG353" s="280"/>
      <c r="AH353" s="281"/>
    </row>
    <row r="354" spans="1:34" s="438" customFormat="1" ht="15" customHeight="1" x14ac:dyDescent="0.2">
      <c r="A354" s="439" t="s">
        <v>2172</v>
      </c>
      <c r="B354" s="290" t="s">
        <v>2173</v>
      </c>
      <c r="C354" s="440" t="s">
        <v>2168</v>
      </c>
      <c r="D354" s="291" t="s">
        <v>1949</v>
      </c>
      <c r="E354" s="441" t="s">
        <v>27</v>
      </c>
      <c r="F354" s="441" t="s">
        <v>1950</v>
      </c>
      <c r="G354" s="300">
        <f t="shared" si="19"/>
        <v>15000</v>
      </c>
      <c r="H354" s="299">
        <v>0</v>
      </c>
      <c r="I354" s="299"/>
      <c r="J354" s="298">
        <v>0</v>
      </c>
      <c r="K354" s="298">
        <f t="shared" si="18"/>
        <v>0</v>
      </c>
      <c r="L354" s="442"/>
      <c r="M354" s="442"/>
      <c r="N354" s="442"/>
      <c r="O354" s="442"/>
      <c r="P354" s="298"/>
      <c r="Q354" s="298"/>
      <c r="R354" s="298">
        <v>12500</v>
      </c>
      <c r="S354" s="297">
        <f t="shared" si="17"/>
        <v>2500</v>
      </c>
      <c r="T354" s="442"/>
      <c r="U354" s="298">
        <f t="shared" si="16"/>
        <v>0</v>
      </c>
      <c r="V354" s="292" t="s">
        <v>5297</v>
      </c>
      <c r="W354" s="292"/>
      <c r="X354" s="292"/>
      <c r="Y354" s="443"/>
      <c r="Z354" s="443"/>
      <c r="AA354" s="443"/>
      <c r="AB354" s="443"/>
      <c r="AC354" s="443"/>
      <c r="AD354" s="443"/>
      <c r="AE354" s="443"/>
      <c r="AF354" s="443"/>
      <c r="AG354" s="443"/>
      <c r="AH354" s="444"/>
    </row>
    <row r="355" spans="1:34" ht="15" customHeight="1" x14ac:dyDescent="0.2">
      <c r="A355" s="266" t="s">
        <v>2174</v>
      </c>
      <c r="B355" s="267" t="s">
        <v>2175</v>
      </c>
      <c r="C355" s="268" t="s">
        <v>2176</v>
      </c>
      <c r="D355" s="269" t="s">
        <v>2177</v>
      </c>
      <c r="E355" s="270" t="s">
        <v>2178</v>
      </c>
      <c r="F355" s="270" t="s">
        <v>2179</v>
      </c>
      <c r="G355" s="271">
        <f t="shared" si="19"/>
        <v>144312</v>
      </c>
      <c r="H355" s="272">
        <v>0</v>
      </c>
      <c r="I355" s="272"/>
      <c r="J355" s="273">
        <v>0</v>
      </c>
      <c r="K355" s="273">
        <f t="shared" si="18"/>
        <v>0</v>
      </c>
      <c r="L355" s="274"/>
      <c r="M355" s="274"/>
      <c r="N355" s="274"/>
      <c r="O355" s="274"/>
      <c r="P355" s="273"/>
      <c r="Q355" s="273"/>
      <c r="R355" s="273">
        <v>120260</v>
      </c>
      <c r="S355" s="275">
        <f t="shared" si="17"/>
        <v>24052</v>
      </c>
      <c r="T355" s="276"/>
      <c r="U355" s="277">
        <f t="shared" si="16"/>
        <v>0</v>
      </c>
      <c r="V355" s="279"/>
      <c r="W355" s="279"/>
      <c r="X355" s="279"/>
      <c r="Y355" s="280"/>
      <c r="Z355" s="280"/>
      <c r="AA355" s="280"/>
      <c r="AB355" s="280"/>
      <c r="AC355" s="280"/>
      <c r="AD355" s="280"/>
      <c r="AE355" s="280"/>
      <c r="AF355" s="280"/>
      <c r="AG355" s="280"/>
      <c r="AH355" s="281"/>
    </row>
    <row r="356" spans="1:34" s="537" customFormat="1" ht="15" customHeight="1" x14ac:dyDescent="0.2">
      <c r="A356" s="525" t="s">
        <v>2180</v>
      </c>
      <c r="B356" s="526" t="s">
        <v>2181</v>
      </c>
      <c r="C356" s="527" t="s">
        <v>2176</v>
      </c>
      <c r="D356" s="528" t="s">
        <v>1788</v>
      </c>
      <c r="E356" s="529" t="s">
        <v>1387</v>
      </c>
      <c r="F356" s="529" t="s">
        <v>1789</v>
      </c>
      <c r="G356" s="530">
        <f t="shared" si="19"/>
        <v>46200</v>
      </c>
      <c r="H356" s="531">
        <v>0</v>
      </c>
      <c r="I356" s="531"/>
      <c r="J356" s="277">
        <v>0</v>
      </c>
      <c r="K356" s="273">
        <f t="shared" si="18"/>
        <v>0</v>
      </c>
      <c r="L356" s="276"/>
      <c r="M356" s="276"/>
      <c r="N356" s="276"/>
      <c r="O356" s="276"/>
      <c r="P356" s="277"/>
      <c r="Q356" s="277"/>
      <c r="R356" s="277"/>
      <c r="S356" s="532">
        <f t="shared" si="17"/>
        <v>0</v>
      </c>
      <c r="T356" s="277">
        <v>38500</v>
      </c>
      <c r="U356" s="277">
        <f t="shared" si="16"/>
        <v>7700</v>
      </c>
      <c r="V356" s="533" t="s">
        <v>4344</v>
      </c>
      <c r="W356" s="534"/>
      <c r="X356" s="534"/>
      <c r="Y356" s="535"/>
      <c r="Z356" s="535"/>
      <c r="AA356" s="535"/>
      <c r="AB356" s="535"/>
      <c r="AC356" s="535"/>
      <c r="AD356" s="535"/>
      <c r="AE356" s="535"/>
      <c r="AF356" s="535"/>
      <c r="AG356" s="535"/>
      <c r="AH356" s="536"/>
    </row>
    <row r="357" spans="1:34" s="545" customFormat="1" x14ac:dyDescent="0.2">
      <c r="A357" s="539" t="s">
        <v>2182</v>
      </c>
      <c r="B357" s="267" t="s">
        <v>2183</v>
      </c>
      <c r="C357" s="540" t="s">
        <v>2176</v>
      </c>
      <c r="D357" s="269" t="s">
        <v>1492</v>
      </c>
      <c r="E357" s="269" t="s">
        <v>1387</v>
      </c>
      <c r="F357" s="269" t="s">
        <v>48</v>
      </c>
      <c r="G357" s="271">
        <f t="shared" si="19"/>
        <v>34128</v>
      </c>
      <c r="H357" s="541">
        <v>0</v>
      </c>
      <c r="I357" s="541"/>
      <c r="J357" s="542">
        <v>0</v>
      </c>
      <c r="K357" s="273">
        <f t="shared" si="18"/>
        <v>0</v>
      </c>
      <c r="L357" s="279"/>
      <c r="M357" s="279"/>
      <c r="N357" s="279"/>
      <c r="O357" s="279"/>
      <c r="P357" s="542"/>
      <c r="Q357" s="542"/>
      <c r="R357" s="542">
        <v>28440</v>
      </c>
      <c r="S357" s="275">
        <f t="shared" si="17"/>
        <v>5688</v>
      </c>
      <c r="T357" s="534"/>
      <c r="U357" s="277">
        <f t="shared" si="16"/>
        <v>0</v>
      </c>
      <c r="V357" s="278" t="s">
        <v>4347</v>
      </c>
      <c r="W357" s="279"/>
      <c r="X357" s="279"/>
      <c r="Y357" s="543"/>
      <c r="Z357" s="543"/>
      <c r="AA357" s="543"/>
      <c r="AB357" s="543"/>
      <c r="AC357" s="543"/>
      <c r="AD357" s="543"/>
      <c r="AE357" s="543"/>
      <c r="AF357" s="543"/>
      <c r="AG357" s="543"/>
      <c r="AH357" s="544"/>
    </row>
    <row r="358" spans="1:34" ht="15" customHeight="1" x14ac:dyDescent="0.2">
      <c r="A358" s="266" t="s">
        <v>2184</v>
      </c>
      <c r="B358" s="267" t="s">
        <v>2185</v>
      </c>
      <c r="C358" s="268" t="s">
        <v>2186</v>
      </c>
      <c r="D358" s="269" t="s">
        <v>1404</v>
      </c>
      <c r="E358" s="270" t="s">
        <v>30</v>
      </c>
      <c r="F358" s="270" t="s">
        <v>1405</v>
      </c>
      <c r="G358" s="271">
        <f t="shared" si="19"/>
        <v>35600.400000000001</v>
      </c>
      <c r="H358" s="272">
        <v>0</v>
      </c>
      <c r="I358" s="272"/>
      <c r="J358" s="273">
        <v>0</v>
      </c>
      <c r="K358" s="273">
        <f t="shared" si="18"/>
        <v>0</v>
      </c>
      <c r="L358" s="274"/>
      <c r="M358" s="274"/>
      <c r="N358" s="274"/>
      <c r="O358" s="274"/>
      <c r="P358" s="273"/>
      <c r="Q358" s="273"/>
      <c r="R358" s="273">
        <v>29667</v>
      </c>
      <c r="S358" s="275">
        <f t="shared" si="17"/>
        <v>5933.4000000000005</v>
      </c>
      <c r="T358" s="276"/>
      <c r="U358" s="277">
        <f t="shared" si="16"/>
        <v>0</v>
      </c>
      <c r="V358" s="279"/>
      <c r="W358" s="279"/>
      <c r="X358" s="279"/>
      <c r="Y358" s="280"/>
      <c r="Z358" s="280"/>
      <c r="AA358" s="280"/>
      <c r="AB358" s="280"/>
      <c r="AC358" s="280"/>
      <c r="AD358" s="280"/>
      <c r="AE358" s="280"/>
      <c r="AF358" s="280"/>
      <c r="AG358" s="280"/>
      <c r="AH358" s="281"/>
    </row>
    <row r="359" spans="1:34" ht="15" customHeight="1" x14ac:dyDescent="0.2">
      <c r="A359" s="266" t="s">
        <v>2187</v>
      </c>
      <c r="B359" s="267" t="s">
        <v>2188</v>
      </c>
      <c r="C359" s="268" t="s">
        <v>2189</v>
      </c>
      <c r="D359" s="269" t="s">
        <v>1729</v>
      </c>
      <c r="E359" s="270" t="s">
        <v>27</v>
      </c>
      <c r="F359" s="270" t="s">
        <v>130</v>
      </c>
      <c r="G359" s="271">
        <f t="shared" si="19"/>
        <v>16590</v>
      </c>
      <c r="H359" s="272">
        <v>0</v>
      </c>
      <c r="I359" s="272"/>
      <c r="J359" s="273">
        <v>0</v>
      </c>
      <c r="K359" s="273">
        <f t="shared" si="18"/>
        <v>0</v>
      </c>
      <c r="L359" s="274"/>
      <c r="M359" s="274"/>
      <c r="N359" s="274"/>
      <c r="O359" s="274"/>
      <c r="P359" s="273"/>
      <c r="Q359" s="273"/>
      <c r="R359" s="273">
        <v>13825</v>
      </c>
      <c r="S359" s="275">
        <f t="shared" si="17"/>
        <v>2765</v>
      </c>
      <c r="T359" s="276"/>
      <c r="U359" s="277">
        <f t="shared" si="16"/>
        <v>0</v>
      </c>
      <c r="V359" s="278"/>
      <c r="W359" s="278"/>
      <c r="X359" s="279"/>
      <c r="Y359" s="280"/>
      <c r="Z359" s="280"/>
      <c r="AA359" s="280"/>
      <c r="AB359" s="280"/>
      <c r="AC359" s="280"/>
      <c r="AD359" s="280"/>
      <c r="AE359" s="280"/>
      <c r="AF359" s="280"/>
      <c r="AG359" s="280"/>
      <c r="AH359" s="281"/>
    </row>
    <row r="360" spans="1:34" ht="15" customHeight="1" x14ac:dyDescent="0.2">
      <c r="A360" s="266" t="s">
        <v>2190</v>
      </c>
      <c r="B360" s="267" t="s">
        <v>2191</v>
      </c>
      <c r="C360" s="268" t="s">
        <v>2192</v>
      </c>
      <c r="D360" s="269" t="s">
        <v>1531</v>
      </c>
      <c r="E360" s="270" t="s">
        <v>27</v>
      </c>
      <c r="F360" s="270" t="s">
        <v>44</v>
      </c>
      <c r="G360" s="271">
        <f t="shared" si="19"/>
        <v>700488</v>
      </c>
      <c r="H360" s="272">
        <v>0</v>
      </c>
      <c r="I360" s="272"/>
      <c r="J360" s="273">
        <v>0</v>
      </c>
      <c r="K360" s="273">
        <f t="shared" si="18"/>
        <v>0</v>
      </c>
      <c r="L360" s="274"/>
      <c r="M360" s="274"/>
      <c r="N360" s="274"/>
      <c r="O360" s="274"/>
      <c r="P360" s="273"/>
      <c r="Q360" s="273"/>
      <c r="R360" s="273">
        <v>583740</v>
      </c>
      <c r="S360" s="275">
        <f t="shared" si="17"/>
        <v>116748</v>
      </c>
      <c r="T360" s="276"/>
      <c r="U360" s="277">
        <f t="shared" si="16"/>
        <v>0</v>
      </c>
      <c r="V360" s="279" t="s">
        <v>4347</v>
      </c>
      <c r="W360" s="278"/>
      <c r="X360" s="279"/>
      <c r="Y360" s="280"/>
      <c r="Z360" s="280"/>
      <c r="AA360" s="280"/>
      <c r="AB360" s="280"/>
      <c r="AC360" s="280"/>
      <c r="AD360" s="280"/>
      <c r="AE360" s="280"/>
      <c r="AF360" s="280"/>
      <c r="AG360" s="280"/>
      <c r="AH360" s="281"/>
    </row>
    <row r="361" spans="1:34" ht="15" customHeight="1" x14ac:dyDescent="0.2">
      <c r="A361" s="266" t="s">
        <v>2193</v>
      </c>
      <c r="B361" s="267" t="s">
        <v>2194</v>
      </c>
      <c r="C361" s="268" t="s">
        <v>2195</v>
      </c>
      <c r="D361" s="269" t="s">
        <v>1706</v>
      </c>
      <c r="E361" s="270" t="s">
        <v>41</v>
      </c>
      <c r="F361" s="270" t="s">
        <v>1707</v>
      </c>
      <c r="G361" s="271">
        <f t="shared" si="19"/>
        <v>131199.6</v>
      </c>
      <c r="H361" s="272">
        <v>0</v>
      </c>
      <c r="I361" s="272"/>
      <c r="J361" s="273">
        <v>0</v>
      </c>
      <c r="K361" s="273">
        <f t="shared" si="18"/>
        <v>0</v>
      </c>
      <c r="L361" s="274"/>
      <c r="M361" s="274"/>
      <c r="N361" s="274"/>
      <c r="O361" s="274"/>
      <c r="P361" s="273"/>
      <c r="Q361" s="273"/>
      <c r="R361" s="273">
        <v>109333</v>
      </c>
      <c r="S361" s="275">
        <f t="shared" si="17"/>
        <v>21866.600000000002</v>
      </c>
      <c r="T361" s="276"/>
      <c r="U361" s="277">
        <f t="shared" si="16"/>
        <v>0</v>
      </c>
      <c r="V361" s="279" t="s">
        <v>4349</v>
      </c>
      <c r="W361" s="279"/>
      <c r="X361" s="279"/>
      <c r="Y361" s="280"/>
      <c r="Z361" s="280"/>
      <c r="AA361" s="280"/>
      <c r="AB361" s="280"/>
      <c r="AC361" s="280"/>
      <c r="AD361" s="280"/>
      <c r="AE361" s="280"/>
      <c r="AF361" s="280"/>
      <c r="AG361" s="280"/>
      <c r="AH361" s="281"/>
    </row>
    <row r="362" spans="1:34" ht="15" customHeight="1" x14ac:dyDescent="0.2">
      <c r="A362" s="266" t="s">
        <v>2196</v>
      </c>
      <c r="B362" s="267" t="s">
        <v>2197</v>
      </c>
      <c r="C362" s="268" t="s">
        <v>2198</v>
      </c>
      <c r="D362" s="269" t="s">
        <v>1429</v>
      </c>
      <c r="E362" s="270" t="s">
        <v>41</v>
      </c>
      <c r="F362" s="270" t="s">
        <v>42</v>
      </c>
      <c r="G362" s="271">
        <f t="shared" si="19"/>
        <v>92430</v>
      </c>
      <c r="H362" s="272">
        <v>0</v>
      </c>
      <c r="I362" s="272"/>
      <c r="J362" s="273">
        <v>0</v>
      </c>
      <c r="K362" s="273">
        <f t="shared" si="18"/>
        <v>0</v>
      </c>
      <c r="L362" s="274"/>
      <c r="M362" s="274"/>
      <c r="N362" s="274"/>
      <c r="O362" s="274"/>
      <c r="P362" s="273"/>
      <c r="Q362" s="273"/>
      <c r="R362" s="273">
        <v>77025</v>
      </c>
      <c r="S362" s="275">
        <f t="shared" si="17"/>
        <v>15405</v>
      </c>
      <c r="T362" s="276"/>
      <c r="U362" s="277">
        <f t="shared" si="16"/>
        <v>0</v>
      </c>
      <c r="V362" s="279" t="s">
        <v>4349</v>
      </c>
      <c r="W362" s="278"/>
      <c r="X362" s="279"/>
      <c r="Y362" s="280"/>
      <c r="Z362" s="280"/>
      <c r="AA362" s="280"/>
      <c r="AB362" s="280"/>
      <c r="AC362" s="280"/>
      <c r="AD362" s="280"/>
      <c r="AE362" s="280"/>
      <c r="AF362" s="280"/>
      <c r="AG362" s="280"/>
      <c r="AH362" s="281"/>
    </row>
    <row r="363" spans="1:34" ht="15" customHeight="1" x14ac:dyDescent="0.2">
      <c r="A363" s="266" t="s">
        <v>2199</v>
      </c>
      <c r="B363" s="267" t="s">
        <v>2200</v>
      </c>
      <c r="C363" s="268" t="s">
        <v>1422</v>
      </c>
      <c r="D363" s="269" t="s">
        <v>1706</v>
      </c>
      <c r="E363" s="270" t="s">
        <v>41</v>
      </c>
      <c r="F363" s="270" t="s">
        <v>1707</v>
      </c>
      <c r="G363" s="271">
        <f t="shared" si="19"/>
        <v>81000</v>
      </c>
      <c r="H363" s="272">
        <v>0</v>
      </c>
      <c r="I363" s="272"/>
      <c r="J363" s="273">
        <v>0</v>
      </c>
      <c r="K363" s="273">
        <f t="shared" si="18"/>
        <v>0</v>
      </c>
      <c r="L363" s="274"/>
      <c r="M363" s="274"/>
      <c r="N363" s="274"/>
      <c r="O363" s="274"/>
      <c r="P363" s="273"/>
      <c r="Q363" s="273"/>
      <c r="R363" s="273">
        <v>67500</v>
      </c>
      <c r="S363" s="275">
        <f t="shared" si="17"/>
        <v>13500</v>
      </c>
      <c r="T363" s="276"/>
      <c r="U363" s="277">
        <f t="shared" si="16"/>
        <v>0</v>
      </c>
      <c r="V363" s="279" t="s">
        <v>4349</v>
      </c>
      <c r="W363" s="279"/>
      <c r="X363" s="279"/>
      <c r="Y363" s="280"/>
      <c r="Z363" s="280"/>
      <c r="AA363" s="280"/>
      <c r="AB363" s="280"/>
      <c r="AC363" s="280"/>
      <c r="AD363" s="280"/>
      <c r="AE363" s="280"/>
      <c r="AF363" s="280"/>
      <c r="AG363" s="280"/>
      <c r="AH363" s="281"/>
    </row>
    <row r="364" spans="1:34" ht="15" customHeight="1" x14ac:dyDescent="0.2">
      <c r="A364" s="266" t="s">
        <v>2201</v>
      </c>
      <c r="B364" s="267" t="s">
        <v>2202</v>
      </c>
      <c r="C364" s="268" t="s">
        <v>2203</v>
      </c>
      <c r="D364" s="269" t="s">
        <v>1529</v>
      </c>
      <c r="E364" s="270" t="s">
        <v>1408</v>
      </c>
      <c r="F364" s="270" t="s">
        <v>71</v>
      </c>
      <c r="G364" s="271">
        <f t="shared" si="19"/>
        <v>146965.20000000001</v>
      </c>
      <c r="H364" s="272">
        <v>0</v>
      </c>
      <c r="I364" s="272"/>
      <c r="J364" s="273">
        <v>0</v>
      </c>
      <c r="K364" s="273">
        <f t="shared" si="18"/>
        <v>0</v>
      </c>
      <c r="L364" s="274"/>
      <c r="M364" s="274"/>
      <c r="N364" s="274"/>
      <c r="O364" s="274"/>
      <c r="P364" s="273"/>
      <c r="Q364" s="273"/>
      <c r="R364" s="273">
        <v>122471</v>
      </c>
      <c r="S364" s="275">
        <f t="shared" si="17"/>
        <v>24494.2</v>
      </c>
      <c r="T364" s="276"/>
      <c r="U364" s="277">
        <f t="shared" si="16"/>
        <v>0</v>
      </c>
      <c r="V364" s="278"/>
      <c r="W364" s="278"/>
      <c r="X364" s="279"/>
      <c r="Y364" s="280"/>
      <c r="Z364" s="280"/>
      <c r="AA364" s="280"/>
      <c r="AB364" s="280"/>
      <c r="AC364" s="280"/>
      <c r="AD364" s="280"/>
      <c r="AE364" s="280"/>
      <c r="AF364" s="280"/>
      <c r="AG364" s="280"/>
      <c r="AH364" s="281"/>
    </row>
    <row r="365" spans="1:34" s="537" customFormat="1" ht="15" customHeight="1" x14ac:dyDescent="0.2">
      <c r="A365" s="525" t="s">
        <v>2204</v>
      </c>
      <c r="B365" s="526" t="s">
        <v>2205</v>
      </c>
      <c r="C365" s="527" t="s">
        <v>2206</v>
      </c>
      <c r="D365" s="528" t="s">
        <v>2207</v>
      </c>
      <c r="E365" s="529" t="s">
        <v>1407</v>
      </c>
      <c r="F365" s="529" t="s">
        <v>2208</v>
      </c>
      <c r="G365" s="530">
        <f t="shared" si="19"/>
        <v>108000</v>
      </c>
      <c r="H365" s="531">
        <v>0</v>
      </c>
      <c r="I365" s="531"/>
      <c r="J365" s="277">
        <v>0</v>
      </c>
      <c r="K365" s="273">
        <f t="shared" si="18"/>
        <v>0</v>
      </c>
      <c r="L365" s="276"/>
      <c r="M365" s="276"/>
      <c r="N365" s="276"/>
      <c r="O365" s="276"/>
      <c r="P365" s="277"/>
      <c r="Q365" s="277"/>
      <c r="R365" s="277"/>
      <c r="S365" s="532">
        <f t="shared" si="17"/>
        <v>0</v>
      </c>
      <c r="T365" s="277">
        <v>90000</v>
      </c>
      <c r="U365" s="277">
        <f t="shared" si="16"/>
        <v>18000</v>
      </c>
      <c r="V365" s="533" t="s">
        <v>4344</v>
      </c>
      <c r="W365" s="534"/>
      <c r="X365" s="534"/>
      <c r="Y365" s="535"/>
      <c r="Z365" s="535"/>
      <c r="AA365" s="535"/>
      <c r="AB365" s="535"/>
      <c r="AC365" s="535"/>
      <c r="AD365" s="535"/>
      <c r="AE365" s="535"/>
      <c r="AF365" s="535"/>
      <c r="AG365" s="535"/>
      <c r="AH365" s="536"/>
    </row>
    <row r="366" spans="1:34" ht="15" customHeight="1" x14ac:dyDescent="0.2">
      <c r="A366" s="266" t="s">
        <v>2209</v>
      </c>
      <c r="B366" s="267" t="s">
        <v>2210</v>
      </c>
      <c r="C366" s="268" t="s">
        <v>2211</v>
      </c>
      <c r="D366" s="269" t="s">
        <v>2212</v>
      </c>
      <c r="E366" s="270" t="s">
        <v>27</v>
      </c>
      <c r="F366" s="270" t="s">
        <v>2213</v>
      </c>
      <c r="G366" s="271">
        <f t="shared" si="19"/>
        <v>9946.7999999999993</v>
      </c>
      <c r="H366" s="272">
        <v>0</v>
      </c>
      <c r="I366" s="272"/>
      <c r="J366" s="273">
        <v>0</v>
      </c>
      <c r="K366" s="273">
        <f t="shared" si="18"/>
        <v>0</v>
      </c>
      <c r="L366" s="274"/>
      <c r="M366" s="274"/>
      <c r="N366" s="274"/>
      <c r="O366" s="274"/>
      <c r="P366" s="273"/>
      <c r="Q366" s="273"/>
      <c r="R366" s="273">
        <v>8289</v>
      </c>
      <c r="S366" s="275">
        <f t="shared" si="17"/>
        <v>1657.8000000000002</v>
      </c>
      <c r="T366" s="276"/>
      <c r="U366" s="277">
        <f t="shared" si="16"/>
        <v>0</v>
      </c>
      <c r="V366" s="279"/>
      <c r="W366" s="279"/>
      <c r="X366" s="279"/>
      <c r="Y366" s="280"/>
      <c r="Z366" s="280"/>
      <c r="AA366" s="280"/>
      <c r="AB366" s="280"/>
      <c r="AC366" s="280"/>
      <c r="AD366" s="280"/>
      <c r="AE366" s="280"/>
      <c r="AF366" s="280"/>
      <c r="AG366" s="280"/>
      <c r="AH366" s="281"/>
    </row>
    <row r="367" spans="1:34" s="438" customFormat="1" ht="15" customHeight="1" x14ac:dyDescent="0.2">
      <c r="A367" s="439" t="s">
        <v>2214</v>
      </c>
      <c r="B367" s="290" t="s">
        <v>2215</v>
      </c>
      <c r="C367" s="440" t="s">
        <v>2216</v>
      </c>
      <c r="D367" s="291" t="s">
        <v>2155</v>
      </c>
      <c r="E367" s="441" t="s">
        <v>30</v>
      </c>
      <c r="F367" s="441" t="s">
        <v>2156</v>
      </c>
      <c r="G367" s="300">
        <f t="shared" si="19"/>
        <v>4500</v>
      </c>
      <c r="H367" s="299">
        <v>0</v>
      </c>
      <c r="I367" s="299"/>
      <c r="J367" s="298">
        <v>0</v>
      </c>
      <c r="K367" s="298">
        <f t="shared" si="18"/>
        <v>0</v>
      </c>
      <c r="L367" s="442"/>
      <c r="M367" s="442"/>
      <c r="N367" s="442"/>
      <c r="O367" s="442"/>
      <c r="P367" s="298"/>
      <c r="Q367" s="298"/>
      <c r="R367" s="298">
        <v>3750</v>
      </c>
      <c r="S367" s="297">
        <f t="shared" si="17"/>
        <v>750</v>
      </c>
      <c r="T367" s="442"/>
      <c r="U367" s="298">
        <f t="shared" si="16"/>
        <v>0</v>
      </c>
      <c r="V367" s="292" t="s">
        <v>5294</v>
      </c>
      <c r="W367" s="292"/>
      <c r="X367" s="292"/>
      <c r="Y367" s="443"/>
      <c r="Z367" s="443"/>
      <c r="AA367" s="443"/>
      <c r="AB367" s="443"/>
      <c r="AC367" s="443"/>
      <c r="AD367" s="443"/>
      <c r="AE367" s="443"/>
      <c r="AF367" s="443"/>
      <c r="AG367" s="443"/>
      <c r="AH367" s="444"/>
    </row>
    <row r="368" spans="1:34" ht="15" customHeight="1" x14ac:dyDescent="0.2">
      <c r="A368" s="266" t="s">
        <v>2217</v>
      </c>
      <c r="B368" s="267" t="s">
        <v>2218</v>
      </c>
      <c r="C368" s="268" t="s">
        <v>2216</v>
      </c>
      <c r="D368" s="269" t="s">
        <v>1492</v>
      </c>
      <c r="E368" s="270" t="s">
        <v>1387</v>
      </c>
      <c r="F368" s="270" t="s">
        <v>48</v>
      </c>
      <c r="G368" s="271">
        <f t="shared" si="19"/>
        <v>4320</v>
      </c>
      <c r="H368" s="272">
        <v>0</v>
      </c>
      <c r="I368" s="272"/>
      <c r="J368" s="273">
        <v>0</v>
      </c>
      <c r="K368" s="273">
        <f t="shared" si="18"/>
        <v>0</v>
      </c>
      <c r="L368" s="274"/>
      <c r="M368" s="274"/>
      <c r="N368" s="274"/>
      <c r="O368" s="274"/>
      <c r="P368" s="273"/>
      <c r="Q368" s="273"/>
      <c r="R368" s="273">
        <v>3600</v>
      </c>
      <c r="S368" s="275">
        <f t="shared" si="17"/>
        <v>720</v>
      </c>
      <c r="T368" s="276"/>
      <c r="U368" s="277">
        <f t="shared" si="16"/>
        <v>0</v>
      </c>
      <c r="V368" s="278" t="s">
        <v>4347</v>
      </c>
      <c r="W368" s="279"/>
      <c r="X368" s="279"/>
      <c r="Y368" s="280"/>
      <c r="Z368" s="280"/>
      <c r="AA368" s="280"/>
      <c r="AB368" s="280"/>
      <c r="AC368" s="280"/>
      <c r="AD368" s="280"/>
      <c r="AE368" s="280"/>
      <c r="AF368" s="280"/>
      <c r="AG368" s="280"/>
      <c r="AH368" s="281"/>
    </row>
    <row r="369" spans="1:34" s="537" customFormat="1" ht="15" customHeight="1" x14ac:dyDescent="0.2">
      <c r="A369" s="525" t="s">
        <v>2219</v>
      </c>
      <c r="B369" s="526" t="s">
        <v>2220</v>
      </c>
      <c r="C369" s="527" t="s">
        <v>2216</v>
      </c>
      <c r="D369" s="528" t="s">
        <v>2221</v>
      </c>
      <c r="E369" s="529" t="s">
        <v>2222</v>
      </c>
      <c r="F369" s="529" t="s">
        <v>2223</v>
      </c>
      <c r="G369" s="530">
        <f t="shared" si="19"/>
        <v>2345600.4</v>
      </c>
      <c r="H369" s="531">
        <v>0</v>
      </c>
      <c r="I369" s="531"/>
      <c r="J369" s="277">
        <v>0</v>
      </c>
      <c r="K369" s="273">
        <f t="shared" si="18"/>
        <v>0</v>
      </c>
      <c r="L369" s="276"/>
      <c r="M369" s="276"/>
      <c r="N369" s="276"/>
      <c r="O369" s="276"/>
      <c r="P369" s="277"/>
      <c r="Q369" s="277"/>
      <c r="R369" s="277"/>
      <c r="S369" s="532">
        <f t="shared" si="17"/>
        <v>0</v>
      </c>
      <c r="T369" s="277">
        <v>1954667</v>
      </c>
      <c r="U369" s="277">
        <f t="shared" si="16"/>
        <v>390933.4</v>
      </c>
      <c r="V369" s="533" t="s">
        <v>4344</v>
      </c>
      <c r="W369" s="534"/>
      <c r="X369" s="534"/>
      <c r="Y369" s="535"/>
      <c r="Z369" s="535"/>
      <c r="AA369" s="535"/>
      <c r="AB369" s="535"/>
      <c r="AC369" s="535"/>
      <c r="AD369" s="535"/>
      <c r="AE369" s="535"/>
      <c r="AF369" s="535"/>
      <c r="AG369" s="535"/>
      <c r="AH369" s="536"/>
    </row>
    <row r="370" spans="1:34" s="438" customFormat="1" ht="15" customHeight="1" x14ac:dyDescent="0.2">
      <c r="A370" s="439" t="s">
        <v>2224</v>
      </c>
      <c r="B370" s="290" t="s">
        <v>2225</v>
      </c>
      <c r="C370" s="440" t="s">
        <v>2216</v>
      </c>
      <c r="D370" s="291" t="s">
        <v>1391</v>
      </c>
      <c r="E370" s="441" t="s">
        <v>27</v>
      </c>
      <c r="F370" s="441" t="s">
        <v>117</v>
      </c>
      <c r="G370" s="300">
        <f t="shared" si="19"/>
        <v>3228</v>
      </c>
      <c r="H370" s="299">
        <v>0</v>
      </c>
      <c r="I370" s="299"/>
      <c r="J370" s="298">
        <v>0</v>
      </c>
      <c r="K370" s="298">
        <f t="shared" si="18"/>
        <v>0</v>
      </c>
      <c r="L370" s="442"/>
      <c r="M370" s="442"/>
      <c r="N370" s="442"/>
      <c r="O370" s="442"/>
      <c r="P370" s="298"/>
      <c r="Q370" s="298"/>
      <c r="R370" s="298">
        <v>2690</v>
      </c>
      <c r="S370" s="297">
        <f t="shared" si="17"/>
        <v>538</v>
      </c>
      <c r="T370" s="442"/>
      <c r="U370" s="298">
        <f t="shared" si="16"/>
        <v>0</v>
      </c>
      <c r="V370" s="292" t="s">
        <v>5303</v>
      </c>
      <c r="W370" s="292"/>
      <c r="X370" s="292"/>
      <c r="Y370" s="443"/>
      <c r="Z370" s="443"/>
      <c r="AA370" s="443"/>
      <c r="AB370" s="443"/>
      <c r="AC370" s="443"/>
      <c r="AD370" s="443"/>
      <c r="AE370" s="443"/>
      <c r="AF370" s="443"/>
      <c r="AG370" s="443"/>
      <c r="AH370" s="444"/>
    </row>
    <row r="371" spans="1:34" s="537" customFormat="1" ht="15" customHeight="1" x14ac:dyDescent="0.2">
      <c r="A371" s="525" t="s">
        <v>2226</v>
      </c>
      <c r="B371" s="526" t="s">
        <v>2227</v>
      </c>
      <c r="C371" s="527" t="s">
        <v>2216</v>
      </c>
      <c r="D371" s="528" t="s">
        <v>2228</v>
      </c>
      <c r="E371" s="529" t="s">
        <v>27</v>
      </c>
      <c r="F371" s="529" t="s">
        <v>1803</v>
      </c>
      <c r="G371" s="530">
        <f t="shared" si="19"/>
        <v>32768.400000000001</v>
      </c>
      <c r="H371" s="531">
        <v>0</v>
      </c>
      <c r="I371" s="531"/>
      <c r="J371" s="277">
        <v>0</v>
      </c>
      <c r="K371" s="273">
        <f t="shared" si="18"/>
        <v>0</v>
      </c>
      <c r="L371" s="276"/>
      <c r="M371" s="276"/>
      <c r="N371" s="276"/>
      <c r="O371" s="276"/>
      <c r="P371" s="277"/>
      <c r="Q371" s="277"/>
      <c r="R371" s="277"/>
      <c r="S371" s="532">
        <f t="shared" si="17"/>
        <v>0</v>
      </c>
      <c r="T371" s="277">
        <v>27307</v>
      </c>
      <c r="U371" s="277">
        <f t="shared" si="16"/>
        <v>5461.4000000000005</v>
      </c>
      <c r="V371" s="533" t="s">
        <v>4344</v>
      </c>
      <c r="W371" s="533"/>
      <c r="X371" s="534"/>
      <c r="Y371" s="535"/>
      <c r="Z371" s="535"/>
      <c r="AA371" s="535"/>
      <c r="AB371" s="535"/>
      <c r="AC371" s="535"/>
      <c r="AD371" s="535"/>
      <c r="AE371" s="535"/>
      <c r="AF371" s="535"/>
      <c r="AG371" s="535"/>
      <c r="AH371" s="536"/>
    </row>
    <row r="372" spans="1:34" s="537" customFormat="1" ht="15" customHeight="1" x14ac:dyDescent="0.2">
      <c r="A372" s="525" t="s">
        <v>2229</v>
      </c>
      <c r="B372" s="526" t="s">
        <v>2230</v>
      </c>
      <c r="C372" s="527" t="s">
        <v>2231</v>
      </c>
      <c r="D372" s="528" t="s">
        <v>2081</v>
      </c>
      <c r="E372" s="529" t="s">
        <v>1387</v>
      </c>
      <c r="F372" s="529" t="s">
        <v>1862</v>
      </c>
      <c r="G372" s="530">
        <f t="shared" si="19"/>
        <v>149971.20000000001</v>
      </c>
      <c r="H372" s="531">
        <v>0</v>
      </c>
      <c r="I372" s="531"/>
      <c r="J372" s="277">
        <v>0</v>
      </c>
      <c r="K372" s="273">
        <f t="shared" si="18"/>
        <v>0</v>
      </c>
      <c r="L372" s="276"/>
      <c r="M372" s="276"/>
      <c r="N372" s="276"/>
      <c r="O372" s="276"/>
      <c r="P372" s="277"/>
      <c r="Q372" s="277"/>
      <c r="R372" s="277"/>
      <c r="S372" s="532">
        <f t="shared" si="17"/>
        <v>0</v>
      </c>
      <c r="T372" s="277">
        <v>124976</v>
      </c>
      <c r="U372" s="277">
        <f t="shared" si="16"/>
        <v>24995.200000000001</v>
      </c>
      <c r="V372" s="533" t="s">
        <v>4344</v>
      </c>
      <c r="W372" s="533"/>
      <c r="X372" s="534"/>
      <c r="Y372" s="535"/>
      <c r="Z372" s="535"/>
      <c r="AA372" s="535"/>
      <c r="AB372" s="535"/>
      <c r="AC372" s="535"/>
      <c r="AD372" s="535"/>
      <c r="AE372" s="535"/>
      <c r="AF372" s="535"/>
      <c r="AG372" s="535"/>
      <c r="AH372" s="536"/>
    </row>
    <row r="373" spans="1:34" ht="15" customHeight="1" x14ac:dyDescent="0.2">
      <c r="A373" s="266" t="s">
        <v>2232</v>
      </c>
      <c r="B373" s="267" t="s">
        <v>2233</v>
      </c>
      <c r="C373" s="268" t="s">
        <v>2231</v>
      </c>
      <c r="D373" s="269" t="s">
        <v>1531</v>
      </c>
      <c r="E373" s="270" t="s">
        <v>1756</v>
      </c>
      <c r="F373" s="270" t="s">
        <v>44</v>
      </c>
      <c r="G373" s="271">
        <f t="shared" si="19"/>
        <v>1000512</v>
      </c>
      <c r="H373" s="272">
        <v>0</v>
      </c>
      <c r="I373" s="272"/>
      <c r="J373" s="273">
        <v>0</v>
      </c>
      <c r="K373" s="273">
        <f t="shared" si="18"/>
        <v>0</v>
      </c>
      <c r="L373" s="274"/>
      <c r="M373" s="274"/>
      <c r="N373" s="274"/>
      <c r="O373" s="274"/>
      <c r="P373" s="273"/>
      <c r="Q373" s="273"/>
      <c r="R373" s="273">
        <v>833760</v>
      </c>
      <c r="S373" s="275">
        <f t="shared" si="17"/>
        <v>166752</v>
      </c>
      <c r="T373" s="276"/>
      <c r="U373" s="277">
        <f t="shared" si="16"/>
        <v>0</v>
      </c>
      <c r="V373" s="279" t="s">
        <v>4347</v>
      </c>
      <c r="W373" s="278"/>
      <c r="X373" s="279"/>
      <c r="Y373" s="280"/>
      <c r="Z373" s="280"/>
      <c r="AA373" s="280"/>
      <c r="AB373" s="280"/>
      <c r="AC373" s="280"/>
      <c r="AD373" s="280"/>
      <c r="AE373" s="280"/>
      <c r="AF373" s="280"/>
      <c r="AG373" s="280"/>
      <c r="AH373" s="281"/>
    </row>
    <row r="374" spans="1:34" ht="15" customHeight="1" x14ac:dyDescent="0.2">
      <c r="A374" s="266" t="s">
        <v>2234</v>
      </c>
      <c r="B374" s="267" t="s">
        <v>2235</v>
      </c>
      <c r="C374" s="268" t="s">
        <v>2236</v>
      </c>
      <c r="D374" s="269" t="s">
        <v>1492</v>
      </c>
      <c r="E374" s="270" t="s">
        <v>1387</v>
      </c>
      <c r="F374" s="270" t="s">
        <v>48</v>
      </c>
      <c r="G374" s="271">
        <f t="shared" si="19"/>
        <v>2880</v>
      </c>
      <c r="H374" s="272">
        <v>0</v>
      </c>
      <c r="I374" s="272"/>
      <c r="J374" s="273">
        <v>0</v>
      </c>
      <c r="K374" s="273">
        <f t="shared" si="18"/>
        <v>0</v>
      </c>
      <c r="L374" s="274"/>
      <c r="M374" s="274"/>
      <c r="N374" s="274"/>
      <c r="O374" s="274"/>
      <c r="P374" s="273"/>
      <c r="Q374" s="273"/>
      <c r="R374" s="273">
        <v>2400</v>
      </c>
      <c r="S374" s="275">
        <f t="shared" si="17"/>
        <v>480</v>
      </c>
      <c r="T374" s="276"/>
      <c r="U374" s="277">
        <f t="shared" si="16"/>
        <v>0</v>
      </c>
      <c r="V374" s="278" t="s">
        <v>4347</v>
      </c>
      <c r="W374" s="279"/>
      <c r="X374" s="279"/>
      <c r="Y374" s="280"/>
      <c r="Z374" s="280"/>
      <c r="AA374" s="280"/>
      <c r="AB374" s="280"/>
      <c r="AC374" s="280"/>
      <c r="AD374" s="280"/>
      <c r="AE374" s="280"/>
      <c r="AF374" s="280"/>
      <c r="AG374" s="280"/>
      <c r="AH374" s="281"/>
    </row>
    <row r="375" spans="1:34" s="537" customFormat="1" ht="15" customHeight="1" x14ac:dyDescent="0.2">
      <c r="A375" s="525" t="s">
        <v>2237</v>
      </c>
      <c r="B375" s="526" t="s">
        <v>2238</v>
      </c>
      <c r="C375" s="527" t="s">
        <v>2236</v>
      </c>
      <c r="D375" s="528" t="s">
        <v>2081</v>
      </c>
      <c r="E375" s="529" t="s">
        <v>1387</v>
      </c>
      <c r="F375" s="529" t="s">
        <v>1862</v>
      </c>
      <c r="G375" s="530">
        <f t="shared" si="19"/>
        <v>149971.20000000001</v>
      </c>
      <c r="H375" s="531">
        <v>0</v>
      </c>
      <c r="I375" s="531"/>
      <c r="J375" s="277">
        <v>0</v>
      </c>
      <c r="K375" s="273">
        <f t="shared" si="18"/>
        <v>0</v>
      </c>
      <c r="L375" s="276"/>
      <c r="M375" s="276"/>
      <c r="N375" s="276"/>
      <c r="O375" s="276"/>
      <c r="P375" s="277"/>
      <c r="Q375" s="277"/>
      <c r="R375" s="277"/>
      <c r="S375" s="532">
        <f t="shared" si="17"/>
        <v>0</v>
      </c>
      <c r="T375" s="277">
        <v>124976</v>
      </c>
      <c r="U375" s="277">
        <f t="shared" si="16"/>
        <v>24995.200000000001</v>
      </c>
      <c r="V375" s="533" t="s">
        <v>4344</v>
      </c>
      <c r="W375" s="534"/>
      <c r="X375" s="534"/>
      <c r="Y375" s="535"/>
      <c r="Z375" s="535"/>
      <c r="AA375" s="535"/>
      <c r="AB375" s="535"/>
      <c r="AC375" s="535"/>
      <c r="AD375" s="535"/>
      <c r="AE375" s="535"/>
      <c r="AF375" s="535"/>
      <c r="AG375" s="535"/>
      <c r="AH375" s="536"/>
    </row>
    <row r="376" spans="1:34" ht="15" customHeight="1" x14ac:dyDescent="0.2">
      <c r="A376" s="266" t="s">
        <v>2239</v>
      </c>
      <c r="B376" s="267" t="s">
        <v>2240</v>
      </c>
      <c r="C376" s="268" t="s">
        <v>2241</v>
      </c>
      <c r="D376" s="269" t="s">
        <v>1393</v>
      </c>
      <c r="E376" s="270" t="s">
        <v>1387</v>
      </c>
      <c r="F376" s="270" t="s">
        <v>133</v>
      </c>
      <c r="G376" s="271">
        <f t="shared" si="19"/>
        <v>99552</v>
      </c>
      <c r="H376" s="272">
        <v>0</v>
      </c>
      <c r="I376" s="272"/>
      <c r="J376" s="273">
        <v>0</v>
      </c>
      <c r="K376" s="273">
        <f t="shared" si="18"/>
        <v>0</v>
      </c>
      <c r="L376" s="274"/>
      <c r="M376" s="274"/>
      <c r="N376" s="274"/>
      <c r="O376" s="274"/>
      <c r="P376" s="273"/>
      <c r="Q376" s="273"/>
      <c r="R376" s="273">
        <v>82960</v>
      </c>
      <c r="S376" s="275">
        <f t="shared" si="17"/>
        <v>16592</v>
      </c>
      <c r="T376" s="276"/>
      <c r="U376" s="277">
        <f t="shared" ref="U376:U439" si="20">T376*0.2</f>
        <v>0</v>
      </c>
      <c r="V376" s="279"/>
      <c r="W376" s="279"/>
      <c r="X376" s="279"/>
      <c r="Y376" s="280"/>
      <c r="Z376" s="280"/>
      <c r="AA376" s="280"/>
      <c r="AB376" s="280"/>
      <c r="AC376" s="280"/>
      <c r="AD376" s="280"/>
      <c r="AE376" s="280"/>
      <c r="AF376" s="280"/>
      <c r="AG376" s="280"/>
      <c r="AH376" s="281"/>
    </row>
    <row r="377" spans="1:34" s="537" customFormat="1" ht="15" customHeight="1" x14ac:dyDescent="0.2">
      <c r="A377" s="525" t="s">
        <v>2242</v>
      </c>
      <c r="B377" s="526" t="s">
        <v>2243</v>
      </c>
      <c r="C377" s="527" t="s">
        <v>2241</v>
      </c>
      <c r="D377" s="528" t="s">
        <v>2142</v>
      </c>
      <c r="E377" s="529" t="s">
        <v>1387</v>
      </c>
      <c r="F377" s="529" t="s">
        <v>2143</v>
      </c>
      <c r="G377" s="530">
        <f t="shared" si="19"/>
        <v>106443.6</v>
      </c>
      <c r="H377" s="531">
        <v>0</v>
      </c>
      <c r="I377" s="531"/>
      <c r="J377" s="277">
        <v>0</v>
      </c>
      <c r="K377" s="273">
        <f t="shared" si="18"/>
        <v>0</v>
      </c>
      <c r="L377" s="276"/>
      <c r="M377" s="276"/>
      <c r="N377" s="276"/>
      <c r="O377" s="276"/>
      <c r="P377" s="277"/>
      <c r="Q377" s="277"/>
      <c r="R377" s="277"/>
      <c r="S377" s="532">
        <f t="shared" si="17"/>
        <v>0</v>
      </c>
      <c r="T377" s="277">
        <v>88703</v>
      </c>
      <c r="U377" s="277">
        <f t="shared" si="20"/>
        <v>17740.600000000002</v>
      </c>
      <c r="V377" s="533" t="s">
        <v>4344</v>
      </c>
      <c r="W377" s="533"/>
      <c r="X377" s="534"/>
      <c r="Y377" s="535"/>
      <c r="Z377" s="535"/>
      <c r="AA377" s="535"/>
      <c r="AB377" s="535"/>
      <c r="AC377" s="535"/>
      <c r="AD377" s="535"/>
      <c r="AE377" s="535"/>
      <c r="AF377" s="535"/>
      <c r="AG377" s="535"/>
      <c r="AH377" s="536"/>
    </row>
    <row r="378" spans="1:34" s="537" customFormat="1" ht="15" customHeight="1" x14ac:dyDescent="0.2">
      <c r="A378" s="525" t="s">
        <v>2244</v>
      </c>
      <c r="B378" s="526" t="s">
        <v>2245</v>
      </c>
      <c r="C378" s="527" t="s">
        <v>2241</v>
      </c>
      <c r="D378" s="528" t="s">
        <v>2142</v>
      </c>
      <c r="E378" s="529" t="s">
        <v>1387</v>
      </c>
      <c r="F378" s="529" t="s">
        <v>2143</v>
      </c>
      <c r="G378" s="530">
        <f t="shared" si="19"/>
        <v>127407.6</v>
      </c>
      <c r="H378" s="531">
        <v>0</v>
      </c>
      <c r="I378" s="531"/>
      <c r="J378" s="277">
        <v>0</v>
      </c>
      <c r="K378" s="273">
        <f t="shared" si="18"/>
        <v>0</v>
      </c>
      <c r="L378" s="276"/>
      <c r="M378" s="276"/>
      <c r="N378" s="276"/>
      <c r="O378" s="276"/>
      <c r="P378" s="277"/>
      <c r="Q378" s="277"/>
      <c r="R378" s="277"/>
      <c r="S378" s="532">
        <f t="shared" si="17"/>
        <v>0</v>
      </c>
      <c r="T378" s="277">
        <v>106173</v>
      </c>
      <c r="U378" s="277">
        <f t="shared" si="20"/>
        <v>21234.600000000002</v>
      </c>
      <c r="V378" s="533" t="s">
        <v>4344</v>
      </c>
      <c r="W378" s="534"/>
      <c r="X378" s="534"/>
      <c r="Y378" s="535"/>
      <c r="Z378" s="535"/>
      <c r="AA378" s="535"/>
      <c r="AB378" s="535"/>
      <c r="AC378" s="535"/>
      <c r="AD378" s="535"/>
      <c r="AE378" s="535"/>
      <c r="AF378" s="535"/>
      <c r="AG378" s="535"/>
      <c r="AH378" s="536"/>
    </row>
    <row r="379" spans="1:34" s="537" customFormat="1" ht="15" customHeight="1" x14ac:dyDescent="0.2">
      <c r="A379" s="525" t="s">
        <v>2246</v>
      </c>
      <c r="B379" s="526" t="s">
        <v>2247</v>
      </c>
      <c r="C379" s="527" t="s">
        <v>2241</v>
      </c>
      <c r="D379" s="528" t="s">
        <v>2142</v>
      </c>
      <c r="E379" s="529" t="s">
        <v>1387</v>
      </c>
      <c r="F379" s="529" t="s">
        <v>2143</v>
      </c>
      <c r="G379" s="530">
        <f t="shared" si="19"/>
        <v>127407.6</v>
      </c>
      <c r="H379" s="531">
        <v>0</v>
      </c>
      <c r="I379" s="531"/>
      <c r="J379" s="277">
        <v>0</v>
      </c>
      <c r="K379" s="273">
        <f t="shared" si="18"/>
        <v>0</v>
      </c>
      <c r="L379" s="276"/>
      <c r="M379" s="276"/>
      <c r="N379" s="276"/>
      <c r="O379" s="276"/>
      <c r="P379" s="277"/>
      <c r="Q379" s="277"/>
      <c r="R379" s="277"/>
      <c r="S379" s="532">
        <f t="shared" si="17"/>
        <v>0</v>
      </c>
      <c r="T379" s="277">
        <v>106173</v>
      </c>
      <c r="U379" s="277">
        <f t="shared" si="20"/>
        <v>21234.600000000002</v>
      </c>
      <c r="V379" s="533" t="s">
        <v>4344</v>
      </c>
      <c r="W379" s="534"/>
      <c r="X379" s="534"/>
      <c r="Y379" s="535"/>
      <c r="Z379" s="535"/>
      <c r="AA379" s="535"/>
      <c r="AB379" s="535"/>
      <c r="AC379" s="535"/>
      <c r="AD379" s="535"/>
      <c r="AE379" s="535"/>
      <c r="AF379" s="535"/>
      <c r="AG379" s="535"/>
      <c r="AH379" s="536"/>
    </row>
    <row r="380" spans="1:34" s="537" customFormat="1" ht="15" customHeight="1" x14ac:dyDescent="0.2">
      <c r="A380" s="525" t="s">
        <v>2248</v>
      </c>
      <c r="B380" s="526" t="s">
        <v>2249</v>
      </c>
      <c r="C380" s="527" t="s">
        <v>2241</v>
      </c>
      <c r="D380" s="528" t="s">
        <v>2142</v>
      </c>
      <c r="E380" s="529" t="s">
        <v>1387</v>
      </c>
      <c r="F380" s="529" t="s">
        <v>2143</v>
      </c>
      <c r="G380" s="530">
        <f t="shared" si="19"/>
        <v>127407.6</v>
      </c>
      <c r="H380" s="531">
        <v>0</v>
      </c>
      <c r="I380" s="531"/>
      <c r="J380" s="277">
        <v>0</v>
      </c>
      <c r="K380" s="273">
        <f t="shared" si="18"/>
        <v>0</v>
      </c>
      <c r="L380" s="276"/>
      <c r="M380" s="276"/>
      <c r="N380" s="276"/>
      <c r="O380" s="276"/>
      <c r="P380" s="277"/>
      <c r="Q380" s="277"/>
      <c r="R380" s="277"/>
      <c r="S380" s="532">
        <f t="shared" si="17"/>
        <v>0</v>
      </c>
      <c r="T380" s="277">
        <v>106173</v>
      </c>
      <c r="U380" s="277">
        <f t="shared" si="20"/>
        <v>21234.600000000002</v>
      </c>
      <c r="V380" s="533" t="s">
        <v>4344</v>
      </c>
      <c r="W380" s="533"/>
      <c r="X380" s="534"/>
      <c r="Y380" s="535"/>
      <c r="Z380" s="535"/>
      <c r="AA380" s="535"/>
      <c r="AB380" s="535"/>
      <c r="AC380" s="535"/>
      <c r="AD380" s="535"/>
      <c r="AE380" s="535"/>
      <c r="AF380" s="535"/>
      <c r="AG380" s="535"/>
      <c r="AH380" s="536"/>
    </row>
    <row r="381" spans="1:34" s="537" customFormat="1" ht="15" customHeight="1" x14ac:dyDescent="0.2">
      <c r="A381" s="525" t="s">
        <v>2250</v>
      </c>
      <c r="B381" s="526" t="s">
        <v>2251</v>
      </c>
      <c r="C381" s="527" t="s">
        <v>2241</v>
      </c>
      <c r="D381" s="528" t="s">
        <v>2081</v>
      </c>
      <c r="E381" s="529" t="s">
        <v>1387</v>
      </c>
      <c r="F381" s="529" t="s">
        <v>1862</v>
      </c>
      <c r="G381" s="530">
        <f t="shared" si="19"/>
        <v>149971.20000000001</v>
      </c>
      <c r="H381" s="531">
        <v>0</v>
      </c>
      <c r="I381" s="531"/>
      <c r="J381" s="277">
        <v>0</v>
      </c>
      <c r="K381" s="273">
        <f t="shared" si="18"/>
        <v>0</v>
      </c>
      <c r="L381" s="276"/>
      <c r="M381" s="276"/>
      <c r="N381" s="276"/>
      <c r="O381" s="276"/>
      <c r="P381" s="277"/>
      <c r="Q381" s="277"/>
      <c r="R381" s="277"/>
      <c r="S381" s="532">
        <f t="shared" si="17"/>
        <v>0</v>
      </c>
      <c r="T381" s="277">
        <v>124976</v>
      </c>
      <c r="U381" s="277">
        <f t="shared" si="20"/>
        <v>24995.200000000001</v>
      </c>
      <c r="V381" s="533" t="s">
        <v>4344</v>
      </c>
      <c r="W381" s="534"/>
      <c r="X381" s="534"/>
      <c r="Y381" s="535"/>
      <c r="Z381" s="535"/>
      <c r="AA381" s="535"/>
      <c r="AB381" s="535"/>
      <c r="AC381" s="535"/>
      <c r="AD381" s="535"/>
      <c r="AE381" s="535"/>
      <c r="AF381" s="535"/>
      <c r="AG381" s="535"/>
      <c r="AH381" s="536"/>
    </row>
    <row r="382" spans="1:34" s="537" customFormat="1" ht="15" customHeight="1" x14ac:dyDescent="0.2">
      <c r="A382" s="525" t="s">
        <v>2252</v>
      </c>
      <c r="B382" s="526" t="s">
        <v>2253</v>
      </c>
      <c r="C382" s="527" t="s">
        <v>2241</v>
      </c>
      <c r="D382" s="528" t="s">
        <v>2254</v>
      </c>
      <c r="E382" s="529" t="s">
        <v>1387</v>
      </c>
      <c r="F382" s="529" t="s">
        <v>2255</v>
      </c>
      <c r="G382" s="530">
        <f t="shared" si="19"/>
        <v>99999.6</v>
      </c>
      <c r="H382" s="531">
        <v>0</v>
      </c>
      <c r="I382" s="531"/>
      <c r="J382" s="277">
        <v>0</v>
      </c>
      <c r="K382" s="273">
        <f t="shared" si="18"/>
        <v>0</v>
      </c>
      <c r="L382" s="276"/>
      <c r="M382" s="276"/>
      <c r="N382" s="276"/>
      <c r="O382" s="276"/>
      <c r="P382" s="277"/>
      <c r="Q382" s="277"/>
      <c r="R382" s="277"/>
      <c r="S382" s="532">
        <f t="shared" si="17"/>
        <v>0</v>
      </c>
      <c r="T382" s="277">
        <v>83333</v>
      </c>
      <c r="U382" s="277">
        <f t="shared" si="20"/>
        <v>16666.600000000002</v>
      </c>
      <c r="V382" s="533" t="s">
        <v>4344</v>
      </c>
      <c r="W382" s="533"/>
      <c r="X382" s="534"/>
      <c r="Y382" s="535"/>
      <c r="Z382" s="535"/>
      <c r="AA382" s="535"/>
      <c r="AB382" s="535"/>
      <c r="AC382" s="535"/>
      <c r="AD382" s="535"/>
      <c r="AE382" s="535"/>
      <c r="AF382" s="535"/>
      <c r="AG382" s="535"/>
      <c r="AH382" s="536"/>
    </row>
    <row r="383" spans="1:34" s="537" customFormat="1" ht="15" customHeight="1" x14ac:dyDescent="0.2">
      <c r="A383" s="525" t="s">
        <v>2256</v>
      </c>
      <c r="B383" s="526" t="s">
        <v>2257</v>
      </c>
      <c r="C383" s="527" t="s">
        <v>2241</v>
      </c>
      <c r="D383" s="528" t="s">
        <v>2142</v>
      </c>
      <c r="E383" s="529" t="s">
        <v>1387</v>
      </c>
      <c r="F383" s="529" t="s">
        <v>2143</v>
      </c>
      <c r="G383" s="530">
        <f t="shared" si="19"/>
        <v>95556</v>
      </c>
      <c r="H383" s="531">
        <v>0</v>
      </c>
      <c r="I383" s="531"/>
      <c r="J383" s="277">
        <v>0</v>
      </c>
      <c r="K383" s="273">
        <f t="shared" si="18"/>
        <v>0</v>
      </c>
      <c r="L383" s="276"/>
      <c r="M383" s="276"/>
      <c r="N383" s="276"/>
      <c r="O383" s="276"/>
      <c r="P383" s="277"/>
      <c r="Q383" s="277"/>
      <c r="R383" s="277"/>
      <c r="S383" s="532">
        <f t="shared" si="17"/>
        <v>0</v>
      </c>
      <c r="T383" s="277">
        <v>79630</v>
      </c>
      <c r="U383" s="277">
        <f t="shared" si="20"/>
        <v>15926</v>
      </c>
      <c r="V383" s="533" t="s">
        <v>4344</v>
      </c>
      <c r="W383" s="534"/>
      <c r="X383" s="534"/>
      <c r="Y383" s="535"/>
      <c r="Z383" s="535"/>
      <c r="AA383" s="535"/>
      <c r="AB383" s="535"/>
      <c r="AC383" s="535"/>
      <c r="AD383" s="535"/>
      <c r="AE383" s="535"/>
      <c r="AF383" s="535"/>
      <c r="AG383" s="535"/>
      <c r="AH383" s="536"/>
    </row>
    <row r="384" spans="1:34" ht="15" customHeight="1" x14ac:dyDescent="0.2">
      <c r="A384" s="266" t="s">
        <v>2258</v>
      </c>
      <c r="B384" s="267" t="s">
        <v>2259</v>
      </c>
      <c r="C384" s="268" t="s">
        <v>2241</v>
      </c>
      <c r="D384" s="269" t="s">
        <v>1706</v>
      </c>
      <c r="E384" s="270" t="s">
        <v>41</v>
      </c>
      <c r="F384" s="270" t="s">
        <v>1707</v>
      </c>
      <c r="G384" s="271">
        <f t="shared" si="19"/>
        <v>68199.600000000006</v>
      </c>
      <c r="H384" s="272">
        <v>0</v>
      </c>
      <c r="I384" s="272"/>
      <c r="J384" s="273">
        <v>0</v>
      </c>
      <c r="K384" s="273">
        <f t="shared" si="18"/>
        <v>0</v>
      </c>
      <c r="L384" s="274"/>
      <c r="M384" s="274"/>
      <c r="N384" s="274"/>
      <c r="O384" s="274"/>
      <c r="P384" s="273"/>
      <c r="Q384" s="273"/>
      <c r="R384" s="273">
        <v>56833</v>
      </c>
      <c r="S384" s="275">
        <f t="shared" si="17"/>
        <v>11366.6</v>
      </c>
      <c r="T384" s="276"/>
      <c r="U384" s="277">
        <f t="shared" si="20"/>
        <v>0</v>
      </c>
      <c r="V384" s="279" t="s">
        <v>4349</v>
      </c>
      <c r="W384" s="279"/>
      <c r="X384" s="279"/>
      <c r="Y384" s="280"/>
      <c r="Z384" s="280"/>
      <c r="AA384" s="280"/>
      <c r="AB384" s="280"/>
      <c r="AC384" s="280"/>
      <c r="AD384" s="280"/>
      <c r="AE384" s="280"/>
      <c r="AF384" s="280"/>
      <c r="AG384" s="280"/>
      <c r="AH384" s="281"/>
    </row>
    <row r="385" spans="1:34" ht="15" customHeight="1" x14ac:dyDescent="0.2">
      <c r="A385" s="266" t="s">
        <v>2260</v>
      </c>
      <c r="B385" s="267" t="s">
        <v>2261</v>
      </c>
      <c r="C385" s="268" t="s">
        <v>2262</v>
      </c>
      <c r="D385" s="269" t="s">
        <v>2263</v>
      </c>
      <c r="E385" s="270" t="s">
        <v>27</v>
      </c>
      <c r="F385" s="270" t="s">
        <v>155</v>
      </c>
      <c r="G385" s="271">
        <f t="shared" ref="G385:G401" si="21">SUM(H385:U385)</f>
        <v>17199.599999999999</v>
      </c>
      <c r="H385" s="272">
        <v>0</v>
      </c>
      <c r="I385" s="272"/>
      <c r="J385" s="273">
        <v>0</v>
      </c>
      <c r="K385" s="273">
        <f t="shared" si="18"/>
        <v>0</v>
      </c>
      <c r="L385" s="274"/>
      <c r="M385" s="274"/>
      <c r="N385" s="274"/>
      <c r="O385" s="274"/>
      <c r="P385" s="273"/>
      <c r="Q385" s="273"/>
      <c r="R385" s="273">
        <v>14333</v>
      </c>
      <c r="S385" s="275">
        <f t="shared" si="17"/>
        <v>2866.6000000000004</v>
      </c>
      <c r="T385" s="276"/>
      <c r="U385" s="277">
        <f t="shared" si="20"/>
        <v>0</v>
      </c>
      <c r="V385" s="279"/>
      <c r="W385" s="279"/>
      <c r="X385" s="279"/>
      <c r="Y385" s="280"/>
      <c r="Z385" s="280"/>
      <c r="AA385" s="280"/>
      <c r="AB385" s="280"/>
      <c r="AC385" s="280"/>
      <c r="AD385" s="280"/>
      <c r="AE385" s="280"/>
      <c r="AF385" s="280"/>
      <c r="AG385" s="280"/>
      <c r="AH385" s="281"/>
    </row>
    <row r="386" spans="1:34" ht="15" customHeight="1" x14ac:dyDescent="0.2">
      <c r="A386" s="266" t="s">
        <v>2264</v>
      </c>
      <c r="B386" s="267" t="s">
        <v>2265</v>
      </c>
      <c r="C386" s="268" t="s">
        <v>2262</v>
      </c>
      <c r="D386" s="269" t="s">
        <v>2212</v>
      </c>
      <c r="E386" s="270" t="s">
        <v>27</v>
      </c>
      <c r="F386" s="270" t="s">
        <v>2213</v>
      </c>
      <c r="G386" s="271">
        <f t="shared" si="21"/>
        <v>-9000</v>
      </c>
      <c r="H386" s="272">
        <v>0</v>
      </c>
      <c r="I386" s="272"/>
      <c r="J386" s="273">
        <v>0</v>
      </c>
      <c r="K386" s="273">
        <f t="shared" si="18"/>
        <v>0</v>
      </c>
      <c r="L386" s="274"/>
      <c r="M386" s="274"/>
      <c r="N386" s="274"/>
      <c r="O386" s="274"/>
      <c r="P386" s="273"/>
      <c r="Q386" s="273"/>
      <c r="R386" s="273">
        <v>-7500</v>
      </c>
      <c r="S386" s="275">
        <f t="shared" si="17"/>
        <v>-1500</v>
      </c>
      <c r="T386" s="276"/>
      <c r="U386" s="277">
        <f t="shared" si="20"/>
        <v>0</v>
      </c>
      <c r="V386" s="278"/>
      <c r="W386" s="278"/>
      <c r="X386" s="279"/>
      <c r="Y386" s="280"/>
      <c r="Z386" s="280"/>
      <c r="AA386" s="280"/>
      <c r="AB386" s="280"/>
      <c r="AC386" s="280"/>
      <c r="AD386" s="280"/>
      <c r="AE386" s="280"/>
      <c r="AF386" s="280"/>
      <c r="AG386" s="280"/>
      <c r="AH386" s="281"/>
    </row>
    <row r="387" spans="1:34" ht="15" customHeight="1" x14ac:dyDescent="0.2">
      <c r="A387" s="266" t="s">
        <v>2264</v>
      </c>
      <c r="B387" s="267" t="s">
        <v>2265</v>
      </c>
      <c r="C387" s="268" t="s">
        <v>2262</v>
      </c>
      <c r="D387" s="269" t="s">
        <v>2212</v>
      </c>
      <c r="E387" s="270" t="s">
        <v>27</v>
      </c>
      <c r="F387" s="270" t="s">
        <v>2213</v>
      </c>
      <c r="G387" s="271">
        <f t="shared" si="21"/>
        <v>9000</v>
      </c>
      <c r="H387" s="272">
        <v>0</v>
      </c>
      <c r="I387" s="272"/>
      <c r="J387" s="273">
        <v>0</v>
      </c>
      <c r="K387" s="273">
        <f t="shared" si="18"/>
        <v>0</v>
      </c>
      <c r="L387" s="274"/>
      <c r="M387" s="274"/>
      <c r="N387" s="274"/>
      <c r="O387" s="274"/>
      <c r="P387" s="273"/>
      <c r="Q387" s="273"/>
      <c r="R387" s="273">
        <v>7500</v>
      </c>
      <c r="S387" s="275">
        <f t="shared" si="17"/>
        <v>1500</v>
      </c>
      <c r="T387" s="276"/>
      <c r="U387" s="277">
        <f t="shared" si="20"/>
        <v>0</v>
      </c>
      <c r="V387" s="279"/>
      <c r="W387" s="279"/>
      <c r="X387" s="279"/>
      <c r="Y387" s="280"/>
      <c r="Z387" s="280"/>
      <c r="AA387" s="280"/>
      <c r="AB387" s="280"/>
      <c r="AC387" s="280"/>
      <c r="AD387" s="280"/>
      <c r="AE387" s="280"/>
      <c r="AF387" s="280"/>
      <c r="AG387" s="280"/>
      <c r="AH387" s="281"/>
    </row>
    <row r="388" spans="1:34" s="537" customFormat="1" ht="15" customHeight="1" x14ac:dyDescent="0.2">
      <c r="A388" s="525" t="s">
        <v>2266</v>
      </c>
      <c r="B388" s="526" t="s">
        <v>2267</v>
      </c>
      <c r="C388" s="527" t="s">
        <v>2262</v>
      </c>
      <c r="D388" s="528" t="s">
        <v>2081</v>
      </c>
      <c r="E388" s="529" t="s">
        <v>1387</v>
      </c>
      <c r="F388" s="529" t="s">
        <v>1862</v>
      </c>
      <c r="G388" s="530">
        <f t="shared" si="21"/>
        <v>149971.20000000001</v>
      </c>
      <c r="H388" s="531">
        <v>0</v>
      </c>
      <c r="I388" s="531"/>
      <c r="J388" s="277">
        <v>0</v>
      </c>
      <c r="K388" s="273">
        <f t="shared" si="18"/>
        <v>0</v>
      </c>
      <c r="L388" s="276"/>
      <c r="M388" s="276"/>
      <c r="N388" s="276"/>
      <c r="O388" s="276"/>
      <c r="P388" s="277"/>
      <c r="Q388" s="277"/>
      <c r="R388" s="277"/>
      <c r="S388" s="532">
        <f t="shared" si="17"/>
        <v>0</v>
      </c>
      <c r="T388" s="277">
        <v>124976</v>
      </c>
      <c r="U388" s="277">
        <f t="shared" si="20"/>
        <v>24995.200000000001</v>
      </c>
      <c r="V388" s="533" t="s">
        <v>4344</v>
      </c>
      <c r="W388" s="534"/>
      <c r="X388" s="534"/>
      <c r="Y388" s="535"/>
      <c r="Z388" s="535"/>
      <c r="AA388" s="535"/>
      <c r="AB388" s="535"/>
      <c r="AC388" s="535"/>
      <c r="AD388" s="535"/>
      <c r="AE388" s="535"/>
      <c r="AF388" s="535"/>
      <c r="AG388" s="535"/>
      <c r="AH388" s="536"/>
    </row>
    <row r="389" spans="1:34" ht="15" customHeight="1" x14ac:dyDescent="0.2">
      <c r="A389" s="266" t="s">
        <v>2268</v>
      </c>
      <c r="B389" s="267" t="s">
        <v>2269</v>
      </c>
      <c r="C389" s="268" t="s">
        <v>2270</v>
      </c>
      <c r="D389" s="269" t="s">
        <v>1531</v>
      </c>
      <c r="E389" s="270" t="s">
        <v>1756</v>
      </c>
      <c r="F389" s="270" t="s">
        <v>44</v>
      </c>
      <c r="G389" s="271">
        <f t="shared" si="21"/>
        <v>500256</v>
      </c>
      <c r="H389" s="272">
        <v>0</v>
      </c>
      <c r="I389" s="272"/>
      <c r="J389" s="273">
        <v>0</v>
      </c>
      <c r="K389" s="273">
        <f t="shared" si="18"/>
        <v>0</v>
      </c>
      <c r="L389" s="274"/>
      <c r="M389" s="274"/>
      <c r="N389" s="274"/>
      <c r="O389" s="274"/>
      <c r="P389" s="273"/>
      <c r="Q389" s="273"/>
      <c r="R389" s="273">
        <v>416880</v>
      </c>
      <c r="S389" s="275">
        <f t="shared" si="17"/>
        <v>83376</v>
      </c>
      <c r="T389" s="276"/>
      <c r="U389" s="277">
        <f t="shared" si="20"/>
        <v>0</v>
      </c>
      <c r="V389" s="279" t="s">
        <v>4347</v>
      </c>
      <c r="W389" s="278"/>
      <c r="X389" s="279"/>
      <c r="Y389" s="280"/>
      <c r="Z389" s="280"/>
      <c r="AA389" s="280"/>
      <c r="AB389" s="280"/>
      <c r="AC389" s="280"/>
      <c r="AD389" s="280"/>
      <c r="AE389" s="280"/>
      <c r="AF389" s="280"/>
      <c r="AG389" s="280"/>
      <c r="AH389" s="281"/>
    </row>
    <row r="390" spans="1:34" s="537" customFormat="1" ht="15" customHeight="1" x14ac:dyDescent="0.2">
      <c r="A390" s="525" t="s">
        <v>2271</v>
      </c>
      <c r="B390" s="526" t="s">
        <v>2272</v>
      </c>
      <c r="C390" s="527" t="s">
        <v>2270</v>
      </c>
      <c r="D390" s="528" t="s">
        <v>2081</v>
      </c>
      <c r="E390" s="529" t="s">
        <v>1387</v>
      </c>
      <c r="F390" s="529" t="s">
        <v>1862</v>
      </c>
      <c r="G390" s="530">
        <f t="shared" si="21"/>
        <v>149971.20000000001</v>
      </c>
      <c r="H390" s="531">
        <v>0</v>
      </c>
      <c r="I390" s="531"/>
      <c r="J390" s="277">
        <v>0</v>
      </c>
      <c r="K390" s="273">
        <f t="shared" si="18"/>
        <v>0</v>
      </c>
      <c r="L390" s="276"/>
      <c r="M390" s="276"/>
      <c r="N390" s="276"/>
      <c r="O390" s="276"/>
      <c r="P390" s="277"/>
      <c r="Q390" s="277"/>
      <c r="R390" s="277"/>
      <c r="S390" s="532">
        <f t="shared" si="17"/>
        <v>0</v>
      </c>
      <c r="T390" s="277">
        <v>124976</v>
      </c>
      <c r="U390" s="277">
        <f t="shared" si="20"/>
        <v>24995.200000000001</v>
      </c>
      <c r="V390" s="533" t="s">
        <v>4344</v>
      </c>
      <c r="W390" s="534"/>
      <c r="X390" s="534"/>
      <c r="Y390" s="535"/>
      <c r="Z390" s="535"/>
      <c r="AA390" s="535"/>
      <c r="AB390" s="535"/>
      <c r="AC390" s="535"/>
      <c r="AD390" s="535"/>
      <c r="AE390" s="535"/>
      <c r="AF390" s="535"/>
      <c r="AG390" s="535"/>
      <c r="AH390" s="536"/>
    </row>
    <row r="391" spans="1:34" ht="15" customHeight="1" x14ac:dyDescent="0.2">
      <c r="A391" s="266" t="s">
        <v>2273</v>
      </c>
      <c r="B391" s="267" t="s">
        <v>2274</v>
      </c>
      <c r="C391" s="268" t="s">
        <v>2270</v>
      </c>
      <c r="D391" s="269" t="s">
        <v>2275</v>
      </c>
      <c r="E391" s="270" t="s">
        <v>27</v>
      </c>
      <c r="F391" s="270" t="s">
        <v>2276</v>
      </c>
      <c r="G391" s="271">
        <f t="shared" si="21"/>
        <v>23664</v>
      </c>
      <c r="H391" s="272">
        <v>0</v>
      </c>
      <c r="I391" s="272"/>
      <c r="J391" s="273">
        <v>0</v>
      </c>
      <c r="K391" s="273">
        <f t="shared" si="18"/>
        <v>0</v>
      </c>
      <c r="L391" s="274"/>
      <c r="M391" s="274"/>
      <c r="N391" s="274"/>
      <c r="O391" s="274"/>
      <c r="P391" s="273"/>
      <c r="Q391" s="273"/>
      <c r="R391" s="273">
        <v>19720</v>
      </c>
      <c r="S391" s="275">
        <f t="shared" ref="S391:S454" si="22">R391*0.2</f>
        <v>3944</v>
      </c>
      <c r="T391" s="276"/>
      <c r="U391" s="277">
        <f t="shared" si="20"/>
        <v>0</v>
      </c>
      <c r="V391" s="278"/>
      <c r="W391" s="278"/>
      <c r="X391" s="279"/>
      <c r="Y391" s="280"/>
      <c r="Z391" s="280"/>
      <c r="AA391" s="280"/>
      <c r="AB391" s="280"/>
      <c r="AC391" s="280"/>
      <c r="AD391" s="280"/>
      <c r="AE391" s="280"/>
      <c r="AF391" s="280"/>
      <c r="AG391" s="280"/>
      <c r="AH391" s="281"/>
    </row>
    <row r="392" spans="1:34" s="438" customFormat="1" ht="15" customHeight="1" x14ac:dyDescent="0.2">
      <c r="A392" s="439" t="s">
        <v>2277</v>
      </c>
      <c r="B392" s="290" t="s">
        <v>2278</v>
      </c>
      <c r="C392" s="440" t="s">
        <v>2279</v>
      </c>
      <c r="D392" s="291" t="s">
        <v>2129</v>
      </c>
      <c r="E392" s="441" t="s">
        <v>27</v>
      </c>
      <c r="F392" s="441" t="s">
        <v>1815</v>
      </c>
      <c r="G392" s="300">
        <f t="shared" si="21"/>
        <v>4200</v>
      </c>
      <c r="H392" s="299">
        <v>0</v>
      </c>
      <c r="I392" s="299"/>
      <c r="J392" s="298">
        <v>0</v>
      </c>
      <c r="K392" s="298">
        <f t="shared" si="18"/>
        <v>0</v>
      </c>
      <c r="L392" s="442"/>
      <c r="M392" s="442"/>
      <c r="N392" s="442"/>
      <c r="O392" s="442"/>
      <c r="P392" s="298"/>
      <c r="Q392" s="298"/>
      <c r="R392" s="298">
        <v>3500</v>
      </c>
      <c r="S392" s="297">
        <f t="shared" si="22"/>
        <v>700</v>
      </c>
      <c r="T392" s="442"/>
      <c r="U392" s="298">
        <f t="shared" si="20"/>
        <v>0</v>
      </c>
      <c r="V392" s="292" t="s">
        <v>5308</v>
      </c>
      <c r="W392" s="292"/>
      <c r="X392" s="292"/>
      <c r="Y392" s="443"/>
      <c r="Z392" s="443"/>
      <c r="AA392" s="443"/>
      <c r="AB392" s="443"/>
      <c r="AC392" s="443"/>
      <c r="AD392" s="443"/>
      <c r="AE392" s="443"/>
      <c r="AF392" s="443"/>
      <c r="AG392" s="443"/>
      <c r="AH392" s="444"/>
    </row>
    <row r="393" spans="1:34" s="438" customFormat="1" ht="15" customHeight="1" x14ac:dyDescent="0.2">
      <c r="A393" s="439" t="s">
        <v>2280</v>
      </c>
      <c r="B393" s="290" t="s">
        <v>2281</v>
      </c>
      <c r="C393" s="440" t="s">
        <v>2279</v>
      </c>
      <c r="D393" s="291" t="s">
        <v>1399</v>
      </c>
      <c r="E393" s="441" t="s">
        <v>1776</v>
      </c>
      <c r="F393" s="441" t="s">
        <v>1400</v>
      </c>
      <c r="G393" s="300">
        <f t="shared" si="21"/>
        <v>1750</v>
      </c>
      <c r="H393" s="299">
        <v>100</v>
      </c>
      <c r="I393" s="299"/>
      <c r="J393" s="298">
        <v>0</v>
      </c>
      <c r="K393" s="298">
        <f t="shared" si="18"/>
        <v>0</v>
      </c>
      <c r="L393" s="442"/>
      <c r="M393" s="442"/>
      <c r="N393" s="442"/>
      <c r="O393" s="442"/>
      <c r="P393" s="298"/>
      <c r="Q393" s="298"/>
      <c r="R393" s="298">
        <v>1375</v>
      </c>
      <c r="S393" s="297">
        <f t="shared" si="22"/>
        <v>275</v>
      </c>
      <c r="T393" s="442"/>
      <c r="U393" s="298">
        <f t="shared" si="20"/>
        <v>0</v>
      </c>
      <c r="V393" s="292" t="s">
        <v>5300</v>
      </c>
      <c r="W393" s="292"/>
      <c r="X393" s="292"/>
      <c r="Y393" s="443"/>
      <c r="Z393" s="443"/>
      <c r="AA393" s="443"/>
      <c r="AB393" s="443"/>
      <c r="AC393" s="443"/>
      <c r="AD393" s="443"/>
      <c r="AE393" s="443"/>
      <c r="AF393" s="443"/>
      <c r="AG393" s="443"/>
      <c r="AH393" s="444"/>
    </row>
    <row r="394" spans="1:34" s="537" customFormat="1" ht="15" customHeight="1" x14ac:dyDescent="0.2">
      <c r="A394" s="525" t="s">
        <v>2282</v>
      </c>
      <c r="B394" s="526" t="s">
        <v>2283</v>
      </c>
      <c r="C394" s="527" t="s">
        <v>2279</v>
      </c>
      <c r="D394" s="528" t="s">
        <v>1994</v>
      </c>
      <c r="E394" s="529" t="s">
        <v>30</v>
      </c>
      <c r="F394" s="529" t="s">
        <v>1995</v>
      </c>
      <c r="G394" s="530">
        <f t="shared" si="21"/>
        <v>801759.6</v>
      </c>
      <c r="H394" s="531">
        <v>0</v>
      </c>
      <c r="I394" s="531"/>
      <c r="J394" s="277">
        <v>0</v>
      </c>
      <c r="K394" s="273">
        <f t="shared" si="18"/>
        <v>0</v>
      </c>
      <c r="L394" s="276"/>
      <c r="M394" s="276"/>
      <c r="N394" s="276"/>
      <c r="O394" s="276"/>
      <c r="P394" s="277"/>
      <c r="Q394" s="277"/>
      <c r="R394" s="277"/>
      <c r="S394" s="532">
        <f t="shared" si="22"/>
        <v>0</v>
      </c>
      <c r="T394" s="277">
        <v>668133</v>
      </c>
      <c r="U394" s="277">
        <f t="shared" si="20"/>
        <v>133626.6</v>
      </c>
      <c r="V394" s="533" t="s">
        <v>4344</v>
      </c>
      <c r="W394" s="534"/>
      <c r="X394" s="534"/>
      <c r="Y394" s="535"/>
      <c r="Z394" s="535"/>
      <c r="AA394" s="535"/>
      <c r="AB394" s="535"/>
      <c r="AC394" s="535"/>
      <c r="AD394" s="535"/>
      <c r="AE394" s="535"/>
      <c r="AF394" s="535"/>
      <c r="AG394" s="535"/>
      <c r="AH394" s="536"/>
    </row>
    <row r="395" spans="1:34" ht="15" customHeight="1" x14ac:dyDescent="0.2">
      <c r="A395" s="266" t="s">
        <v>2284</v>
      </c>
      <c r="B395" s="267" t="s">
        <v>2285</v>
      </c>
      <c r="C395" s="268" t="s">
        <v>2279</v>
      </c>
      <c r="D395" s="269" t="s">
        <v>1531</v>
      </c>
      <c r="E395" s="270" t="s">
        <v>1756</v>
      </c>
      <c r="F395" s="270" t="s">
        <v>44</v>
      </c>
      <c r="G395" s="271">
        <f t="shared" si="21"/>
        <v>500256</v>
      </c>
      <c r="H395" s="272">
        <v>0</v>
      </c>
      <c r="I395" s="272"/>
      <c r="J395" s="273">
        <v>0</v>
      </c>
      <c r="K395" s="273">
        <f t="shared" si="18"/>
        <v>0</v>
      </c>
      <c r="L395" s="274"/>
      <c r="M395" s="274"/>
      <c r="N395" s="274"/>
      <c r="O395" s="274"/>
      <c r="P395" s="273"/>
      <c r="Q395" s="273"/>
      <c r="R395" s="273">
        <v>416880</v>
      </c>
      <c r="S395" s="275">
        <f t="shared" si="22"/>
        <v>83376</v>
      </c>
      <c r="T395" s="276"/>
      <c r="U395" s="277">
        <f t="shared" si="20"/>
        <v>0</v>
      </c>
      <c r="V395" s="279" t="s">
        <v>4347</v>
      </c>
      <c r="W395" s="278"/>
      <c r="X395" s="279"/>
      <c r="Y395" s="280"/>
      <c r="Z395" s="280"/>
      <c r="AA395" s="280"/>
      <c r="AB395" s="280"/>
      <c r="AC395" s="280"/>
      <c r="AD395" s="280"/>
      <c r="AE395" s="280"/>
      <c r="AF395" s="280"/>
      <c r="AG395" s="280"/>
      <c r="AH395" s="281"/>
    </row>
    <row r="396" spans="1:34" ht="15" customHeight="1" x14ac:dyDescent="0.2">
      <c r="A396" s="266" t="s">
        <v>2286</v>
      </c>
      <c r="B396" s="267" t="s">
        <v>2287</v>
      </c>
      <c r="C396" s="268" t="s">
        <v>2279</v>
      </c>
      <c r="D396" s="269" t="s">
        <v>1429</v>
      </c>
      <c r="E396" s="270" t="s">
        <v>41</v>
      </c>
      <c r="F396" s="270" t="s">
        <v>42</v>
      </c>
      <c r="G396" s="271">
        <f t="shared" si="21"/>
        <v>122409.60000000001</v>
      </c>
      <c r="H396" s="272">
        <v>0</v>
      </c>
      <c r="I396" s="272"/>
      <c r="J396" s="273">
        <v>0</v>
      </c>
      <c r="K396" s="273">
        <f t="shared" si="18"/>
        <v>0</v>
      </c>
      <c r="L396" s="274"/>
      <c r="M396" s="274"/>
      <c r="N396" s="274"/>
      <c r="O396" s="274"/>
      <c r="P396" s="273"/>
      <c r="Q396" s="273"/>
      <c r="R396" s="273">
        <v>102008</v>
      </c>
      <c r="S396" s="275">
        <f t="shared" si="22"/>
        <v>20401.600000000002</v>
      </c>
      <c r="T396" s="276"/>
      <c r="U396" s="277">
        <f t="shared" si="20"/>
        <v>0</v>
      </c>
      <c r="V396" s="279" t="s">
        <v>4349</v>
      </c>
      <c r="W396" s="279"/>
      <c r="X396" s="279"/>
      <c r="Y396" s="280"/>
      <c r="Z396" s="280"/>
      <c r="AA396" s="280"/>
      <c r="AB396" s="280"/>
      <c r="AC396" s="280"/>
      <c r="AD396" s="280"/>
      <c r="AE396" s="280"/>
      <c r="AF396" s="280"/>
      <c r="AG396" s="280"/>
      <c r="AH396" s="281"/>
    </row>
    <row r="397" spans="1:34" s="537" customFormat="1" ht="15" customHeight="1" x14ac:dyDescent="0.2">
      <c r="A397" s="525" t="s">
        <v>2288</v>
      </c>
      <c r="B397" s="526" t="s">
        <v>2289</v>
      </c>
      <c r="C397" s="527" t="s">
        <v>2279</v>
      </c>
      <c r="D397" s="528" t="s">
        <v>2081</v>
      </c>
      <c r="E397" s="529" t="s">
        <v>1387</v>
      </c>
      <c r="F397" s="529" t="s">
        <v>1862</v>
      </c>
      <c r="G397" s="530">
        <f t="shared" si="21"/>
        <v>83655.600000000006</v>
      </c>
      <c r="H397" s="531">
        <v>0</v>
      </c>
      <c r="I397" s="531"/>
      <c r="J397" s="277">
        <v>0</v>
      </c>
      <c r="K397" s="273">
        <f t="shared" si="18"/>
        <v>0</v>
      </c>
      <c r="L397" s="276"/>
      <c r="M397" s="276"/>
      <c r="N397" s="276"/>
      <c r="O397" s="276"/>
      <c r="P397" s="277"/>
      <c r="Q397" s="277"/>
      <c r="R397" s="277"/>
      <c r="S397" s="532">
        <f t="shared" si="22"/>
        <v>0</v>
      </c>
      <c r="T397" s="277">
        <v>69713</v>
      </c>
      <c r="U397" s="277">
        <f t="shared" si="20"/>
        <v>13942.6</v>
      </c>
      <c r="V397" s="533" t="s">
        <v>4344</v>
      </c>
      <c r="W397" s="533"/>
      <c r="X397" s="534"/>
      <c r="Y397" s="535"/>
      <c r="Z397" s="535"/>
      <c r="AA397" s="535"/>
      <c r="AB397" s="535"/>
      <c r="AC397" s="535"/>
      <c r="AD397" s="535"/>
      <c r="AE397" s="535"/>
      <c r="AF397" s="535"/>
      <c r="AG397" s="535"/>
      <c r="AH397" s="536"/>
    </row>
    <row r="398" spans="1:34" s="537" customFormat="1" ht="15" customHeight="1" x14ac:dyDescent="0.2">
      <c r="A398" s="525" t="s">
        <v>2290</v>
      </c>
      <c r="B398" s="526" t="s">
        <v>2291</v>
      </c>
      <c r="C398" s="527" t="s">
        <v>2279</v>
      </c>
      <c r="D398" s="528" t="s">
        <v>2081</v>
      </c>
      <c r="E398" s="529" t="s">
        <v>1387</v>
      </c>
      <c r="F398" s="529" t="s">
        <v>1862</v>
      </c>
      <c r="G398" s="530">
        <f t="shared" si="21"/>
        <v>149971.20000000001</v>
      </c>
      <c r="H398" s="531">
        <v>0</v>
      </c>
      <c r="I398" s="531"/>
      <c r="J398" s="277">
        <v>0</v>
      </c>
      <c r="K398" s="273">
        <f t="shared" si="18"/>
        <v>0</v>
      </c>
      <c r="L398" s="276"/>
      <c r="M398" s="276"/>
      <c r="N398" s="276"/>
      <c r="O398" s="276"/>
      <c r="P398" s="277"/>
      <c r="Q398" s="277"/>
      <c r="R398" s="277"/>
      <c r="S398" s="532">
        <f t="shared" si="22"/>
        <v>0</v>
      </c>
      <c r="T398" s="277">
        <v>124976</v>
      </c>
      <c r="U398" s="277">
        <f t="shared" si="20"/>
        <v>24995.200000000001</v>
      </c>
      <c r="V398" s="533" t="s">
        <v>4344</v>
      </c>
      <c r="W398" s="534"/>
      <c r="X398" s="534"/>
      <c r="Y398" s="535"/>
      <c r="Z398" s="535"/>
      <c r="AA398" s="535"/>
      <c r="AB398" s="535"/>
      <c r="AC398" s="535"/>
      <c r="AD398" s="535"/>
      <c r="AE398" s="535"/>
      <c r="AF398" s="535"/>
      <c r="AG398" s="535"/>
      <c r="AH398" s="536"/>
    </row>
    <row r="399" spans="1:34" ht="15" customHeight="1" x14ac:dyDescent="0.2">
      <c r="A399" s="266" t="s">
        <v>2292</v>
      </c>
      <c r="B399" s="267" t="s">
        <v>2293</v>
      </c>
      <c r="C399" s="268" t="s">
        <v>2279</v>
      </c>
      <c r="D399" s="269" t="s">
        <v>1429</v>
      </c>
      <c r="E399" s="270" t="s">
        <v>41</v>
      </c>
      <c r="F399" s="270" t="s">
        <v>42</v>
      </c>
      <c r="G399" s="271">
        <f t="shared" si="21"/>
        <v>54165.599999999999</v>
      </c>
      <c r="H399" s="531">
        <v>0</v>
      </c>
      <c r="I399" s="272"/>
      <c r="J399" s="273">
        <v>0</v>
      </c>
      <c r="K399" s="273">
        <f t="shared" si="18"/>
        <v>0</v>
      </c>
      <c r="L399" s="274"/>
      <c r="M399" s="274"/>
      <c r="N399" s="274"/>
      <c r="O399" s="274"/>
      <c r="P399" s="273"/>
      <c r="Q399" s="273"/>
      <c r="R399" s="273">
        <v>45138</v>
      </c>
      <c r="S399" s="275">
        <f t="shared" si="22"/>
        <v>9027.6</v>
      </c>
      <c r="T399" s="276"/>
      <c r="U399" s="277">
        <f t="shared" si="20"/>
        <v>0</v>
      </c>
      <c r="V399" s="279" t="s">
        <v>4349</v>
      </c>
      <c r="W399" s="278"/>
      <c r="X399" s="279"/>
      <c r="Y399" s="280"/>
      <c r="Z399" s="280"/>
      <c r="AA399" s="280"/>
      <c r="AB399" s="280"/>
      <c r="AC399" s="280"/>
      <c r="AD399" s="280"/>
      <c r="AE399" s="280"/>
      <c r="AF399" s="280"/>
      <c r="AG399" s="280"/>
      <c r="AH399" s="281"/>
    </row>
    <row r="400" spans="1:34" s="438" customFormat="1" ht="15" customHeight="1" x14ac:dyDescent="0.2">
      <c r="A400" s="439" t="s">
        <v>4034</v>
      </c>
      <c r="B400" s="290" t="s">
        <v>4032</v>
      </c>
      <c r="C400" s="440">
        <v>44895</v>
      </c>
      <c r="D400" s="291" t="s">
        <v>4310</v>
      </c>
      <c r="E400" s="441" t="s">
        <v>27</v>
      </c>
      <c r="F400" s="441" t="s">
        <v>1815</v>
      </c>
      <c r="G400" s="300">
        <f t="shared" si="21"/>
        <v>6048</v>
      </c>
      <c r="H400" s="531">
        <v>0</v>
      </c>
      <c r="I400" s="299"/>
      <c r="J400" s="298"/>
      <c r="K400" s="298">
        <f t="shared" si="18"/>
        <v>0</v>
      </c>
      <c r="L400" s="442"/>
      <c r="M400" s="442"/>
      <c r="N400" s="442"/>
      <c r="O400" s="442"/>
      <c r="P400" s="298"/>
      <c r="Q400" s="298"/>
      <c r="R400" s="298">
        <v>5040</v>
      </c>
      <c r="S400" s="297">
        <f t="shared" si="22"/>
        <v>1008</v>
      </c>
      <c r="T400" s="442"/>
      <c r="U400" s="298">
        <f t="shared" si="20"/>
        <v>0</v>
      </c>
      <c r="V400" s="289" t="s">
        <v>5308</v>
      </c>
      <c r="W400" s="289"/>
      <c r="X400" s="292"/>
      <c r="Y400" s="443"/>
      <c r="Z400" s="443"/>
      <c r="AA400" s="443"/>
      <c r="AB400" s="443"/>
      <c r="AC400" s="443"/>
      <c r="AD400" s="443"/>
      <c r="AE400" s="443"/>
      <c r="AF400" s="443"/>
      <c r="AG400" s="443"/>
      <c r="AH400" s="444"/>
    </row>
    <row r="401" spans="1:34" s="438" customFormat="1" ht="15" customHeight="1" x14ac:dyDescent="0.2">
      <c r="A401" s="439" t="s">
        <v>3979</v>
      </c>
      <c r="B401" s="290" t="s">
        <v>3977</v>
      </c>
      <c r="C401" s="440">
        <v>44895</v>
      </c>
      <c r="D401" s="291" t="s">
        <v>1399</v>
      </c>
      <c r="E401" s="441" t="s">
        <v>1776</v>
      </c>
      <c r="F401" s="441" t="s">
        <v>1400</v>
      </c>
      <c r="G401" s="300">
        <f t="shared" si="21"/>
        <v>2305.1999999999998</v>
      </c>
      <c r="H401" s="531">
        <v>0</v>
      </c>
      <c r="I401" s="299"/>
      <c r="J401" s="298"/>
      <c r="K401" s="298">
        <f t="shared" si="18"/>
        <v>0</v>
      </c>
      <c r="L401" s="442"/>
      <c r="M401" s="442"/>
      <c r="N401" s="442"/>
      <c r="O401" s="442"/>
      <c r="P401" s="298"/>
      <c r="Q401" s="298"/>
      <c r="R401" s="298">
        <v>1921</v>
      </c>
      <c r="S401" s="297">
        <f t="shared" si="22"/>
        <v>384.20000000000005</v>
      </c>
      <c r="T401" s="442"/>
      <c r="U401" s="298">
        <f t="shared" si="20"/>
        <v>0</v>
      </c>
      <c r="V401" s="289" t="s">
        <v>5300</v>
      </c>
      <c r="W401" s="289"/>
      <c r="X401" s="292"/>
      <c r="Y401" s="443"/>
      <c r="Z401" s="443"/>
      <c r="AA401" s="443"/>
      <c r="AB401" s="443"/>
      <c r="AC401" s="443"/>
      <c r="AD401" s="443"/>
      <c r="AE401" s="443"/>
      <c r="AF401" s="443"/>
      <c r="AG401" s="443"/>
      <c r="AH401" s="444"/>
    </row>
    <row r="402" spans="1:34" ht="15" customHeight="1" x14ac:dyDescent="0.2">
      <c r="A402" s="266" t="s">
        <v>2166</v>
      </c>
      <c r="B402" s="267" t="s">
        <v>2167</v>
      </c>
      <c r="C402" s="268" t="s">
        <v>2168</v>
      </c>
      <c r="D402" s="269" t="s">
        <v>2294</v>
      </c>
      <c r="E402" s="270" t="s">
        <v>27</v>
      </c>
      <c r="F402" s="270" t="s">
        <v>92</v>
      </c>
      <c r="G402" s="271">
        <f>I402</f>
        <v>2909107.32</v>
      </c>
      <c r="H402" s="531"/>
      <c r="I402" s="538">
        <v>2909107.32</v>
      </c>
      <c r="J402" s="273">
        <v>0</v>
      </c>
      <c r="K402" s="273">
        <f t="shared" si="18"/>
        <v>0</v>
      </c>
      <c r="L402" s="274" t="s">
        <v>4358</v>
      </c>
      <c r="M402" s="274"/>
      <c r="N402" s="274"/>
      <c r="O402" s="274"/>
      <c r="P402" s="273"/>
      <c r="Q402" s="273"/>
      <c r="R402" s="273">
        <v>0</v>
      </c>
      <c r="S402" s="275">
        <f t="shared" si="22"/>
        <v>0</v>
      </c>
      <c r="T402" s="276"/>
      <c r="U402" s="277">
        <f t="shared" si="20"/>
        <v>0</v>
      </c>
      <c r="V402" s="279" t="s">
        <v>4359</v>
      </c>
      <c r="W402" s="279"/>
      <c r="X402" s="279"/>
      <c r="Y402" s="280"/>
      <c r="Z402" s="280"/>
      <c r="AA402" s="280"/>
      <c r="AB402" s="280"/>
      <c r="AC402" s="280"/>
      <c r="AD402" s="280"/>
      <c r="AE402" s="280"/>
      <c r="AF402" s="280"/>
      <c r="AG402" s="280"/>
      <c r="AH402" s="281"/>
    </row>
    <row r="403" spans="1:34" ht="15" customHeight="1" x14ac:dyDescent="0.2">
      <c r="A403" s="266" t="s">
        <v>3851</v>
      </c>
      <c r="B403" s="267" t="s">
        <v>3850</v>
      </c>
      <c r="C403" s="268">
        <v>44895</v>
      </c>
      <c r="D403" s="269" t="s">
        <v>4311</v>
      </c>
      <c r="E403" s="270" t="s">
        <v>27</v>
      </c>
      <c r="F403" s="270" t="s">
        <v>92</v>
      </c>
      <c r="G403" s="271">
        <f>I403</f>
        <v>8795881</v>
      </c>
      <c r="H403" s="683"/>
      <c r="I403" s="538">
        <v>8795881</v>
      </c>
      <c r="J403" s="273"/>
      <c r="K403" s="273">
        <f t="shared" si="18"/>
        <v>0</v>
      </c>
      <c r="L403" s="274"/>
      <c r="M403" s="274"/>
      <c r="N403" s="274"/>
      <c r="O403" s="274"/>
      <c r="P403" s="273"/>
      <c r="Q403" s="273"/>
      <c r="R403" s="273">
        <v>0</v>
      </c>
      <c r="S403" s="275">
        <f t="shared" si="22"/>
        <v>0</v>
      </c>
      <c r="T403" s="276"/>
      <c r="U403" s="277">
        <f t="shared" si="20"/>
        <v>0</v>
      </c>
      <c r="V403" s="279" t="s">
        <v>4360</v>
      </c>
      <c r="W403" s="278"/>
      <c r="X403" s="279"/>
      <c r="Y403" s="280"/>
      <c r="Z403" s="280"/>
      <c r="AA403" s="280"/>
      <c r="AB403" s="280"/>
      <c r="AC403" s="280"/>
      <c r="AD403" s="280"/>
      <c r="AE403" s="280"/>
      <c r="AF403" s="280"/>
      <c r="AG403" s="280"/>
      <c r="AH403" s="281"/>
    </row>
    <row r="404" spans="1:34" s="537" customFormat="1" ht="15" customHeight="1" x14ac:dyDescent="0.2">
      <c r="A404" s="525" t="s">
        <v>3848</v>
      </c>
      <c r="B404" s="526" t="s">
        <v>3847</v>
      </c>
      <c r="C404" s="527">
        <v>44895</v>
      </c>
      <c r="D404" s="528" t="s">
        <v>1994</v>
      </c>
      <c r="E404" s="529" t="s">
        <v>30</v>
      </c>
      <c r="F404" s="529" t="s">
        <v>1995</v>
      </c>
      <c r="G404" s="530">
        <f t="shared" ref="G404:G435" si="23">SUM(H404:U404)</f>
        <v>853680</v>
      </c>
      <c r="H404" s="531">
        <v>0</v>
      </c>
      <c r="I404" s="531"/>
      <c r="J404" s="277"/>
      <c r="K404" s="273">
        <f t="shared" si="18"/>
        <v>0</v>
      </c>
      <c r="L404" s="276"/>
      <c r="M404" s="276"/>
      <c r="N404" s="276"/>
      <c r="O404" s="276"/>
      <c r="P404" s="277"/>
      <c r="Q404" s="277"/>
      <c r="R404" s="277"/>
      <c r="S404" s="532">
        <f t="shared" si="22"/>
        <v>0</v>
      </c>
      <c r="T404" s="277">
        <v>711400</v>
      </c>
      <c r="U404" s="277">
        <f t="shared" si="20"/>
        <v>142280</v>
      </c>
      <c r="V404" s="533" t="s">
        <v>4344</v>
      </c>
      <c r="W404" s="533"/>
      <c r="X404" s="534"/>
      <c r="Y404" s="535"/>
      <c r="Z404" s="535"/>
      <c r="AA404" s="535"/>
      <c r="AB404" s="535"/>
      <c r="AC404" s="535"/>
      <c r="AD404" s="535"/>
      <c r="AE404" s="535"/>
      <c r="AF404" s="535"/>
      <c r="AG404" s="535"/>
      <c r="AH404" s="536"/>
    </row>
    <row r="405" spans="1:34" ht="15" customHeight="1" x14ac:dyDescent="0.2">
      <c r="A405" s="266" t="s">
        <v>3845</v>
      </c>
      <c r="B405" s="267" t="s">
        <v>3843</v>
      </c>
      <c r="C405" s="268">
        <v>44895</v>
      </c>
      <c r="D405" s="269" t="s">
        <v>2033</v>
      </c>
      <c r="E405" s="270" t="s">
        <v>4312</v>
      </c>
      <c r="F405" s="270" t="s">
        <v>2035</v>
      </c>
      <c r="G405" s="271">
        <f t="shared" si="23"/>
        <v>-947191.2</v>
      </c>
      <c r="H405" s="531">
        <v>0</v>
      </c>
      <c r="I405" s="272"/>
      <c r="J405" s="273"/>
      <c r="K405" s="273">
        <f t="shared" si="18"/>
        <v>0</v>
      </c>
      <c r="L405" s="274"/>
      <c r="M405" s="274"/>
      <c r="N405" s="274"/>
      <c r="O405" s="274"/>
      <c r="P405" s="273"/>
      <c r="Q405" s="273"/>
      <c r="R405" s="273">
        <v>-789326</v>
      </c>
      <c r="S405" s="275">
        <f t="shared" si="22"/>
        <v>-157865.20000000001</v>
      </c>
      <c r="T405" s="276"/>
      <c r="U405" s="277">
        <f t="shared" si="20"/>
        <v>0</v>
      </c>
      <c r="V405" s="278" t="s">
        <v>4349</v>
      </c>
      <c r="W405" s="278"/>
      <c r="X405" s="279"/>
      <c r="Y405" s="280"/>
      <c r="Z405" s="280"/>
      <c r="AA405" s="280"/>
      <c r="AB405" s="280"/>
      <c r="AC405" s="280"/>
      <c r="AD405" s="280"/>
      <c r="AE405" s="280"/>
      <c r="AF405" s="280"/>
      <c r="AG405" s="280"/>
      <c r="AH405" s="281"/>
    </row>
    <row r="406" spans="1:34" ht="15" customHeight="1" x14ac:dyDescent="0.2">
      <c r="A406" s="266" t="s">
        <v>3841</v>
      </c>
      <c r="B406" s="267" t="s">
        <v>3839</v>
      </c>
      <c r="C406" s="268">
        <v>44895</v>
      </c>
      <c r="D406" s="269" t="s">
        <v>2041</v>
      </c>
      <c r="E406" s="270" t="s">
        <v>4312</v>
      </c>
      <c r="F406" s="270" t="s">
        <v>2035</v>
      </c>
      <c r="G406" s="271">
        <f t="shared" si="23"/>
        <v>1378200</v>
      </c>
      <c r="H406" s="531">
        <v>0</v>
      </c>
      <c r="I406" s="272"/>
      <c r="J406" s="273"/>
      <c r="K406" s="273">
        <f t="shared" ref="K406:K469" si="24">J406*0.2</f>
        <v>0</v>
      </c>
      <c r="L406" s="274"/>
      <c r="M406" s="274"/>
      <c r="N406" s="274"/>
      <c r="O406" s="274"/>
      <c r="P406" s="273"/>
      <c r="Q406" s="273"/>
      <c r="R406" s="273">
        <v>1148500</v>
      </c>
      <c r="S406" s="275">
        <f t="shared" si="22"/>
        <v>229700</v>
      </c>
      <c r="T406" s="276"/>
      <c r="U406" s="277">
        <f t="shared" si="20"/>
        <v>0</v>
      </c>
      <c r="V406" s="278" t="s">
        <v>4349</v>
      </c>
      <c r="W406" s="278"/>
      <c r="X406" s="279"/>
      <c r="Y406" s="280"/>
      <c r="Z406" s="280"/>
      <c r="AA406" s="280"/>
      <c r="AB406" s="280"/>
      <c r="AC406" s="280"/>
      <c r="AD406" s="280"/>
      <c r="AE406" s="280"/>
      <c r="AF406" s="280"/>
      <c r="AG406" s="280"/>
      <c r="AH406" s="281"/>
    </row>
    <row r="407" spans="1:34" s="537" customFormat="1" ht="15" customHeight="1" x14ac:dyDescent="0.2">
      <c r="A407" s="525" t="s">
        <v>3837</v>
      </c>
      <c r="B407" s="526" t="s">
        <v>3835</v>
      </c>
      <c r="C407" s="527">
        <v>44893</v>
      </c>
      <c r="D407" s="528" t="s">
        <v>3278</v>
      </c>
      <c r="E407" s="529" t="s">
        <v>1387</v>
      </c>
      <c r="F407" s="529" t="s">
        <v>1862</v>
      </c>
      <c r="G407" s="530">
        <f t="shared" si="23"/>
        <v>534174</v>
      </c>
      <c r="H407" s="531">
        <v>0</v>
      </c>
      <c r="I407" s="531"/>
      <c r="J407" s="277"/>
      <c r="K407" s="273">
        <f t="shared" si="24"/>
        <v>0</v>
      </c>
      <c r="L407" s="276"/>
      <c r="M407" s="276"/>
      <c r="N407" s="276"/>
      <c r="O407" s="276"/>
      <c r="P407" s="277"/>
      <c r="Q407" s="277"/>
      <c r="R407" s="277"/>
      <c r="S407" s="532">
        <f t="shared" si="22"/>
        <v>0</v>
      </c>
      <c r="T407" s="277">
        <v>445145</v>
      </c>
      <c r="U407" s="277">
        <f t="shared" si="20"/>
        <v>89029</v>
      </c>
      <c r="V407" s="533" t="s">
        <v>4344</v>
      </c>
      <c r="W407" s="533"/>
      <c r="X407" s="534"/>
      <c r="Y407" s="535"/>
      <c r="Z407" s="535"/>
      <c r="AA407" s="535"/>
      <c r="AB407" s="535"/>
      <c r="AC407" s="535"/>
      <c r="AD407" s="535"/>
      <c r="AE407" s="535"/>
      <c r="AF407" s="535"/>
      <c r="AG407" s="535"/>
      <c r="AH407" s="536"/>
    </row>
    <row r="408" spans="1:34" s="537" customFormat="1" ht="14.25" customHeight="1" x14ac:dyDescent="0.2">
      <c r="A408" s="525" t="s">
        <v>3833</v>
      </c>
      <c r="B408" s="526" t="s">
        <v>3831</v>
      </c>
      <c r="C408" s="527">
        <v>44894</v>
      </c>
      <c r="D408" s="528" t="s">
        <v>2142</v>
      </c>
      <c r="E408" s="529" t="s">
        <v>1387</v>
      </c>
      <c r="F408" s="529" t="s">
        <v>2143</v>
      </c>
      <c r="G408" s="530">
        <f t="shared" si="23"/>
        <v>126165.6</v>
      </c>
      <c r="H408" s="531">
        <v>0</v>
      </c>
      <c r="I408" s="531"/>
      <c r="J408" s="277"/>
      <c r="K408" s="273">
        <f t="shared" si="24"/>
        <v>0</v>
      </c>
      <c r="L408" s="276"/>
      <c r="M408" s="276"/>
      <c r="N408" s="276"/>
      <c r="O408" s="276"/>
      <c r="P408" s="277"/>
      <c r="Q408" s="277"/>
      <c r="R408" s="277"/>
      <c r="S408" s="532">
        <f t="shared" si="22"/>
        <v>0</v>
      </c>
      <c r="T408" s="277">
        <v>105138</v>
      </c>
      <c r="U408" s="277">
        <f t="shared" si="20"/>
        <v>21027.600000000002</v>
      </c>
      <c r="V408" s="533" t="s">
        <v>4344</v>
      </c>
      <c r="W408" s="533"/>
      <c r="X408" s="534"/>
      <c r="Y408" s="535"/>
      <c r="Z408" s="535"/>
      <c r="AA408" s="535"/>
      <c r="AB408" s="535"/>
      <c r="AC408" s="535"/>
      <c r="AD408" s="535"/>
      <c r="AE408" s="535"/>
      <c r="AF408" s="535"/>
      <c r="AG408" s="535"/>
      <c r="AH408" s="536"/>
    </row>
    <row r="409" spans="1:34" s="537" customFormat="1" ht="15" customHeight="1" x14ac:dyDescent="0.2">
      <c r="A409" s="525" t="s">
        <v>3829</v>
      </c>
      <c r="B409" s="526" t="s">
        <v>3827</v>
      </c>
      <c r="C409" s="527">
        <v>44894</v>
      </c>
      <c r="D409" s="528" t="s">
        <v>2142</v>
      </c>
      <c r="E409" s="529" t="s">
        <v>1387</v>
      </c>
      <c r="F409" s="529" t="s">
        <v>2143</v>
      </c>
      <c r="G409" s="530">
        <f t="shared" si="23"/>
        <v>105138</v>
      </c>
      <c r="H409" s="531">
        <v>0</v>
      </c>
      <c r="I409" s="531"/>
      <c r="J409" s="277"/>
      <c r="K409" s="273">
        <f t="shared" si="24"/>
        <v>0</v>
      </c>
      <c r="L409" s="276"/>
      <c r="M409" s="276"/>
      <c r="N409" s="276"/>
      <c r="O409" s="276"/>
      <c r="P409" s="277"/>
      <c r="Q409" s="277"/>
      <c r="R409" s="277"/>
      <c r="S409" s="532">
        <f t="shared" si="22"/>
        <v>0</v>
      </c>
      <c r="T409" s="277">
        <v>87615</v>
      </c>
      <c r="U409" s="277">
        <f t="shared" si="20"/>
        <v>17523</v>
      </c>
      <c r="V409" s="533" t="s">
        <v>4344</v>
      </c>
      <c r="W409" s="533"/>
      <c r="X409" s="534"/>
      <c r="Y409" s="535"/>
      <c r="Z409" s="535"/>
      <c r="AA409" s="535"/>
      <c r="AB409" s="535"/>
      <c r="AC409" s="535"/>
      <c r="AD409" s="535"/>
      <c r="AE409" s="535"/>
      <c r="AF409" s="535"/>
      <c r="AG409" s="535"/>
      <c r="AH409" s="536"/>
    </row>
    <row r="410" spans="1:34" s="537" customFormat="1" ht="15" customHeight="1" x14ac:dyDescent="0.2">
      <c r="A410" s="525" t="s">
        <v>3825</v>
      </c>
      <c r="B410" s="526" t="s">
        <v>3823</v>
      </c>
      <c r="C410" s="527">
        <v>44894</v>
      </c>
      <c r="D410" s="528" t="s">
        <v>2142</v>
      </c>
      <c r="E410" s="529" t="s">
        <v>1387</v>
      </c>
      <c r="F410" s="529" t="s">
        <v>2143</v>
      </c>
      <c r="G410" s="530">
        <f t="shared" si="23"/>
        <v>105138</v>
      </c>
      <c r="H410" s="531">
        <v>0</v>
      </c>
      <c r="I410" s="531"/>
      <c r="J410" s="277"/>
      <c r="K410" s="273">
        <f t="shared" si="24"/>
        <v>0</v>
      </c>
      <c r="L410" s="276"/>
      <c r="M410" s="276"/>
      <c r="N410" s="276"/>
      <c r="O410" s="276"/>
      <c r="P410" s="277"/>
      <c r="Q410" s="277"/>
      <c r="R410" s="277"/>
      <c r="S410" s="532">
        <f t="shared" si="22"/>
        <v>0</v>
      </c>
      <c r="T410" s="277">
        <v>87615</v>
      </c>
      <c r="U410" s="277">
        <f t="shared" si="20"/>
        <v>17523</v>
      </c>
      <c r="V410" s="533" t="s">
        <v>4344</v>
      </c>
      <c r="W410" s="533"/>
      <c r="X410" s="534"/>
      <c r="Y410" s="535"/>
      <c r="Z410" s="535"/>
      <c r="AA410" s="535"/>
      <c r="AB410" s="535"/>
      <c r="AC410" s="535"/>
      <c r="AD410" s="535"/>
      <c r="AE410" s="535"/>
      <c r="AF410" s="535"/>
      <c r="AG410" s="535"/>
      <c r="AH410" s="536"/>
    </row>
    <row r="411" spans="1:34" s="537" customFormat="1" ht="15" customHeight="1" x14ac:dyDescent="0.2">
      <c r="A411" s="525" t="s">
        <v>3821</v>
      </c>
      <c r="B411" s="526" t="s">
        <v>3819</v>
      </c>
      <c r="C411" s="527">
        <v>44894</v>
      </c>
      <c r="D411" s="528" t="s">
        <v>2142</v>
      </c>
      <c r="E411" s="529" t="s">
        <v>1387</v>
      </c>
      <c r="F411" s="529" t="s">
        <v>2143</v>
      </c>
      <c r="G411" s="530">
        <f t="shared" si="23"/>
        <v>105138</v>
      </c>
      <c r="H411" s="531">
        <v>0</v>
      </c>
      <c r="I411" s="531"/>
      <c r="J411" s="277"/>
      <c r="K411" s="273">
        <f t="shared" si="24"/>
        <v>0</v>
      </c>
      <c r="L411" s="276"/>
      <c r="M411" s="276"/>
      <c r="N411" s="276"/>
      <c r="O411" s="276"/>
      <c r="P411" s="277"/>
      <c r="Q411" s="277"/>
      <c r="R411" s="277"/>
      <c r="S411" s="532">
        <f t="shared" si="22"/>
        <v>0</v>
      </c>
      <c r="T411" s="277">
        <v>87615</v>
      </c>
      <c r="U411" s="277">
        <f t="shared" si="20"/>
        <v>17523</v>
      </c>
      <c r="V411" s="533" t="s">
        <v>4344</v>
      </c>
      <c r="W411" s="533"/>
      <c r="X411" s="534"/>
      <c r="Y411" s="535"/>
      <c r="Z411" s="535"/>
      <c r="AA411" s="535"/>
      <c r="AB411" s="535"/>
      <c r="AC411" s="535"/>
      <c r="AD411" s="535"/>
      <c r="AE411" s="535"/>
      <c r="AF411" s="535"/>
      <c r="AG411" s="535"/>
      <c r="AH411" s="536"/>
    </row>
    <row r="412" spans="1:34" s="537" customFormat="1" ht="15" customHeight="1" x14ac:dyDescent="0.2">
      <c r="A412" s="525" t="s">
        <v>3817</v>
      </c>
      <c r="B412" s="526" t="s">
        <v>3815</v>
      </c>
      <c r="C412" s="527">
        <v>44894</v>
      </c>
      <c r="D412" s="528" t="s">
        <v>2142</v>
      </c>
      <c r="E412" s="529" t="s">
        <v>1387</v>
      </c>
      <c r="F412" s="529" t="s">
        <v>2143</v>
      </c>
      <c r="G412" s="530">
        <f t="shared" si="23"/>
        <v>105138</v>
      </c>
      <c r="H412" s="531">
        <v>0</v>
      </c>
      <c r="I412" s="531"/>
      <c r="J412" s="277"/>
      <c r="K412" s="273">
        <f t="shared" si="24"/>
        <v>0</v>
      </c>
      <c r="L412" s="276"/>
      <c r="M412" s="276"/>
      <c r="N412" s="276"/>
      <c r="O412" s="276"/>
      <c r="P412" s="277"/>
      <c r="Q412" s="277"/>
      <c r="R412" s="277"/>
      <c r="S412" s="532">
        <f t="shared" si="22"/>
        <v>0</v>
      </c>
      <c r="T412" s="277">
        <v>87615</v>
      </c>
      <c r="U412" s="277">
        <f t="shared" si="20"/>
        <v>17523</v>
      </c>
      <c r="V412" s="533" t="s">
        <v>4344</v>
      </c>
      <c r="W412" s="533"/>
      <c r="X412" s="534"/>
      <c r="Y412" s="535"/>
      <c r="Z412" s="535"/>
      <c r="AA412" s="535"/>
      <c r="AB412" s="535"/>
      <c r="AC412" s="535"/>
      <c r="AD412" s="535"/>
      <c r="AE412" s="535"/>
      <c r="AF412" s="535"/>
      <c r="AG412" s="535"/>
      <c r="AH412" s="536"/>
    </row>
    <row r="413" spans="1:34" ht="15" customHeight="1" x14ac:dyDescent="0.2">
      <c r="A413" s="266" t="s">
        <v>3813</v>
      </c>
      <c r="B413" s="267" t="s">
        <v>3809</v>
      </c>
      <c r="C413" s="268">
        <v>44894</v>
      </c>
      <c r="D413" s="269" t="s">
        <v>3810</v>
      </c>
      <c r="E413" s="270" t="s">
        <v>1756</v>
      </c>
      <c r="F413" s="270" t="s">
        <v>3811</v>
      </c>
      <c r="G413" s="271">
        <f t="shared" si="23"/>
        <v>25500</v>
      </c>
      <c r="H413" s="531">
        <v>0</v>
      </c>
      <c r="I413" s="272"/>
      <c r="J413" s="273"/>
      <c r="K413" s="273">
        <f t="shared" si="24"/>
        <v>0</v>
      </c>
      <c r="L413" s="274"/>
      <c r="M413" s="274"/>
      <c r="N413" s="274"/>
      <c r="O413" s="274"/>
      <c r="P413" s="273"/>
      <c r="Q413" s="273"/>
      <c r="R413" s="273">
        <v>21250</v>
      </c>
      <c r="S413" s="275">
        <f t="shared" si="22"/>
        <v>4250</v>
      </c>
      <c r="T413" s="276"/>
      <c r="U413" s="277">
        <f t="shared" si="20"/>
        <v>0</v>
      </c>
      <c r="V413" s="278"/>
      <c r="W413" s="278"/>
      <c r="X413" s="279"/>
      <c r="Y413" s="280"/>
      <c r="Z413" s="280"/>
      <c r="AA413" s="280"/>
      <c r="AB413" s="280"/>
      <c r="AC413" s="280"/>
      <c r="AD413" s="280"/>
      <c r="AE413" s="280"/>
      <c r="AF413" s="280"/>
      <c r="AG413" s="280"/>
      <c r="AH413" s="281"/>
    </row>
    <row r="414" spans="1:34" s="537" customFormat="1" ht="15" customHeight="1" x14ac:dyDescent="0.2">
      <c r="A414" s="525" t="s">
        <v>3803</v>
      </c>
      <c r="B414" s="526" t="s">
        <v>3801</v>
      </c>
      <c r="C414" s="527">
        <v>44894</v>
      </c>
      <c r="D414" s="528" t="s">
        <v>2228</v>
      </c>
      <c r="E414" s="529" t="s">
        <v>27</v>
      </c>
      <c r="F414" s="529" t="s">
        <v>1803</v>
      </c>
      <c r="G414" s="530">
        <f t="shared" si="23"/>
        <v>13824</v>
      </c>
      <c r="H414" s="531">
        <v>0</v>
      </c>
      <c r="I414" s="531"/>
      <c r="J414" s="277"/>
      <c r="K414" s="273">
        <f t="shared" si="24"/>
        <v>0</v>
      </c>
      <c r="L414" s="276"/>
      <c r="M414" s="276"/>
      <c r="N414" s="276"/>
      <c r="O414" s="276"/>
      <c r="P414" s="277"/>
      <c r="Q414" s="277"/>
      <c r="R414" s="277"/>
      <c r="S414" s="532">
        <f t="shared" si="22"/>
        <v>0</v>
      </c>
      <c r="T414" s="277">
        <v>11520</v>
      </c>
      <c r="U414" s="277">
        <f t="shared" si="20"/>
        <v>2304</v>
      </c>
      <c r="V414" s="533" t="s">
        <v>4344</v>
      </c>
      <c r="W414" s="533"/>
      <c r="X414" s="534"/>
      <c r="Y414" s="535"/>
      <c r="Z414" s="535"/>
      <c r="AA414" s="535"/>
      <c r="AB414" s="535"/>
      <c r="AC414" s="535"/>
      <c r="AD414" s="535"/>
      <c r="AE414" s="535"/>
      <c r="AF414" s="535"/>
      <c r="AG414" s="535"/>
      <c r="AH414" s="536"/>
    </row>
    <row r="415" spans="1:34" s="537" customFormat="1" ht="15" customHeight="1" x14ac:dyDescent="0.2">
      <c r="A415" s="525" t="s">
        <v>3798</v>
      </c>
      <c r="B415" s="526" t="s">
        <v>3796</v>
      </c>
      <c r="C415" s="527">
        <v>44892</v>
      </c>
      <c r="D415" s="528" t="s">
        <v>2207</v>
      </c>
      <c r="E415" s="529" t="s">
        <v>1407</v>
      </c>
      <c r="F415" s="529" t="s">
        <v>2208</v>
      </c>
      <c r="G415" s="530">
        <f t="shared" si="23"/>
        <v>61200</v>
      </c>
      <c r="H415" s="531">
        <v>0</v>
      </c>
      <c r="I415" s="531"/>
      <c r="J415" s="277"/>
      <c r="K415" s="273">
        <f t="shared" si="24"/>
        <v>0</v>
      </c>
      <c r="L415" s="276"/>
      <c r="M415" s="276"/>
      <c r="N415" s="276"/>
      <c r="O415" s="276"/>
      <c r="P415" s="277"/>
      <c r="Q415" s="277"/>
      <c r="R415" s="277">
        <v>1904.34</v>
      </c>
      <c r="S415" s="532">
        <f t="shared" si="22"/>
        <v>380.86799999999999</v>
      </c>
      <c r="T415" s="277">
        <f>51000-1904.34</f>
        <v>49095.66</v>
      </c>
      <c r="U415" s="277">
        <f t="shared" si="20"/>
        <v>9819.1320000000014</v>
      </c>
      <c r="V415" s="533" t="s">
        <v>4344</v>
      </c>
      <c r="W415" s="533"/>
      <c r="X415" s="534"/>
      <c r="Y415" s="535"/>
      <c r="Z415" s="535"/>
      <c r="AA415" s="535"/>
      <c r="AB415" s="535"/>
      <c r="AC415" s="535"/>
      <c r="AD415" s="535"/>
      <c r="AE415" s="535"/>
      <c r="AF415" s="535"/>
      <c r="AG415" s="535"/>
      <c r="AH415" s="536"/>
    </row>
    <row r="416" spans="1:34" s="537" customFormat="1" ht="15" customHeight="1" x14ac:dyDescent="0.2">
      <c r="A416" s="525" t="s">
        <v>3794</v>
      </c>
      <c r="B416" s="526" t="s">
        <v>3790</v>
      </c>
      <c r="C416" s="527">
        <v>44891</v>
      </c>
      <c r="D416" s="528" t="s">
        <v>3791</v>
      </c>
      <c r="E416" s="529" t="s">
        <v>1387</v>
      </c>
      <c r="F416" s="529" t="s">
        <v>3792</v>
      </c>
      <c r="G416" s="530">
        <f t="shared" si="23"/>
        <v>110499.6</v>
      </c>
      <c r="H416" s="531">
        <v>0</v>
      </c>
      <c r="I416" s="531"/>
      <c r="J416" s="277"/>
      <c r="K416" s="273">
        <f t="shared" si="24"/>
        <v>0</v>
      </c>
      <c r="L416" s="276"/>
      <c r="M416" s="276"/>
      <c r="N416" s="276"/>
      <c r="O416" s="276"/>
      <c r="P416" s="277"/>
      <c r="Q416" s="277"/>
      <c r="R416" s="277"/>
      <c r="S416" s="532">
        <f t="shared" si="22"/>
        <v>0</v>
      </c>
      <c r="T416" s="277">
        <v>92083</v>
      </c>
      <c r="U416" s="277">
        <f t="shared" si="20"/>
        <v>18416.600000000002</v>
      </c>
      <c r="V416" s="533" t="s">
        <v>4344</v>
      </c>
      <c r="W416" s="533"/>
      <c r="X416" s="534"/>
      <c r="Y416" s="535"/>
      <c r="Z416" s="535"/>
      <c r="AA416" s="535"/>
      <c r="AB416" s="535"/>
      <c r="AC416" s="535"/>
      <c r="AD416" s="535"/>
      <c r="AE416" s="535"/>
      <c r="AF416" s="535"/>
      <c r="AG416" s="535"/>
      <c r="AH416" s="536"/>
    </row>
    <row r="417" spans="1:34" ht="15" customHeight="1" x14ac:dyDescent="0.2">
      <c r="A417" s="266" t="s">
        <v>3784</v>
      </c>
      <c r="B417" s="267" t="s">
        <v>3782</v>
      </c>
      <c r="C417" s="268">
        <v>44891</v>
      </c>
      <c r="D417" s="269" t="s">
        <v>2212</v>
      </c>
      <c r="E417" s="270" t="s">
        <v>1387</v>
      </c>
      <c r="F417" s="270" t="s">
        <v>2213</v>
      </c>
      <c r="G417" s="271">
        <f t="shared" si="23"/>
        <v>9000</v>
      </c>
      <c r="H417" s="531">
        <v>0</v>
      </c>
      <c r="I417" s="272"/>
      <c r="J417" s="273"/>
      <c r="K417" s="273">
        <f t="shared" si="24"/>
        <v>0</v>
      </c>
      <c r="L417" s="274"/>
      <c r="M417" s="274"/>
      <c r="N417" s="274"/>
      <c r="O417" s="274"/>
      <c r="P417" s="273"/>
      <c r="Q417" s="273"/>
      <c r="R417" s="273">
        <v>7500</v>
      </c>
      <c r="S417" s="275">
        <f t="shared" si="22"/>
        <v>1500</v>
      </c>
      <c r="T417" s="276"/>
      <c r="U417" s="277">
        <f t="shared" si="20"/>
        <v>0</v>
      </c>
      <c r="V417" s="278"/>
      <c r="W417" s="278"/>
      <c r="X417" s="279"/>
      <c r="Y417" s="280"/>
      <c r="Z417" s="280"/>
      <c r="AA417" s="280"/>
      <c r="AB417" s="280"/>
      <c r="AC417" s="280"/>
      <c r="AD417" s="280"/>
      <c r="AE417" s="280"/>
      <c r="AF417" s="280"/>
      <c r="AG417" s="280"/>
      <c r="AH417" s="281"/>
    </row>
    <row r="418" spans="1:34" s="438" customFormat="1" ht="15" customHeight="1" x14ac:dyDescent="0.2">
      <c r="A418" s="439" t="s">
        <v>3775</v>
      </c>
      <c r="B418" s="290" t="s">
        <v>3773</v>
      </c>
      <c r="C418" s="440">
        <v>44889</v>
      </c>
      <c r="D418" s="291" t="s">
        <v>1391</v>
      </c>
      <c r="E418" s="441" t="s">
        <v>27</v>
      </c>
      <c r="F418" s="441" t="s">
        <v>117</v>
      </c>
      <c r="G418" s="300">
        <f t="shared" si="23"/>
        <v>3228</v>
      </c>
      <c r="H418" s="531">
        <v>0</v>
      </c>
      <c r="I418" s="299"/>
      <c r="J418" s="298"/>
      <c r="K418" s="298">
        <f t="shared" si="24"/>
        <v>0</v>
      </c>
      <c r="L418" s="442"/>
      <c r="M418" s="442"/>
      <c r="N418" s="442"/>
      <c r="O418" s="442"/>
      <c r="P418" s="298"/>
      <c r="Q418" s="298"/>
      <c r="R418" s="298">
        <v>2690</v>
      </c>
      <c r="S418" s="297">
        <f t="shared" si="22"/>
        <v>538</v>
      </c>
      <c r="T418" s="442"/>
      <c r="U418" s="298">
        <f t="shared" si="20"/>
        <v>0</v>
      </c>
      <c r="V418" s="289" t="s">
        <v>5303</v>
      </c>
      <c r="W418" s="289"/>
      <c r="X418" s="292"/>
      <c r="Y418" s="443"/>
      <c r="Z418" s="443"/>
      <c r="AA418" s="443"/>
      <c r="AB418" s="443"/>
      <c r="AC418" s="443"/>
      <c r="AD418" s="443"/>
      <c r="AE418" s="443"/>
      <c r="AF418" s="443"/>
      <c r="AG418" s="443"/>
      <c r="AH418" s="444"/>
    </row>
    <row r="419" spans="1:34" s="537" customFormat="1" ht="15" customHeight="1" x14ac:dyDescent="0.2">
      <c r="A419" s="525" t="s">
        <v>3780</v>
      </c>
      <c r="B419" s="526" t="s">
        <v>3778</v>
      </c>
      <c r="C419" s="527">
        <v>44889</v>
      </c>
      <c r="D419" s="528" t="s">
        <v>3278</v>
      </c>
      <c r="E419" s="529" t="s">
        <v>1387</v>
      </c>
      <c r="F419" s="529" t="s">
        <v>1862</v>
      </c>
      <c r="G419" s="530">
        <f t="shared" si="23"/>
        <v>721028.4</v>
      </c>
      <c r="H419" s="531">
        <v>0</v>
      </c>
      <c r="I419" s="531"/>
      <c r="J419" s="277"/>
      <c r="K419" s="273">
        <f t="shared" si="24"/>
        <v>0</v>
      </c>
      <c r="L419" s="276"/>
      <c r="M419" s="276"/>
      <c r="N419" s="276"/>
      <c r="O419" s="276"/>
      <c r="P419" s="277"/>
      <c r="Q419" s="277"/>
      <c r="R419" s="277"/>
      <c r="S419" s="532">
        <f t="shared" si="22"/>
        <v>0</v>
      </c>
      <c r="T419" s="277">
        <v>600857</v>
      </c>
      <c r="U419" s="277">
        <f t="shared" si="20"/>
        <v>120171.40000000001</v>
      </c>
      <c r="V419" s="533" t="s">
        <v>4344</v>
      </c>
      <c r="W419" s="533"/>
      <c r="X419" s="534"/>
      <c r="Y419" s="535"/>
      <c r="Z419" s="535"/>
      <c r="AA419" s="535"/>
      <c r="AB419" s="535"/>
      <c r="AC419" s="535"/>
      <c r="AD419" s="535"/>
      <c r="AE419" s="535"/>
      <c r="AF419" s="535"/>
      <c r="AG419" s="535"/>
      <c r="AH419" s="536"/>
    </row>
    <row r="420" spans="1:34" ht="15" customHeight="1" x14ac:dyDescent="0.2">
      <c r="A420" s="266" t="s">
        <v>3770</v>
      </c>
      <c r="B420" s="267" t="s">
        <v>3768</v>
      </c>
      <c r="C420" s="268">
        <v>44889</v>
      </c>
      <c r="D420" s="269" t="s">
        <v>2499</v>
      </c>
      <c r="E420" s="270" t="s">
        <v>1408</v>
      </c>
      <c r="F420" s="270" t="s">
        <v>71</v>
      </c>
      <c r="G420" s="271">
        <f t="shared" si="23"/>
        <v>130230</v>
      </c>
      <c r="H420" s="531">
        <v>0</v>
      </c>
      <c r="I420" s="272"/>
      <c r="J420" s="273"/>
      <c r="K420" s="273">
        <f t="shared" si="24"/>
        <v>0</v>
      </c>
      <c r="L420" s="274"/>
      <c r="M420" s="274"/>
      <c r="N420" s="274"/>
      <c r="O420" s="274"/>
      <c r="P420" s="273"/>
      <c r="Q420" s="273"/>
      <c r="R420" s="273">
        <v>108525</v>
      </c>
      <c r="S420" s="275">
        <f t="shared" si="22"/>
        <v>21705</v>
      </c>
      <c r="T420" s="276"/>
      <c r="U420" s="277">
        <f t="shared" si="20"/>
        <v>0</v>
      </c>
      <c r="V420" s="278"/>
      <c r="W420" s="278"/>
      <c r="X420" s="279"/>
      <c r="Y420" s="280"/>
      <c r="Z420" s="280"/>
      <c r="AA420" s="280"/>
      <c r="AB420" s="280"/>
      <c r="AC420" s="280"/>
      <c r="AD420" s="280"/>
      <c r="AE420" s="280"/>
      <c r="AF420" s="280"/>
      <c r="AG420" s="280"/>
      <c r="AH420" s="281"/>
    </row>
    <row r="421" spans="1:34" ht="15" customHeight="1" x14ac:dyDescent="0.2">
      <c r="A421" s="266" t="s">
        <v>3766</v>
      </c>
      <c r="B421" s="267" t="s">
        <v>3764</v>
      </c>
      <c r="C421" s="268">
        <v>44888</v>
      </c>
      <c r="D421" s="269" t="s">
        <v>3759</v>
      </c>
      <c r="E421" s="270" t="s">
        <v>1387</v>
      </c>
      <c r="F421" s="270" t="s">
        <v>3760</v>
      </c>
      <c r="G421" s="271">
        <f t="shared" si="23"/>
        <v>68049.600000000006</v>
      </c>
      <c r="H421" s="531">
        <v>0</v>
      </c>
      <c r="I421" s="272"/>
      <c r="J421" s="273"/>
      <c r="K421" s="273">
        <f t="shared" si="24"/>
        <v>0</v>
      </c>
      <c r="L421" s="274"/>
      <c r="M421" s="274"/>
      <c r="N421" s="274"/>
      <c r="O421" s="274"/>
      <c r="P421" s="273"/>
      <c r="Q421" s="273"/>
      <c r="R421" s="273">
        <v>56708</v>
      </c>
      <c r="S421" s="275">
        <f t="shared" si="22"/>
        <v>11341.6</v>
      </c>
      <c r="T421" s="276"/>
      <c r="U421" s="277">
        <f t="shared" si="20"/>
        <v>0</v>
      </c>
      <c r="V421" s="278"/>
      <c r="W421" s="278"/>
      <c r="X421" s="279"/>
      <c r="Y421" s="280"/>
      <c r="Z421" s="280"/>
      <c r="AA421" s="280"/>
      <c r="AB421" s="280"/>
      <c r="AC421" s="280"/>
      <c r="AD421" s="280"/>
      <c r="AE421" s="280"/>
      <c r="AF421" s="280"/>
      <c r="AG421" s="280"/>
      <c r="AH421" s="281"/>
    </row>
    <row r="422" spans="1:34" ht="15" customHeight="1" x14ac:dyDescent="0.2">
      <c r="A422" s="266" t="s">
        <v>3762</v>
      </c>
      <c r="B422" s="267" t="s">
        <v>3758</v>
      </c>
      <c r="C422" s="268">
        <v>44888</v>
      </c>
      <c r="D422" s="269" t="s">
        <v>3759</v>
      </c>
      <c r="E422" s="270" t="s">
        <v>1387</v>
      </c>
      <c r="F422" s="270" t="s">
        <v>3760</v>
      </c>
      <c r="G422" s="271">
        <f t="shared" si="23"/>
        <v>2658</v>
      </c>
      <c r="H422" s="531">
        <v>0</v>
      </c>
      <c r="I422" s="272"/>
      <c r="J422" s="273"/>
      <c r="K422" s="273">
        <f t="shared" si="24"/>
        <v>0</v>
      </c>
      <c r="L422" s="274"/>
      <c r="M422" s="274"/>
      <c r="N422" s="274"/>
      <c r="O422" s="274"/>
      <c r="P422" s="273"/>
      <c r="Q422" s="273"/>
      <c r="R422" s="273">
        <v>2215</v>
      </c>
      <c r="S422" s="275">
        <f t="shared" si="22"/>
        <v>443</v>
      </c>
      <c r="T422" s="276"/>
      <c r="U422" s="277">
        <f t="shared" si="20"/>
        <v>0</v>
      </c>
      <c r="V422" s="278"/>
      <c r="W422" s="278"/>
      <c r="X422" s="279"/>
      <c r="Y422" s="280"/>
      <c r="Z422" s="280"/>
      <c r="AA422" s="280"/>
      <c r="AB422" s="280"/>
      <c r="AC422" s="280"/>
      <c r="AD422" s="280"/>
      <c r="AE422" s="280"/>
      <c r="AF422" s="280"/>
      <c r="AG422" s="280"/>
      <c r="AH422" s="281"/>
    </row>
    <row r="423" spans="1:34" ht="15" customHeight="1" x14ac:dyDescent="0.2">
      <c r="A423" s="266" t="s">
        <v>3752</v>
      </c>
      <c r="B423" s="267" t="s">
        <v>3750</v>
      </c>
      <c r="C423" s="268">
        <v>44888</v>
      </c>
      <c r="D423" s="269" t="s">
        <v>2171</v>
      </c>
      <c r="E423" s="270" t="s">
        <v>30</v>
      </c>
      <c r="F423" s="270" t="s">
        <v>135</v>
      </c>
      <c r="G423" s="271">
        <f t="shared" si="23"/>
        <v>69000</v>
      </c>
      <c r="H423" s="531">
        <v>0</v>
      </c>
      <c r="I423" s="272"/>
      <c r="J423" s="273"/>
      <c r="K423" s="273">
        <f t="shared" si="24"/>
        <v>0</v>
      </c>
      <c r="L423" s="274"/>
      <c r="M423" s="274"/>
      <c r="N423" s="274"/>
      <c r="O423" s="274"/>
      <c r="P423" s="273"/>
      <c r="Q423" s="273"/>
      <c r="R423" s="273">
        <v>57500</v>
      </c>
      <c r="S423" s="275">
        <f t="shared" si="22"/>
        <v>11500</v>
      </c>
      <c r="T423" s="276"/>
      <c r="U423" s="277">
        <f t="shared" si="20"/>
        <v>0</v>
      </c>
      <c r="V423" s="278"/>
      <c r="W423" s="278"/>
      <c r="X423" s="279"/>
      <c r="Y423" s="280"/>
      <c r="Z423" s="280"/>
      <c r="AA423" s="280"/>
      <c r="AB423" s="280"/>
      <c r="AC423" s="280"/>
      <c r="AD423" s="280"/>
      <c r="AE423" s="280"/>
      <c r="AF423" s="280"/>
      <c r="AG423" s="280"/>
      <c r="AH423" s="281"/>
    </row>
    <row r="424" spans="1:34" ht="15" customHeight="1" x14ac:dyDescent="0.2">
      <c r="A424" s="266" t="s">
        <v>3748</v>
      </c>
      <c r="B424" s="267" t="s">
        <v>3747</v>
      </c>
      <c r="C424" s="268">
        <v>44887</v>
      </c>
      <c r="D424" s="269" t="s">
        <v>2091</v>
      </c>
      <c r="E424" s="270" t="s">
        <v>1387</v>
      </c>
      <c r="F424" s="270" t="s">
        <v>2092</v>
      </c>
      <c r="G424" s="271">
        <f t="shared" si="23"/>
        <v>40094.400000000001</v>
      </c>
      <c r="H424" s="531">
        <v>0</v>
      </c>
      <c r="I424" s="272"/>
      <c r="J424" s="273"/>
      <c r="K424" s="273">
        <f t="shared" si="24"/>
        <v>0</v>
      </c>
      <c r="L424" s="274"/>
      <c r="M424" s="274"/>
      <c r="N424" s="274"/>
      <c r="O424" s="274"/>
      <c r="P424" s="273"/>
      <c r="Q424" s="273"/>
      <c r="R424" s="273">
        <v>33412</v>
      </c>
      <c r="S424" s="275">
        <f t="shared" si="22"/>
        <v>6682.4000000000005</v>
      </c>
      <c r="T424" s="276"/>
      <c r="U424" s="277">
        <f t="shared" si="20"/>
        <v>0</v>
      </c>
      <c r="V424" s="278"/>
      <c r="W424" s="278"/>
      <c r="X424" s="279"/>
      <c r="Y424" s="280"/>
      <c r="Z424" s="280"/>
      <c r="AA424" s="280"/>
      <c r="AB424" s="280"/>
      <c r="AC424" s="280"/>
      <c r="AD424" s="280"/>
      <c r="AE424" s="280"/>
      <c r="AF424" s="280"/>
      <c r="AG424" s="280"/>
      <c r="AH424" s="281"/>
    </row>
    <row r="425" spans="1:34" ht="15" customHeight="1" x14ac:dyDescent="0.2">
      <c r="A425" s="266" t="s">
        <v>3745</v>
      </c>
      <c r="B425" s="267" t="s">
        <v>3743</v>
      </c>
      <c r="C425" s="268">
        <v>44887</v>
      </c>
      <c r="D425" s="269" t="s">
        <v>1531</v>
      </c>
      <c r="E425" s="270" t="s">
        <v>1387</v>
      </c>
      <c r="F425" s="270" t="s">
        <v>44</v>
      </c>
      <c r="G425" s="271">
        <f t="shared" si="23"/>
        <v>300024</v>
      </c>
      <c r="H425" s="531">
        <v>0</v>
      </c>
      <c r="I425" s="272"/>
      <c r="J425" s="273"/>
      <c r="K425" s="273">
        <f t="shared" si="24"/>
        <v>0</v>
      </c>
      <c r="L425" s="274"/>
      <c r="M425" s="274"/>
      <c r="N425" s="274"/>
      <c r="O425" s="274"/>
      <c r="P425" s="273"/>
      <c r="Q425" s="273"/>
      <c r="R425" s="273">
        <v>250020</v>
      </c>
      <c r="S425" s="275">
        <f t="shared" si="22"/>
        <v>50004</v>
      </c>
      <c r="T425" s="276"/>
      <c r="U425" s="277">
        <f t="shared" si="20"/>
        <v>0</v>
      </c>
      <c r="V425" s="279" t="s">
        <v>4347</v>
      </c>
      <c r="W425" s="278"/>
      <c r="X425" s="279"/>
      <c r="Y425" s="280"/>
      <c r="Z425" s="280"/>
      <c r="AA425" s="280"/>
      <c r="AB425" s="280"/>
      <c r="AC425" s="280"/>
      <c r="AD425" s="280"/>
      <c r="AE425" s="280"/>
      <c r="AF425" s="280"/>
      <c r="AG425" s="280"/>
      <c r="AH425" s="281"/>
    </row>
    <row r="426" spans="1:34" s="438" customFormat="1" ht="15" customHeight="1" x14ac:dyDescent="0.2">
      <c r="A426" s="439" t="s">
        <v>3740</v>
      </c>
      <c r="B426" s="290" t="s">
        <v>3738</v>
      </c>
      <c r="C426" s="440">
        <v>44886</v>
      </c>
      <c r="D426" s="291" t="s">
        <v>2155</v>
      </c>
      <c r="E426" s="441" t="s">
        <v>30</v>
      </c>
      <c r="F426" s="441" t="s">
        <v>2156</v>
      </c>
      <c r="G426" s="300">
        <f t="shared" si="23"/>
        <v>4500</v>
      </c>
      <c r="H426" s="531">
        <v>0</v>
      </c>
      <c r="I426" s="299"/>
      <c r="J426" s="298"/>
      <c r="K426" s="298">
        <f t="shared" si="24"/>
        <v>0</v>
      </c>
      <c r="L426" s="442"/>
      <c r="M426" s="442"/>
      <c r="N426" s="442"/>
      <c r="O426" s="442"/>
      <c r="P426" s="298"/>
      <c r="Q426" s="298"/>
      <c r="R426" s="298">
        <v>3750</v>
      </c>
      <c r="S426" s="297">
        <f t="shared" si="22"/>
        <v>750</v>
      </c>
      <c r="T426" s="442"/>
      <c r="U426" s="298">
        <f t="shared" si="20"/>
        <v>0</v>
      </c>
      <c r="V426" s="289" t="s">
        <v>5300</v>
      </c>
      <c r="W426" s="289"/>
      <c r="X426" s="292"/>
      <c r="Y426" s="443"/>
      <c r="Z426" s="443"/>
      <c r="AA426" s="443"/>
      <c r="AB426" s="443"/>
      <c r="AC426" s="443"/>
      <c r="AD426" s="443"/>
      <c r="AE426" s="443"/>
      <c r="AF426" s="443"/>
      <c r="AG426" s="443"/>
      <c r="AH426" s="444"/>
    </row>
    <row r="427" spans="1:34" s="537" customFormat="1" ht="15" customHeight="1" x14ac:dyDescent="0.2">
      <c r="A427" s="525" t="s">
        <v>3736</v>
      </c>
      <c r="B427" s="526" t="s">
        <v>3732</v>
      </c>
      <c r="C427" s="527">
        <v>44884</v>
      </c>
      <c r="D427" s="528" t="s">
        <v>3733</v>
      </c>
      <c r="E427" s="529" t="s">
        <v>2178</v>
      </c>
      <c r="F427" s="529" t="s">
        <v>3734</v>
      </c>
      <c r="G427" s="530">
        <f t="shared" si="23"/>
        <v>4350</v>
      </c>
      <c r="H427" s="531">
        <v>0</v>
      </c>
      <c r="I427" s="531"/>
      <c r="J427" s="277"/>
      <c r="K427" s="273">
        <f t="shared" si="24"/>
        <v>0</v>
      </c>
      <c r="L427" s="276"/>
      <c r="M427" s="276"/>
      <c r="N427" s="276"/>
      <c r="O427" s="276"/>
      <c r="P427" s="277"/>
      <c r="Q427" s="277"/>
      <c r="R427" s="277"/>
      <c r="S427" s="532">
        <f t="shared" si="22"/>
        <v>0</v>
      </c>
      <c r="T427" s="277">
        <v>3625</v>
      </c>
      <c r="U427" s="277">
        <f t="shared" si="20"/>
        <v>725</v>
      </c>
      <c r="V427" s="533" t="s">
        <v>4344</v>
      </c>
      <c r="W427" s="533"/>
      <c r="X427" s="534"/>
      <c r="Y427" s="535"/>
      <c r="Z427" s="535"/>
      <c r="AA427" s="535"/>
      <c r="AB427" s="535"/>
      <c r="AC427" s="535"/>
      <c r="AD427" s="535"/>
      <c r="AE427" s="535"/>
      <c r="AF427" s="535"/>
      <c r="AG427" s="535"/>
      <c r="AH427" s="536"/>
    </row>
    <row r="428" spans="1:34" ht="15" customHeight="1" x14ac:dyDescent="0.2">
      <c r="A428" s="266" t="s">
        <v>3726</v>
      </c>
      <c r="B428" s="267" t="s">
        <v>3724</v>
      </c>
      <c r="C428" s="268">
        <v>44884</v>
      </c>
      <c r="D428" s="269" t="s">
        <v>2043</v>
      </c>
      <c r="E428" s="270" t="s">
        <v>27</v>
      </c>
      <c r="F428" s="270" t="s">
        <v>2044</v>
      </c>
      <c r="G428" s="271">
        <f t="shared" si="23"/>
        <v>3400</v>
      </c>
      <c r="H428" s="531">
        <v>3400</v>
      </c>
      <c r="I428" s="272"/>
      <c r="J428" s="273"/>
      <c r="K428" s="273">
        <f t="shared" si="24"/>
        <v>0</v>
      </c>
      <c r="L428" s="274"/>
      <c r="M428" s="274"/>
      <c r="N428" s="274"/>
      <c r="O428" s="274"/>
      <c r="P428" s="273"/>
      <c r="Q428" s="273"/>
      <c r="R428" s="273">
        <v>0</v>
      </c>
      <c r="S428" s="275">
        <f t="shared" si="22"/>
        <v>0</v>
      </c>
      <c r="T428" s="276"/>
      <c r="U428" s="277">
        <f t="shared" si="20"/>
        <v>0</v>
      </c>
      <c r="V428" s="278"/>
      <c r="W428" s="278"/>
      <c r="X428" s="279"/>
      <c r="Y428" s="280"/>
      <c r="Z428" s="280"/>
      <c r="AA428" s="280"/>
      <c r="AB428" s="280"/>
      <c r="AC428" s="280"/>
      <c r="AD428" s="280"/>
      <c r="AE428" s="280"/>
      <c r="AF428" s="280"/>
      <c r="AG428" s="280"/>
      <c r="AH428" s="281"/>
    </row>
    <row r="429" spans="1:34" s="537" customFormat="1" ht="15" customHeight="1" x14ac:dyDescent="0.2">
      <c r="A429" s="525" t="s">
        <v>3722</v>
      </c>
      <c r="B429" s="526" t="s">
        <v>3718</v>
      </c>
      <c r="C429" s="527">
        <v>44882</v>
      </c>
      <c r="D429" s="528" t="s">
        <v>3719</v>
      </c>
      <c r="E429" s="529" t="s">
        <v>1387</v>
      </c>
      <c r="F429" s="529" t="s">
        <v>3720</v>
      </c>
      <c r="G429" s="530">
        <f t="shared" si="23"/>
        <v>154500</v>
      </c>
      <c r="H429" s="531">
        <v>0</v>
      </c>
      <c r="I429" s="531"/>
      <c r="J429" s="277"/>
      <c r="K429" s="273">
        <f t="shared" si="24"/>
        <v>0</v>
      </c>
      <c r="L429" s="276"/>
      <c r="M429" s="276"/>
      <c r="N429" s="276"/>
      <c r="O429" s="276"/>
      <c r="P429" s="277"/>
      <c r="Q429" s="277"/>
      <c r="R429" s="277"/>
      <c r="S429" s="532">
        <f t="shared" si="22"/>
        <v>0</v>
      </c>
      <c r="T429" s="277">
        <v>128750</v>
      </c>
      <c r="U429" s="277">
        <f t="shared" si="20"/>
        <v>25750</v>
      </c>
      <c r="V429" s="533" t="s">
        <v>4344</v>
      </c>
      <c r="W429" s="533"/>
      <c r="X429" s="534"/>
      <c r="Y429" s="535"/>
      <c r="Z429" s="535"/>
      <c r="AA429" s="535"/>
      <c r="AB429" s="535"/>
      <c r="AC429" s="535"/>
      <c r="AD429" s="535"/>
      <c r="AE429" s="535"/>
      <c r="AF429" s="535"/>
      <c r="AG429" s="535"/>
      <c r="AH429" s="536"/>
    </row>
    <row r="430" spans="1:34" s="537" customFormat="1" ht="15" customHeight="1" x14ac:dyDescent="0.2">
      <c r="A430" s="525" t="s">
        <v>3712</v>
      </c>
      <c r="B430" s="526" t="s">
        <v>3710</v>
      </c>
      <c r="C430" s="527">
        <v>44882</v>
      </c>
      <c r="D430" s="528" t="s">
        <v>2142</v>
      </c>
      <c r="E430" s="529" t="s">
        <v>1387</v>
      </c>
      <c r="F430" s="529" t="s">
        <v>2143</v>
      </c>
      <c r="G430" s="530">
        <f t="shared" si="23"/>
        <v>52636.800000000003</v>
      </c>
      <c r="H430" s="531">
        <v>0</v>
      </c>
      <c r="I430" s="531"/>
      <c r="J430" s="277"/>
      <c r="K430" s="273">
        <f t="shared" si="24"/>
        <v>0</v>
      </c>
      <c r="L430" s="276"/>
      <c r="M430" s="276"/>
      <c r="N430" s="276"/>
      <c r="O430" s="276"/>
      <c r="P430" s="277"/>
      <c r="Q430" s="277"/>
      <c r="R430" s="277"/>
      <c r="S430" s="532">
        <f t="shared" si="22"/>
        <v>0</v>
      </c>
      <c r="T430" s="277">
        <v>43864</v>
      </c>
      <c r="U430" s="277">
        <f t="shared" si="20"/>
        <v>8772.8000000000011</v>
      </c>
      <c r="V430" s="533" t="s">
        <v>4344</v>
      </c>
      <c r="W430" s="533"/>
      <c r="X430" s="534"/>
      <c r="Y430" s="535"/>
      <c r="Z430" s="535"/>
      <c r="AA430" s="535"/>
      <c r="AB430" s="535"/>
      <c r="AC430" s="535"/>
      <c r="AD430" s="535"/>
      <c r="AE430" s="535"/>
      <c r="AF430" s="535"/>
      <c r="AG430" s="535"/>
      <c r="AH430" s="536"/>
    </row>
    <row r="431" spans="1:34" s="537" customFormat="1" ht="15" customHeight="1" x14ac:dyDescent="0.2">
      <c r="A431" s="525" t="s">
        <v>3708</v>
      </c>
      <c r="B431" s="526" t="s">
        <v>3706</v>
      </c>
      <c r="C431" s="527">
        <v>44881</v>
      </c>
      <c r="D431" s="528" t="s">
        <v>2142</v>
      </c>
      <c r="E431" s="529" t="s">
        <v>1387</v>
      </c>
      <c r="F431" s="529" t="s">
        <v>2143</v>
      </c>
      <c r="G431" s="530">
        <f t="shared" si="23"/>
        <v>84218.4</v>
      </c>
      <c r="H431" s="531">
        <v>0</v>
      </c>
      <c r="I431" s="531"/>
      <c r="J431" s="277"/>
      <c r="K431" s="273">
        <f t="shared" si="24"/>
        <v>0</v>
      </c>
      <c r="L431" s="276"/>
      <c r="M431" s="276"/>
      <c r="N431" s="276"/>
      <c r="O431" s="276"/>
      <c r="P431" s="277"/>
      <c r="Q431" s="277"/>
      <c r="R431" s="277"/>
      <c r="S431" s="532">
        <f t="shared" si="22"/>
        <v>0</v>
      </c>
      <c r="T431" s="277">
        <v>70182</v>
      </c>
      <c r="U431" s="277">
        <f t="shared" si="20"/>
        <v>14036.400000000001</v>
      </c>
      <c r="V431" s="533" t="s">
        <v>4344</v>
      </c>
      <c r="W431" s="533"/>
      <c r="X431" s="534"/>
      <c r="Y431" s="535"/>
      <c r="Z431" s="535"/>
      <c r="AA431" s="535"/>
      <c r="AB431" s="535"/>
      <c r="AC431" s="535"/>
      <c r="AD431" s="535"/>
      <c r="AE431" s="535"/>
      <c r="AF431" s="535"/>
      <c r="AG431" s="535"/>
      <c r="AH431" s="536"/>
    </row>
    <row r="432" spans="1:34" s="537" customFormat="1" ht="15" customHeight="1" x14ac:dyDescent="0.2">
      <c r="A432" s="525" t="s">
        <v>3704</v>
      </c>
      <c r="B432" s="526" t="s">
        <v>3702</v>
      </c>
      <c r="C432" s="527">
        <v>44881</v>
      </c>
      <c r="D432" s="528" t="s">
        <v>2142</v>
      </c>
      <c r="E432" s="529" t="s">
        <v>1387</v>
      </c>
      <c r="F432" s="529" t="s">
        <v>2143</v>
      </c>
      <c r="G432" s="530">
        <f t="shared" si="23"/>
        <v>73690.8</v>
      </c>
      <c r="H432" s="531">
        <v>0</v>
      </c>
      <c r="I432" s="531"/>
      <c r="J432" s="277"/>
      <c r="K432" s="273">
        <f t="shared" si="24"/>
        <v>0</v>
      </c>
      <c r="L432" s="276"/>
      <c r="M432" s="276"/>
      <c r="N432" s="276"/>
      <c r="O432" s="276"/>
      <c r="P432" s="277"/>
      <c r="Q432" s="277"/>
      <c r="R432" s="277"/>
      <c r="S432" s="532">
        <f t="shared" si="22"/>
        <v>0</v>
      </c>
      <c r="T432" s="277">
        <v>61409</v>
      </c>
      <c r="U432" s="277">
        <f t="shared" si="20"/>
        <v>12281.800000000001</v>
      </c>
      <c r="V432" s="533" t="s">
        <v>4344</v>
      </c>
      <c r="W432" s="533"/>
      <c r="X432" s="534"/>
      <c r="Y432" s="535"/>
      <c r="Z432" s="535"/>
      <c r="AA432" s="535"/>
      <c r="AB432" s="535"/>
      <c r="AC432" s="535"/>
      <c r="AD432" s="535"/>
      <c r="AE432" s="535"/>
      <c r="AF432" s="535"/>
      <c r="AG432" s="535"/>
      <c r="AH432" s="536"/>
    </row>
    <row r="433" spans="1:34" ht="15" customHeight="1" x14ac:dyDescent="0.2">
      <c r="A433" s="266" t="s">
        <v>3699</v>
      </c>
      <c r="B433" s="267" t="s">
        <v>3695</v>
      </c>
      <c r="C433" s="268">
        <v>44881</v>
      </c>
      <c r="D433" s="269" t="s">
        <v>3696</v>
      </c>
      <c r="E433" s="270" t="s">
        <v>27</v>
      </c>
      <c r="F433" s="270" t="s">
        <v>3697</v>
      </c>
      <c r="G433" s="271">
        <f t="shared" si="23"/>
        <v>105000</v>
      </c>
      <c r="H433" s="531">
        <v>0</v>
      </c>
      <c r="I433" s="272"/>
      <c r="J433" s="273"/>
      <c r="K433" s="273">
        <f t="shared" si="24"/>
        <v>0</v>
      </c>
      <c r="L433" s="274"/>
      <c r="M433" s="274"/>
      <c r="N433" s="274"/>
      <c r="O433" s="274"/>
      <c r="P433" s="273"/>
      <c r="Q433" s="273"/>
      <c r="R433" s="273">
        <v>87500</v>
      </c>
      <c r="S433" s="275">
        <f t="shared" si="22"/>
        <v>17500</v>
      </c>
      <c r="T433" s="276"/>
      <c r="U433" s="277">
        <f t="shared" si="20"/>
        <v>0</v>
      </c>
      <c r="V433" s="278"/>
      <c r="W433" s="278"/>
      <c r="X433" s="279"/>
      <c r="Y433" s="280"/>
      <c r="Z433" s="280"/>
      <c r="AA433" s="280"/>
      <c r="AB433" s="280"/>
      <c r="AC433" s="280"/>
      <c r="AD433" s="280"/>
      <c r="AE433" s="280"/>
      <c r="AF433" s="280"/>
      <c r="AG433" s="280"/>
      <c r="AH433" s="281"/>
    </row>
    <row r="434" spans="1:34" s="438" customFormat="1" ht="15" customHeight="1" x14ac:dyDescent="0.2">
      <c r="A434" s="439" t="s">
        <v>3690</v>
      </c>
      <c r="B434" s="290" t="s">
        <v>3686</v>
      </c>
      <c r="C434" s="440">
        <v>44880</v>
      </c>
      <c r="D434" s="291" t="s">
        <v>3687</v>
      </c>
      <c r="E434" s="441" t="s">
        <v>27</v>
      </c>
      <c r="F434" s="441" t="s">
        <v>3688</v>
      </c>
      <c r="G434" s="300">
        <f t="shared" si="23"/>
        <v>39135</v>
      </c>
      <c r="H434" s="531">
        <v>39135</v>
      </c>
      <c r="I434" s="299"/>
      <c r="J434" s="298"/>
      <c r="K434" s="298">
        <f t="shared" si="24"/>
        <v>0</v>
      </c>
      <c r="L434" s="442"/>
      <c r="M434" s="442"/>
      <c r="N434" s="442"/>
      <c r="O434" s="442"/>
      <c r="P434" s="298"/>
      <c r="Q434" s="298"/>
      <c r="R434" s="298">
        <v>0</v>
      </c>
      <c r="S434" s="297">
        <f t="shared" si="22"/>
        <v>0</v>
      </c>
      <c r="T434" s="442"/>
      <c r="U434" s="298">
        <f t="shared" si="20"/>
        <v>0</v>
      </c>
      <c r="V434" s="289" t="s">
        <v>5305</v>
      </c>
      <c r="W434" s="289"/>
      <c r="X434" s="292"/>
      <c r="Y434" s="443"/>
      <c r="Z434" s="443"/>
      <c r="AA434" s="443"/>
      <c r="AB434" s="443"/>
      <c r="AC434" s="443"/>
      <c r="AD434" s="443"/>
      <c r="AE434" s="443"/>
      <c r="AF434" s="443"/>
      <c r="AG434" s="443"/>
      <c r="AH434" s="444"/>
    </row>
    <row r="435" spans="1:34" ht="15" customHeight="1" x14ac:dyDescent="0.2">
      <c r="A435" s="266" t="s">
        <v>3681</v>
      </c>
      <c r="B435" s="267" t="s">
        <v>3679</v>
      </c>
      <c r="C435" s="268">
        <v>44880</v>
      </c>
      <c r="D435" s="269" t="s">
        <v>2041</v>
      </c>
      <c r="E435" s="270" t="s">
        <v>4312</v>
      </c>
      <c r="F435" s="270" t="s">
        <v>2035</v>
      </c>
      <c r="G435" s="271">
        <f t="shared" si="23"/>
        <v>947191.2</v>
      </c>
      <c r="H435" s="531">
        <v>0</v>
      </c>
      <c r="I435" s="272"/>
      <c r="J435" s="273"/>
      <c r="K435" s="273">
        <f t="shared" si="24"/>
        <v>0</v>
      </c>
      <c r="L435" s="274"/>
      <c r="M435" s="274"/>
      <c r="N435" s="274"/>
      <c r="O435" s="274"/>
      <c r="P435" s="273"/>
      <c r="Q435" s="273"/>
      <c r="R435" s="273">
        <v>789326</v>
      </c>
      <c r="S435" s="275">
        <f t="shared" si="22"/>
        <v>157865.20000000001</v>
      </c>
      <c r="T435" s="276"/>
      <c r="U435" s="277">
        <f t="shared" si="20"/>
        <v>0</v>
      </c>
      <c r="V435" s="278" t="s">
        <v>4349</v>
      </c>
      <c r="W435" s="278"/>
      <c r="X435" s="279"/>
      <c r="Y435" s="280"/>
      <c r="Z435" s="280"/>
      <c r="AA435" s="280"/>
      <c r="AB435" s="280"/>
      <c r="AC435" s="280"/>
      <c r="AD435" s="280"/>
      <c r="AE435" s="280"/>
      <c r="AF435" s="280"/>
      <c r="AG435" s="280"/>
      <c r="AH435" s="281"/>
    </row>
    <row r="436" spans="1:34" s="438" customFormat="1" ht="15" customHeight="1" x14ac:dyDescent="0.2">
      <c r="A436" s="439" t="s">
        <v>3676</v>
      </c>
      <c r="B436" s="290" t="s">
        <v>3672</v>
      </c>
      <c r="C436" s="440">
        <v>44880</v>
      </c>
      <c r="D436" s="291" t="s">
        <v>4313</v>
      </c>
      <c r="E436" s="441" t="s">
        <v>27</v>
      </c>
      <c r="F436" s="441" t="s">
        <v>3674</v>
      </c>
      <c r="G436" s="300">
        <f t="shared" ref="G436:G467" si="25">SUM(H436:U436)</f>
        <v>5000.3999999999996</v>
      </c>
      <c r="H436" s="531">
        <v>0</v>
      </c>
      <c r="I436" s="299"/>
      <c r="J436" s="298"/>
      <c r="K436" s="298">
        <f t="shared" si="24"/>
        <v>0</v>
      </c>
      <c r="L436" s="442"/>
      <c r="M436" s="442"/>
      <c r="N436" s="442"/>
      <c r="O436" s="442"/>
      <c r="P436" s="298"/>
      <c r="Q436" s="298"/>
      <c r="R436" s="298">
        <v>4167</v>
      </c>
      <c r="S436" s="297">
        <f t="shared" si="22"/>
        <v>833.40000000000009</v>
      </c>
      <c r="T436" s="442"/>
      <c r="U436" s="298">
        <f t="shared" si="20"/>
        <v>0</v>
      </c>
      <c r="V436" s="289" t="s">
        <v>5311</v>
      </c>
      <c r="W436" s="289"/>
      <c r="X436" s="292"/>
      <c r="Y436" s="443"/>
      <c r="Z436" s="443"/>
      <c r="AA436" s="443"/>
      <c r="AB436" s="443"/>
      <c r="AC436" s="443"/>
      <c r="AD436" s="443"/>
      <c r="AE436" s="443"/>
      <c r="AF436" s="443"/>
      <c r="AG436" s="443"/>
      <c r="AH436" s="444"/>
    </row>
    <row r="437" spans="1:34" ht="15" customHeight="1" x14ac:dyDescent="0.2">
      <c r="A437" s="266" t="s">
        <v>3667</v>
      </c>
      <c r="B437" s="267" t="s">
        <v>3665</v>
      </c>
      <c r="C437" s="268">
        <v>44877</v>
      </c>
      <c r="D437" s="269" t="s">
        <v>2171</v>
      </c>
      <c r="E437" s="270" t="s">
        <v>30</v>
      </c>
      <c r="F437" s="270" t="s">
        <v>135</v>
      </c>
      <c r="G437" s="271">
        <f t="shared" si="25"/>
        <v>6000</v>
      </c>
      <c r="H437" s="531">
        <v>0</v>
      </c>
      <c r="I437" s="272"/>
      <c r="J437" s="273"/>
      <c r="K437" s="273">
        <f t="shared" si="24"/>
        <v>0</v>
      </c>
      <c r="L437" s="274"/>
      <c r="M437" s="274"/>
      <c r="N437" s="274"/>
      <c r="O437" s="274"/>
      <c r="P437" s="273"/>
      <c r="Q437" s="273"/>
      <c r="R437" s="273">
        <v>5000</v>
      </c>
      <c r="S437" s="275">
        <f t="shared" si="22"/>
        <v>1000</v>
      </c>
      <c r="T437" s="276"/>
      <c r="U437" s="277">
        <f t="shared" si="20"/>
        <v>0</v>
      </c>
      <c r="V437" s="278"/>
      <c r="W437" s="278"/>
      <c r="X437" s="279"/>
      <c r="Y437" s="280"/>
      <c r="Z437" s="280"/>
      <c r="AA437" s="280"/>
      <c r="AB437" s="280"/>
      <c r="AC437" s="280"/>
      <c r="AD437" s="280"/>
      <c r="AE437" s="280"/>
      <c r="AF437" s="280"/>
      <c r="AG437" s="280"/>
      <c r="AH437" s="281"/>
    </row>
    <row r="438" spans="1:34" s="537" customFormat="1" ht="15" customHeight="1" x14ac:dyDescent="0.2">
      <c r="A438" s="525" t="s">
        <v>3661</v>
      </c>
      <c r="B438" s="526" t="s">
        <v>3659</v>
      </c>
      <c r="C438" s="527">
        <v>44877</v>
      </c>
      <c r="D438" s="528" t="s">
        <v>2221</v>
      </c>
      <c r="E438" s="529" t="s">
        <v>2222</v>
      </c>
      <c r="F438" s="529" t="s">
        <v>2223</v>
      </c>
      <c r="G438" s="530">
        <f t="shared" si="25"/>
        <v>108166.8</v>
      </c>
      <c r="H438" s="531">
        <v>0</v>
      </c>
      <c r="I438" s="531"/>
      <c r="J438" s="277"/>
      <c r="K438" s="273">
        <f t="shared" si="24"/>
        <v>0</v>
      </c>
      <c r="L438" s="276"/>
      <c r="M438" s="276"/>
      <c r="N438" s="276"/>
      <c r="O438" s="276"/>
      <c r="P438" s="277"/>
      <c r="Q438" s="277"/>
      <c r="R438" s="277"/>
      <c r="S438" s="532">
        <f t="shared" si="22"/>
        <v>0</v>
      </c>
      <c r="T438" s="277">
        <v>90139</v>
      </c>
      <c r="U438" s="277">
        <f t="shared" si="20"/>
        <v>18027.8</v>
      </c>
      <c r="V438" s="533" t="s">
        <v>4344</v>
      </c>
      <c r="W438" s="533"/>
      <c r="X438" s="534"/>
      <c r="Y438" s="535"/>
      <c r="Z438" s="535"/>
      <c r="AA438" s="535"/>
      <c r="AB438" s="535"/>
      <c r="AC438" s="535"/>
      <c r="AD438" s="535"/>
      <c r="AE438" s="535"/>
      <c r="AF438" s="535"/>
      <c r="AG438" s="535"/>
      <c r="AH438" s="536"/>
    </row>
    <row r="439" spans="1:34" s="537" customFormat="1" ht="15" customHeight="1" x14ac:dyDescent="0.2">
      <c r="A439" s="525" t="s">
        <v>3657</v>
      </c>
      <c r="B439" s="526" t="s">
        <v>3655</v>
      </c>
      <c r="C439" s="527">
        <v>44876</v>
      </c>
      <c r="D439" s="528" t="s">
        <v>2221</v>
      </c>
      <c r="E439" s="529" t="s">
        <v>2222</v>
      </c>
      <c r="F439" s="529" t="s">
        <v>2223</v>
      </c>
      <c r="G439" s="530">
        <f t="shared" si="25"/>
        <v>0</v>
      </c>
      <c r="H439" s="531">
        <v>0</v>
      </c>
      <c r="I439" s="531"/>
      <c r="J439" s="277"/>
      <c r="K439" s="277">
        <f t="shared" si="24"/>
        <v>0</v>
      </c>
      <c r="L439" s="276"/>
      <c r="M439" s="276"/>
      <c r="N439" s="276"/>
      <c r="O439" s="276"/>
      <c r="P439" s="277"/>
      <c r="Q439" s="277"/>
      <c r="R439" s="277"/>
      <c r="S439" s="532">
        <f t="shared" si="22"/>
        <v>0</v>
      </c>
      <c r="T439" s="277">
        <v>0</v>
      </c>
      <c r="U439" s="277">
        <f t="shared" si="20"/>
        <v>0</v>
      </c>
      <c r="V439" s="533" t="s">
        <v>4344</v>
      </c>
      <c r="W439" s="533"/>
      <c r="X439" s="534"/>
      <c r="Y439" s="535"/>
      <c r="Z439" s="535"/>
      <c r="AA439" s="535"/>
      <c r="AB439" s="535"/>
      <c r="AC439" s="535"/>
      <c r="AD439" s="535"/>
      <c r="AE439" s="535"/>
      <c r="AF439" s="535"/>
      <c r="AG439" s="535"/>
      <c r="AH439" s="536"/>
    </row>
    <row r="440" spans="1:34" s="438" customFormat="1" ht="15" customHeight="1" x14ac:dyDescent="0.2">
      <c r="A440" s="439" t="s">
        <v>3652</v>
      </c>
      <c r="B440" s="290" t="s">
        <v>3650</v>
      </c>
      <c r="C440" s="440">
        <v>44873</v>
      </c>
      <c r="D440" s="291" t="s">
        <v>1473</v>
      </c>
      <c r="E440" s="441" t="s">
        <v>27</v>
      </c>
      <c r="F440" s="441" t="s">
        <v>1474</v>
      </c>
      <c r="G440" s="300">
        <f t="shared" si="25"/>
        <v>28485</v>
      </c>
      <c r="H440" s="531">
        <v>28485</v>
      </c>
      <c r="I440" s="299"/>
      <c r="J440" s="298"/>
      <c r="K440" s="298">
        <f t="shared" si="24"/>
        <v>0</v>
      </c>
      <c r="L440" s="442"/>
      <c r="M440" s="442"/>
      <c r="N440" s="442"/>
      <c r="O440" s="442"/>
      <c r="P440" s="298"/>
      <c r="Q440" s="298"/>
      <c r="R440" s="298">
        <v>0</v>
      </c>
      <c r="S440" s="297">
        <f t="shared" si="22"/>
        <v>0</v>
      </c>
      <c r="T440" s="442"/>
      <c r="U440" s="298">
        <f t="shared" ref="U440:U462" si="26">T440*0.2</f>
        <v>0</v>
      </c>
      <c r="V440" s="289" t="s">
        <v>5305</v>
      </c>
      <c r="W440" s="289"/>
      <c r="X440" s="292"/>
      <c r="Y440" s="443"/>
      <c r="Z440" s="443"/>
      <c r="AA440" s="443"/>
      <c r="AB440" s="443"/>
      <c r="AC440" s="443"/>
      <c r="AD440" s="443"/>
      <c r="AE440" s="443"/>
      <c r="AF440" s="443"/>
      <c r="AG440" s="443"/>
      <c r="AH440" s="444"/>
    </row>
    <row r="441" spans="1:34" s="438" customFormat="1" ht="15" customHeight="1" x14ac:dyDescent="0.2">
      <c r="A441" s="439" t="s">
        <v>3648</v>
      </c>
      <c r="B441" s="290" t="s">
        <v>3646</v>
      </c>
      <c r="C441" s="440">
        <v>44875</v>
      </c>
      <c r="D441" s="291" t="s">
        <v>1401</v>
      </c>
      <c r="E441" s="441" t="s">
        <v>1387</v>
      </c>
      <c r="F441" s="441" t="s">
        <v>1402</v>
      </c>
      <c r="G441" s="300">
        <f t="shared" si="25"/>
        <v>97578</v>
      </c>
      <c r="H441" s="531">
        <v>97578</v>
      </c>
      <c r="I441" s="299"/>
      <c r="J441" s="298"/>
      <c r="K441" s="298">
        <f t="shared" si="24"/>
        <v>0</v>
      </c>
      <c r="L441" s="442"/>
      <c r="M441" s="442"/>
      <c r="N441" s="442"/>
      <c r="O441" s="442"/>
      <c r="P441" s="298"/>
      <c r="Q441" s="298"/>
      <c r="R441" s="298">
        <v>0</v>
      </c>
      <c r="S441" s="297">
        <f t="shared" si="22"/>
        <v>0</v>
      </c>
      <c r="T441" s="442"/>
      <c r="U441" s="298">
        <f t="shared" si="26"/>
        <v>0</v>
      </c>
      <c r="V441" s="289" t="s">
        <v>5312</v>
      </c>
      <c r="W441" s="289"/>
      <c r="X441" s="292"/>
      <c r="Y441" s="443"/>
      <c r="Z441" s="443"/>
      <c r="AA441" s="443"/>
      <c r="AB441" s="443"/>
      <c r="AC441" s="443"/>
      <c r="AD441" s="443"/>
      <c r="AE441" s="443"/>
      <c r="AF441" s="443"/>
      <c r="AG441" s="443"/>
      <c r="AH441" s="444"/>
    </row>
    <row r="442" spans="1:34" ht="15" customHeight="1" x14ac:dyDescent="0.2">
      <c r="A442" s="266" t="s">
        <v>3641</v>
      </c>
      <c r="B442" s="267" t="s">
        <v>3637</v>
      </c>
      <c r="C442" s="268">
        <v>44875</v>
      </c>
      <c r="D442" s="269" t="s">
        <v>3638</v>
      </c>
      <c r="E442" s="270" t="s">
        <v>1387</v>
      </c>
      <c r="F442" s="270" t="s">
        <v>3639</v>
      </c>
      <c r="G442" s="271">
        <f t="shared" si="25"/>
        <v>560</v>
      </c>
      <c r="H442" s="531">
        <v>200</v>
      </c>
      <c r="I442" s="272"/>
      <c r="J442" s="273"/>
      <c r="K442" s="273">
        <f t="shared" si="24"/>
        <v>0</v>
      </c>
      <c r="L442" s="274"/>
      <c r="M442" s="274"/>
      <c r="N442" s="274"/>
      <c r="O442" s="274"/>
      <c r="P442" s="273"/>
      <c r="Q442" s="273"/>
      <c r="R442" s="273">
        <v>300</v>
      </c>
      <c r="S442" s="275">
        <f t="shared" si="22"/>
        <v>60</v>
      </c>
      <c r="T442" s="276"/>
      <c r="U442" s="277">
        <f t="shared" si="26"/>
        <v>0</v>
      </c>
      <c r="V442" s="278"/>
      <c r="W442" s="278"/>
      <c r="X442" s="279"/>
      <c r="Y442" s="280"/>
      <c r="Z442" s="280"/>
      <c r="AA442" s="280"/>
      <c r="AB442" s="280"/>
      <c r="AC442" s="280"/>
      <c r="AD442" s="280"/>
      <c r="AE442" s="280"/>
      <c r="AF442" s="280"/>
      <c r="AG442" s="280"/>
      <c r="AH442" s="281"/>
    </row>
    <row r="443" spans="1:34" ht="15" customHeight="1" x14ac:dyDescent="0.2">
      <c r="A443" s="266" t="s">
        <v>3632</v>
      </c>
      <c r="B443" s="267" t="s">
        <v>3631</v>
      </c>
      <c r="C443" s="268">
        <v>44875</v>
      </c>
      <c r="D443" s="269" t="s">
        <v>1531</v>
      </c>
      <c r="E443" s="270" t="s">
        <v>1387</v>
      </c>
      <c r="F443" s="270" t="s">
        <v>44</v>
      </c>
      <c r="G443" s="271">
        <f t="shared" si="25"/>
        <v>500256</v>
      </c>
      <c r="H443" s="531">
        <v>0</v>
      </c>
      <c r="I443" s="272"/>
      <c r="J443" s="273"/>
      <c r="K443" s="273">
        <f t="shared" si="24"/>
        <v>0</v>
      </c>
      <c r="L443" s="274"/>
      <c r="M443" s="274"/>
      <c r="N443" s="274"/>
      <c r="O443" s="274"/>
      <c r="P443" s="273"/>
      <c r="Q443" s="273"/>
      <c r="R443" s="273">
        <v>416880</v>
      </c>
      <c r="S443" s="275">
        <f t="shared" si="22"/>
        <v>83376</v>
      </c>
      <c r="T443" s="276"/>
      <c r="U443" s="277">
        <f t="shared" si="26"/>
        <v>0</v>
      </c>
      <c r="V443" s="279" t="s">
        <v>4347</v>
      </c>
      <c r="W443" s="278"/>
      <c r="X443" s="279"/>
      <c r="Y443" s="280"/>
      <c r="Z443" s="280"/>
      <c r="AA443" s="280"/>
      <c r="AB443" s="280"/>
      <c r="AC443" s="280"/>
      <c r="AD443" s="280"/>
      <c r="AE443" s="280"/>
      <c r="AF443" s="280"/>
      <c r="AG443" s="280"/>
      <c r="AH443" s="281"/>
    </row>
    <row r="444" spans="1:34" ht="15" customHeight="1" x14ac:dyDescent="0.2">
      <c r="A444" s="266" t="s">
        <v>3628</v>
      </c>
      <c r="B444" s="267" t="s">
        <v>3626</v>
      </c>
      <c r="C444" s="268">
        <v>44875</v>
      </c>
      <c r="D444" s="269" t="s">
        <v>2212</v>
      </c>
      <c r="E444" s="270" t="s">
        <v>1387</v>
      </c>
      <c r="F444" s="270" t="s">
        <v>2213</v>
      </c>
      <c r="G444" s="271">
        <f t="shared" si="25"/>
        <v>5000.3999999999996</v>
      </c>
      <c r="H444" s="531">
        <v>0</v>
      </c>
      <c r="I444" s="272"/>
      <c r="J444" s="273"/>
      <c r="K444" s="273">
        <f t="shared" si="24"/>
        <v>0</v>
      </c>
      <c r="L444" s="274"/>
      <c r="M444" s="274"/>
      <c r="N444" s="274"/>
      <c r="O444" s="274"/>
      <c r="P444" s="273"/>
      <c r="Q444" s="273"/>
      <c r="R444" s="273">
        <v>4167</v>
      </c>
      <c r="S444" s="275">
        <f t="shared" si="22"/>
        <v>833.40000000000009</v>
      </c>
      <c r="T444" s="276"/>
      <c r="U444" s="277">
        <f t="shared" si="26"/>
        <v>0</v>
      </c>
      <c r="V444" s="278"/>
      <c r="W444" s="278"/>
      <c r="X444" s="279"/>
      <c r="Y444" s="280"/>
      <c r="Z444" s="280"/>
      <c r="AA444" s="280"/>
      <c r="AB444" s="280"/>
      <c r="AC444" s="280"/>
      <c r="AD444" s="280"/>
      <c r="AE444" s="280"/>
      <c r="AF444" s="280"/>
      <c r="AG444" s="280"/>
      <c r="AH444" s="281"/>
    </row>
    <row r="445" spans="1:34" s="537" customFormat="1" ht="15" customHeight="1" x14ac:dyDescent="0.2">
      <c r="A445" s="525" t="s">
        <v>3624</v>
      </c>
      <c r="B445" s="526" t="s">
        <v>3622</v>
      </c>
      <c r="C445" s="527">
        <v>44874</v>
      </c>
      <c r="D445" s="528" t="s">
        <v>4314</v>
      </c>
      <c r="E445" s="529" t="s">
        <v>30</v>
      </c>
      <c r="F445" s="529" t="s">
        <v>1962</v>
      </c>
      <c r="G445" s="530">
        <f t="shared" si="25"/>
        <v>2341600.7999999998</v>
      </c>
      <c r="H445" s="531">
        <v>0</v>
      </c>
      <c r="I445" s="531"/>
      <c r="J445" s="277"/>
      <c r="K445" s="273">
        <f t="shared" si="24"/>
        <v>0</v>
      </c>
      <c r="L445" s="276"/>
      <c r="M445" s="276"/>
      <c r="N445" s="276"/>
      <c r="O445" s="276"/>
      <c r="P445" s="277"/>
      <c r="Q445" s="277"/>
      <c r="R445" s="277"/>
      <c r="S445" s="532">
        <f t="shared" si="22"/>
        <v>0</v>
      </c>
      <c r="T445" s="277">
        <v>1951334</v>
      </c>
      <c r="U445" s="277">
        <f t="shared" si="26"/>
        <v>390266.80000000005</v>
      </c>
      <c r="V445" s="533" t="s">
        <v>4344</v>
      </c>
      <c r="W445" s="533"/>
      <c r="X445" s="534"/>
      <c r="Y445" s="535"/>
      <c r="Z445" s="535"/>
      <c r="AA445" s="535"/>
      <c r="AB445" s="535"/>
      <c r="AC445" s="535"/>
      <c r="AD445" s="535"/>
      <c r="AE445" s="535"/>
      <c r="AF445" s="535"/>
      <c r="AG445" s="535"/>
      <c r="AH445" s="536"/>
    </row>
    <row r="446" spans="1:34" ht="15" customHeight="1" x14ac:dyDescent="0.2">
      <c r="A446" s="266" t="s">
        <v>3619</v>
      </c>
      <c r="B446" s="267" t="s">
        <v>3617</v>
      </c>
      <c r="C446" s="268">
        <v>44874</v>
      </c>
      <c r="D446" s="269" t="s">
        <v>2018</v>
      </c>
      <c r="E446" s="270" t="s">
        <v>27</v>
      </c>
      <c r="F446" s="270" t="s">
        <v>33</v>
      </c>
      <c r="G446" s="271">
        <f t="shared" si="25"/>
        <v>1299.5999999999999</v>
      </c>
      <c r="H446" s="531">
        <v>0</v>
      </c>
      <c r="I446" s="272"/>
      <c r="J446" s="273"/>
      <c r="K446" s="273">
        <f t="shared" si="24"/>
        <v>0</v>
      </c>
      <c r="L446" s="274"/>
      <c r="M446" s="274"/>
      <c r="N446" s="274"/>
      <c r="O446" s="274"/>
      <c r="P446" s="273"/>
      <c r="Q446" s="273"/>
      <c r="R446" s="273">
        <v>1083</v>
      </c>
      <c r="S446" s="275">
        <f t="shared" si="22"/>
        <v>216.60000000000002</v>
      </c>
      <c r="T446" s="276"/>
      <c r="U446" s="277">
        <f t="shared" si="26"/>
        <v>0</v>
      </c>
      <c r="V446" s="278"/>
      <c r="W446" s="278"/>
      <c r="X446" s="279"/>
      <c r="Y446" s="280"/>
      <c r="Z446" s="280"/>
      <c r="AA446" s="280"/>
      <c r="AB446" s="280"/>
      <c r="AC446" s="280"/>
      <c r="AD446" s="280"/>
      <c r="AE446" s="280"/>
      <c r="AF446" s="280"/>
      <c r="AG446" s="280"/>
      <c r="AH446" s="281"/>
    </row>
    <row r="447" spans="1:34" ht="15" customHeight="1" x14ac:dyDescent="0.2">
      <c r="A447" s="266" t="s">
        <v>3615</v>
      </c>
      <c r="B447" s="267" t="s">
        <v>3613</v>
      </c>
      <c r="C447" s="268">
        <v>44873</v>
      </c>
      <c r="D447" s="269" t="s">
        <v>1429</v>
      </c>
      <c r="E447" s="270" t="s">
        <v>41</v>
      </c>
      <c r="F447" s="270" t="s">
        <v>42</v>
      </c>
      <c r="G447" s="271">
        <f t="shared" si="25"/>
        <v>32100</v>
      </c>
      <c r="H447" s="531">
        <v>0</v>
      </c>
      <c r="I447" s="272"/>
      <c r="J447" s="273"/>
      <c r="K447" s="273">
        <f t="shared" si="24"/>
        <v>0</v>
      </c>
      <c r="L447" s="274"/>
      <c r="M447" s="274"/>
      <c r="N447" s="274"/>
      <c r="O447" s="274"/>
      <c r="P447" s="273"/>
      <c r="Q447" s="273"/>
      <c r="R447" s="273">
        <v>26750</v>
      </c>
      <c r="S447" s="275">
        <f t="shared" si="22"/>
        <v>5350</v>
      </c>
      <c r="T447" s="276"/>
      <c r="U447" s="277">
        <f t="shared" si="26"/>
        <v>0</v>
      </c>
      <c r="V447" s="279" t="s">
        <v>4349</v>
      </c>
      <c r="W447" s="278"/>
      <c r="X447" s="279"/>
      <c r="Y447" s="280"/>
      <c r="Z447" s="280"/>
      <c r="AA447" s="280"/>
      <c r="AB447" s="280"/>
      <c r="AC447" s="280"/>
      <c r="AD447" s="280"/>
      <c r="AE447" s="280"/>
      <c r="AF447" s="280"/>
      <c r="AG447" s="280"/>
      <c r="AH447" s="281"/>
    </row>
    <row r="448" spans="1:34" ht="15" customHeight="1" x14ac:dyDescent="0.2">
      <c r="A448" s="266" t="s">
        <v>3610</v>
      </c>
      <c r="B448" s="267" t="s">
        <v>3608</v>
      </c>
      <c r="C448" s="268">
        <v>44873</v>
      </c>
      <c r="D448" s="269" t="s">
        <v>2499</v>
      </c>
      <c r="E448" s="270" t="s">
        <v>1408</v>
      </c>
      <c r="F448" s="270" t="s">
        <v>71</v>
      </c>
      <c r="G448" s="271">
        <f t="shared" si="25"/>
        <v>79452</v>
      </c>
      <c r="H448" s="531">
        <v>0</v>
      </c>
      <c r="I448" s="272"/>
      <c r="J448" s="273"/>
      <c r="K448" s="273">
        <f t="shared" si="24"/>
        <v>0</v>
      </c>
      <c r="L448" s="274"/>
      <c r="M448" s="274"/>
      <c r="N448" s="274"/>
      <c r="O448" s="274"/>
      <c r="P448" s="273"/>
      <c r="Q448" s="273"/>
      <c r="R448" s="273">
        <v>66210</v>
      </c>
      <c r="S448" s="275">
        <f t="shared" si="22"/>
        <v>13242</v>
      </c>
      <c r="T448" s="276"/>
      <c r="U448" s="277">
        <f t="shared" si="26"/>
        <v>0</v>
      </c>
      <c r="V448" s="278"/>
      <c r="W448" s="278"/>
      <c r="X448" s="279"/>
      <c r="Y448" s="280"/>
      <c r="Z448" s="280"/>
      <c r="AA448" s="280"/>
      <c r="AB448" s="280"/>
      <c r="AC448" s="280"/>
      <c r="AD448" s="280"/>
      <c r="AE448" s="280"/>
      <c r="AF448" s="280"/>
      <c r="AG448" s="280"/>
      <c r="AH448" s="281"/>
    </row>
    <row r="449" spans="1:34" ht="15" customHeight="1" x14ac:dyDescent="0.2">
      <c r="A449" s="266" t="s">
        <v>3592</v>
      </c>
      <c r="B449" s="267" t="s">
        <v>3590</v>
      </c>
      <c r="C449" s="268">
        <v>44870</v>
      </c>
      <c r="D449" s="269" t="s">
        <v>1531</v>
      </c>
      <c r="E449" s="270" t="s">
        <v>27</v>
      </c>
      <c r="F449" s="270" t="s">
        <v>44</v>
      </c>
      <c r="G449" s="271">
        <f t="shared" si="25"/>
        <v>600048</v>
      </c>
      <c r="H449" s="531">
        <v>0</v>
      </c>
      <c r="I449" s="272"/>
      <c r="J449" s="273"/>
      <c r="K449" s="273">
        <f t="shared" si="24"/>
        <v>0</v>
      </c>
      <c r="L449" s="274"/>
      <c r="M449" s="274"/>
      <c r="N449" s="274"/>
      <c r="O449" s="274"/>
      <c r="P449" s="273"/>
      <c r="Q449" s="273"/>
      <c r="R449" s="273">
        <v>500040</v>
      </c>
      <c r="S449" s="275">
        <f t="shared" si="22"/>
        <v>100008</v>
      </c>
      <c r="T449" s="276"/>
      <c r="U449" s="277">
        <f t="shared" si="26"/>
        <v>0</v>
      </c>
      <c r="V449" s="279" t="s">
        <v>4347</v>
      </c>
      <c r="W449" s="278"/>
      <c r="X449" s="279"/>
      <c r="Y449" s="280"/>
      <c r="Z449" s="280"/>
      <c r="AA449" s="280"/>
      <c r="AB449" s="280"/>
      <c r="AC449" s="280"/>
      <c r="AD449" s="280"/>
      <c r="AE449" s="280"/>
      <c r="AF449" s="280"/>
      <c r="AG449" s="280"/>
      <c r="AH449" s="281"/>
    </row>
    <row r="450" spans="1:34" ht="15" customHeight="1" x14ac:dyDescent="0.2">
      <c r="A450" s="266" t="s">
        <v>3584</v>
      </c>
      <c r="B450" s="267" t="s">
        <v>3580</v>
      </c>
      <c r="C450" s="268">
        <v>44870</v>
      </c>
      <c r="D450" s="269" t="s">
        <v>3581</v>
      </c>
      <c r="E450" s="270" t="s">
        <v>27</v>
      </c>
      <c r="F450" s="270" t="s">
        <v>3582</v>
      </c>
      <c r="G450" s="271">
        <f t="shared" si="25"/>
        <v>7400</v>
      </c>
      <c r="H450" s="531">
        <v>200</v>
      </c>
      <c r="I450" s="272"/>
      <c r="J450" s="273"/>
      <c r="K450" s="273">
        <f t="shared" si="24"/>
        <v>0</v>
      </c>
      <c r="L450" s="274"/>
      <c r="M450" s="274"/>
      <c r="N450" s="274"/>
      <c r="O450" s="274"/>
      <c r="P450" s="273"/>
      <c r="Q450" s="273"/>
      <c r="R450" s="273">
        <v>6000</v>
      </c>
      <c r="S450" s="275">
        <f t="shared" si="22"/>
        <v>1200</v>
      </c>
      <c r="T450" s="276"/>
      <c r="U450" s="277">
        <f t="shared" si="26"/>
        <v>0</v>
      </c>
      <c r="V450" s="278"/>
      <c r="W450" s="278"/>
      <c r="X450" s="279"/>
      <c r="Y450" s="280"/>
      <c r="Z450" s="280"/>
      <c r="AA450" s="280"/>
      <c r="AB450" s="280"/>
      <c r="AC450" s="280"/>
      <c r="AD450" s="280"/>
      <c r="AE450" s="280"/>
      <c r="AF450" s="280"/>
      <c r="AG450" s="280"/>
      <c r="AH450" s="281"/>
    </row>
    <row r="451" spans="1:34" ht="15" customHeight="1" x14ac:dyDescent="0.2">
      <c r="A451" s="266" t="s">
        <v>3574</v>
      </c>
      <c r="B451" s="267" t="s">
        <v>3573</v>
      </c>
      <c r="C451" s="268">
        <v>44870</v>
      </c>
      <c r="D451" s="269" t="s">
        <v>1429</v>
      </c>
      <c r="E451" s="270" t="s">
        <v>41</v>
      </c>
      <c r="F451" s="270" t="s">
        <v>42</v>
      </c>
      <c r="G451" s="271">
        <f t="shared" si="25"/>
        <v>104820</v>
      </c>
      <c r="H451" s="531">
        <v>0</v>
      </c>
      <c r="I451" s="272"/>
      <c r="J451" s="273"/>
      <c r="K451" s="273">
        <f t="shared" si="24"/>
        <v>0</v>
      </c>
      <c r="L451" s="274"/>
      <c r="M451" s="274"/>
      <c r="N451" s="274"/>
      <c r="O451" s="274"/>
      <c r="P451" s="273"/>
      <c r="Q451" s="273"/>
      <c r="R451" s="273">
        <v>87350</v>
      </c>
      <c r="S451" s="275">
        <f t="shared" si="22"/>
        <v>17470</v>
      </c>
      <c r="T451" s="276"/>
      <c r="U451" s="277">
        <f t="shared" si="26"/>
        <v>0</v>
      </c>
      <c r="V451" s="279" t="s">
        <v>4349</v>
      </c>
      <c r="W451" s="278"/>
      <c r="X451" s="279"/>
      <c r="Y451" s="280"/>
      <c r="Z451" s="280"/>
      <c r="AA451" s="280"/>
      <c r="AB451" s="280"/>
      <c r="AC451" s="280"/>
      <c r="AD451" s="280"/>
      <c r="AE451" s="280"/>
      <c r="AF451" s="280"/>
      <c r="AG451" s="280"/>
      <c r="AH451" s="281"/>
    </row>
    <row r="452" spans="1:34" ht="15" customHeight="1" x14ac:dyDescent="0.2">
      <c r="A452" s="266" t="s">
        <v>3571</v>
      </c>
      <c r="B452" s="267" t="s">
        <v>3569</v>
      </c>
      <c r="C452" s="268">
        <v>44869</v>
      </c>
      <c r="D452" s="269" t="s">
        <v>1531</v>
      </c>
      <c r="E452" s="270" t="s">
        <v>1756</v>
      </c>
      <c r="F452" s="270" t="s">
        <v>44</v>
      </c>
      <c r="G452" s="271">
        <f t="shared" si="25"/>
        <v>500256</v>
      </c>
      <c r="H452" s="272">
        <v>0</v>
      </c>
      <c r="I452" s="272"/>
      <c r="J452" s="273"/>
      <c r="K452" s="273">
        <f t="shared" si="24"/>
        <v>0</v>
      </c>
      <c r="L452" s="274"/>
      <c r="M452" s="274"/>
      <c r="N452" s="274"/>
      <c r="O452" s="274"/>
      <c r="P452" s="273"/>
      <c r="Q452" s="273"/>
      <c r="R452" s="273">
        <v>416880</v>
      </c>
      <c r="S452" s="275">
        <f t="shared" si="22"/>
        <v>83376</v>
      </c>
      <c r="T452" s="276"/>
      <c r="U452" s="277">
        <f t="shared" si="26"/>
        <v>0</v>
      </c>
      <c r="V452" s="279" t="s">
        <v>4347</v>
      </c>
      <c r="W452" s="278"/>
      <c r="X452" s="279"/>
      <c r="Y452" s="280"/>
      <c r="Z452" s="280"/>
      <c r="AA452" s="280"/>
      <c r="AB452" s="280"/>
      <c r="AC452" s="280"/>
      <c r="AD452" s="280"/>
      <c r="AE452" s="280"/>
      <c r="AF452" s="280"/>
      <c r="AG452" s="280"/>
      <c r="AH452" s="281"/>
    </row>
    <row r="453" spans="1:34" ht="15" customHeight="1" x14ac:dyDescent="0.2">
      <c r="A453" s="266" t="s">
        <v>3565</v>
      </c>
      <c r="B453" s="267" t="s">
        <v>3564</v>
      </c>
      <c r="C453" s="268">
        <v>44869</v>
      </c>
      <c r="D453" s="269" t="s">
        <v>2033</v>
      </c>
      <c r="E453" s="270" t="s">
        <v>4312</v>
      </c>
      <c r="F453" s="270" t="s">
        <v>2035</v>
      </c>
      <c r="G453" s="271">
        <f t="shared" si="25"/>
        <v>147200.4</v>
      </c>
      <c r="H453" s="272">
        <v>0</v>
      </c>
      <c r="I453" s="272"/>
      <c r="J453" s="273"/>
      <c r="K453" s="273">
        <f t="shared" si="24"/>
        <v>0</v>
      </c>
      <c r="L453" s="274"/>
      <c r="M453" s="274"/>
      <c r="N453" s="274"/>
      <c r="O453" s="274"/>
      <c r="P453" s="273"/>
      <c r="Q453" s="273"/>
      <c r="R453" s="273">
        <v>122667</v>
      </c>
      <c r="S453" s="275">
        <f t="shared" si="22"/>
        <v>24533.4</v>
      </c>
      <c r="T453" s="276"/>
      <c r="U453" s="277">
        <f t="shared" si="26"/>
        <v>0</v>
      </c>
      <c r="V453" s="278" t="s">
        <v>4349</v>
      </c>
      <c r="W453" s="278"/>
      <c r="X453" s="279"/>
      <c r="Y453" s="280"/>
      <c r="Z453" s="280"/>
      <c r="AA453" s="280"/>
      <c r="AB453" s="280"/>
      <c r="AC453" s="280"/>
      <c r="AD453" s="280"/>
      <c r="AE453" s="280"/>
      <c r="AF453" s="280"/>
      <c r="AG453" s="280"/>
      <c r="AH453" s="281"/>
    </row>
    <row r="454" spans="1:34" ht="15" customHeight="1" x14ac:dyDescent="0.2">
      <c r="A454" s="266" t="s">
        <v>3561</v>
      </c>
      <c r="B454" s="267" t="s">
        <v>3559</v>
      </c>
      <c r="C454" s="268">
        <v>44869</v>
      </c>
      <c r="D454" s="269" t="s">
        <v>1492</v>
      </c>
      <c r="E454" s="270" t="s">
        <v>1387</v>
      </c>
      <c r="F454" s="270" t="s">
        <v>48</v>
      </c>
      <c r="G454" s="271">
        <f t="shared" si="25"/>
        <v>65192.4</v>
      </c>
      <c r="H454" s="272">
        <v>0</v>
      </c>
      <c r="I454" s="272"/>
      <c r="J454" s="273"/>
      <c r="K454" s="273">
        <f t="shared" si="24"/>
        <v>0</v>
      </c>
      <c r="L454" s="274"/>
      <c r="M454" s="274"/>
      <c r="N454" s="274"/>
      <c r="O454" s="274"/>
      <c r="P454" s="273"/>
      <c r="Q454" s="273"/>
      <c r="R454" s="273">
        <v>54327</v>
      </c>
      <c r="S454" s="275">
        <f t="shared" si="22"/>
        <v>10865.400000000001</v>
      </c>
      <c r="T454" s="276"/>
      <c r="U454" s="277">
        <f t="shared" si="26"/>
        <v>0</v>
      </c>
      <c r="V454" s="278" t="s">
        <v>4347</v>
      </c>
      <c r="W454" s="278"/>
      <c r="X454" s="279"/>
      <c r="Y454" s="280"/>
      <c r="Z454" s="280"/>
      <c r="AA454" s="280"/>
      <c r="AB454" s="280"/>
      <c r="AC454" s="280"/>
      <c r="AD454" s="280"/>
      <c r="AE454" s="280"/>
      <c r="AF454" s="280"/>
      <c r="AG454" s="280"/>
      <c r="AH454" s="281"/>
    </row>
    <row r="455" spans="1:34" ht="15" customHeight="1" x14ac:dyDescent="0.2">
      <c r="A455" s="266" t="s">
        <v>3556</v>
      </c>
      <c r="B455" s="267" t="s">
        <v>3554</v>
      </c>
      <c r="C455" s="268">
        <v>44868</v>
      </c>
      <c r="D455" s="269" t="s">
        <v>1393</v>
      </c>
      <c r="E455" s="270" t="s">
        <v>1387</v>
      </c>
      <c r="F455" s="270" t="s">
        <v>133</v>
      </c>
      <c r="G455" s="271">
        <f t="shared" si="25"/>
        <v>149798.39999999999</v>
      </c>
      <c r="H455" s="272">
        <v>0</v>
      </c>
      <c r="I455" s="272"/>
      <c r="J455" s="273"/>
      <c r="K455" s="273">
        <f t="shared" si="24"/>
        <v>0</v>
      </c>
      <c r="L455" s="274"/>
      <c r="M455" s="274"/>
      <c r="N455" s="274"/>
      <c r="O455" s="274"/>
      <c r="P455" s="273"/>
      <c r="Q455" s="273"/>
      <c r="R455" s="273">
        <v>124832</v>
      </c>
      <c r="S455" s="275">
        <f t="shared" ref="S455:S465" si="27">R455*0.2</f>
        <v>24966.400000000001</v>
      </c>
      <c r="T455" s="276"/>
      <c r="U455" s="277">
        <f t="shared" si="26"/>
        <v>0</v>
      </c>
      <c r="V455" s="278"/>
      <c r="W455" s="278"/>
      <c r="X455" s="279"/>
      <c r="Y455" s="280"/>
      <c r="Z455" s="280"/>
      <c r="AA455" s="280"/>
      <c r="AB455" s="280"/>
      <c r="AC455" s="280"/>
      <c r="AD455" s="280"/>
      <c r="AE455" s="280"/>
      <c r="AF455" s="280"/>
      <c r="AG455" s="280"/>
      <c r="AH455" s="281"/>
    </row>
    <row r="456" spans="1:34" ht="15" customHeight="1" x14ac:dyDescent="0.2">
      <c r="A456" s="266" t="s">
        <v>3552</v>
      </c>
      <c r="B456" s="267" t="s">
        <v>3550</v>
      </c>
      <c r="C456" s="268">
        <v>44867</v>
      </c>
      <c r="D456" s="269" t="s">
        <v>2171</v>
      </c>
      <c r="E456" s="270" t="s">
        <v>30</v>
      </c>
      <c r="F456" s="270" t="s">
        <v>135</v>
      </c>
      <c r="G456" s="271">
        <f t="shared" si="25"/>
        <v>142800</v>
      </c>
      <c r="H456" s="272">
        <v>0</v>
      </c>
      <c r="I456" s="272"/>
      <c r="J456" s="273"/>
      <c r="K456" s="273">
        <f t="shared" si="24"/>
        <v>0</v>
      </c>
      <c r="L456" s="274"/>
      <c r="M456" s="274"/>
      <c r="N456" s="274"/>
      <c r="O456" s="274"/>
      <c r="P456" s="273"/>
      <c r="Q456" s="273"/>
      <c r="R456" s="273">
        <v>119000</v>
      </c>
      <c r="S456" s="275">
        <f t="shared" si="27"/>
        <v>23800</v>
      </c>
      <c r="T456" s="276"/>
      <c r="U456" s="277">
        <f t="shared" si="26"/>
        <v>0</v>
      </c>
      <c r="V456" s="278"/>
      <c r="W456" s="278"/>
      <c r="X456" s="279"/>
      <c r="Y456" s="280"/>
      <c r="Z456" s="280"/>
      <c r="AA456" s="280"/>
      <c r="AB456" s="280"/>
      <c r="AC456" s="280"/>
      <c r="AD456" s="280"/>
      <c r="AE456" s="280"/>
      <c r="AF456" s="280"/>
      <c r="AG456" s="280"/>
      <c r="AH456" s="281"/>
    </row>
    <row r="457" spans="1:34" ht="15" customHeight="1" x14ac:dyDescent="0.2">
      <c r="A457" s="266" t="s">
        <v>3544</v>
      </c>
      <c r="B457" s="267" t="s">
        <v>3542</v>
      </c>
      <c r="C457" s="268">
        <v>44867</v>
      </c>
      <c r="D457" s="269" t="s">
        <v>2018</v>
      </c>
      <c r="E457" s="270" t="s">
        <v>27</v>
      </c>
      <c r="F457" s="270" t="s">
        <v>33</v>
      </c>
      <c r="G457" s="271">
        <f t="shared" si="25"/>
        <v>650.4</v>
      </c>
      <c r="H457" s="272">
        <v>0</v>
      </c>
      <c r="I457" s="272"/>
      <c r="J457" s="273"/>
      <c r="K457" s="273">
        <f t="shared" si="24"/>
        <v>0</v>
      </c>
      <c r="L457" s="274"/>
      <c r="M457" s="274"/>
      <c r="N457" s="274"/>
      <c r="O457" s="274"/>
      <c r="P457" s="273"/>
      <c r="Q457" s="273"/>
      <c r="R457" s="273">
        <v>542</v>
      </c>
      <c r="S457" s="275">
        <f t="shared" si="27"/>
        <v>108.4</v>
      </c>
      <c r="T457" s="276"/>
      <c r="U457" s="277">
        <f t="shared" si="26"/>
        <v>0</v>
      </c>
      <c r="V457" s="278"/>
      <c r="W457" s="278"/>
      <c r="X457" s="279"/>
      <c r="Y457" s="280"/>
      <c r="Z457" s="280"/>
      <c r="AA457" s="280"/>
      <c r="AB457" s="280"/>
      <c r="AC457" s="280"/>
      <c r="AD457" s="280"/>
      <c r="AE457" s="280"/>
      <c r="AF457" s="280"/>
      <c r="AG457" s="280"/>
      <c r="AH457" s="281"/>
    </row>
    <row r="458" spans="1:34" s="438" customFormat="1" ht="15" customHeight="1" x14ac:dyDescent="0.2">
      <c r="A458" s="439" t="s">
        <v>3540</v>
      </c>
      <c r="B458" s="290" t="s">
        <v>3538</v>
      </c>
      <c r="C458" s="440">
        <v>44866</v>
      </c>
      <c r="D458" s="291" t="s">
        <v>1949</v>
      </c>
      <c r="E458" s="441" t="s">
        <v>27</v>
      </c>
      <c r="F458" s="441" t="s">
        <v>1950</v>
      </c>
      <c r="G458" s="300">
        <f t="shared" si="25"/>
        <v>15000</v>
      </c>
      <c r="H458" s="299">
        <v>0</v>
      </c>
      <c r="I458" s="299"/>
      <c r="J458" s="298"/>
      <c r="K458" s="298">
        <f t="shared" si="24"/>
        <v>0</v>
      </c>
      <c r="L458" s="442"/>
      <c r="M458" s="442"/>
      <c r="N458" s="442"/>
      <c r="O458" s="442"/>
      <c r="P458" s="298"/>
      <c r="Q458" s="298"/>
      <c r="R458" s="298">
        <v>12500</v>
      </c>
      <c r="S458" s="297">
        <f t="shared" si="27"/>
        <v>2500</v>
      </c>
      <c r="T458" s="442"/>
      <c r="U458" s="298">
        <f t="shared" si="26"/>
        <v>0</v>
      </c>
      <c r="V458" s="289" t="s">
        <v>5310</v>
      </c>
      <c r="W458" s="289"/>
      <c r="X458" s="292"/>
      <c r="Y458" s="443"/>
      <c r="Z458" s="443"/>
      <c r="AA458" s="443"/>
      <c r="AB458" s="443"/>
      <c r="AC458" s="443"/>
      <c r="AD458" s="443"/>
      <c r="AE458" s="443"/>
      <c r="AF458" s="443"/>
      <c r="AG458" s="443"/>
      <c r="AH458" s="444"/>
    </row>
    <row r="459" spans="1:34" ht="15" customHeight="1" x14ac:dyDescent="0.2">
      <c r="A459" s="266" t="s">
        <v>3536</v>
      </c>
      <c r="B459" s="267" t="s">
        <v>3534</v>
      </c>
      <c r="C459" s="268">
        <v>44866</v>
      </c>
      <c r="D459" s="269" t="s">
        <v>1492</v>
      </c>
      <c r="E459" s="270" t="s">
        <v>1387</v>
      </c>
      <c r="F459" s="270" t="s">
        <v>48</v>
      </c>
      <c r="G459" s="271">
        <f t="shared" si="25"/>
        <v>25056</v>
      </c>
      <c r="H459" s="272">
        <v>0</v>
      </c>
      <c r="I459" s="272"/>
      <c r="J459" s="273"/>
      <c r="K459" s="273">
        <f t="shared" si="24"/>
        <v>0</v>
      </c>
      <c r="L459" s="274"/>
      <c r="M459" s="274"/>
      <c r="N459" s="274"/>
      <c r="O459" s="274"/>
      <c r="P459" s="273"/>
      <c r="Q459" s="273"/>
      <c r="R459" s="273">
        <v>20880</v>
      </c>
      <c r="S459" s="275">
        <f t="shared" si="27"/>
        <v>4176</v>
      </c>
      <c r="T459" s="276"/>
      <c r="U459" s="277">
        <f t="shared" si="26"/>
        <v>0</v>
      </c>
      <c r="V459" s="278" t="s">
        <v>4347</v>
      </c>
      <c r="W459" s="278"/>
      <c r="X459" s="279"/>
      <c r="Y459" s="280"/>
      <c r="Z459" s="280"/>
      <c r="AA459" s="280"/>
      <c r="AB459" s="280"/>
      <c r="AC459" s="280"/>
      <c r="AD459" s="280"/>
      <c r="AE459" s="280"/>
      <c r="AF459" s="280"/>
      <c r="AG459" s="280"/>
      <c r="AH459" s="281"/>
    </row>
    <row r="460" spans="1:34" ht="15" customHeight="1" x14ac:dyDescent="0.2">
      <c r="A460" s="266" t="s">
        <v>3532</v>
      </c>
      <c r="B460" s="267" t="s">
        <v>3530</v>
      </c>
      <c r="C460" s="268">
        <v>44866</v>
      </c>
      <c r="D460" s="269" t="s">
        <v>1429</v>
      </c>
      <c r="E460" s="270" t="s">
        <v>41</v>
      </c>
      <c r="F460" s="270" t="s">
        <v>42</v>
      </c>
      <c r="G460" s="271">
        <f t="shared" si="25"/>
        <v>452400</v>
      </c>
      <c r="H460" s="272">
        <v>0</v>
      </c>
      <c r="I460" s="272"/>
      <c r="J460" s="273"/>
      <c r="K460" s="273">
        <f t="shared" si="24"/>
        <v>0</v>
      </c>
      <c r="L460" s="274"/>
      <c r="M460" s="274"/>
      <c r="N460" s="274"/>
      <c r="O460" s="274"/>
      <c r="P460" s="273"/>
      <c r="Q460" s="273"/>
      <c r="R460" s="273">
        <v>377000</v>
      </c>
      <c r="S460" s="275">
        <f t="shared" si="27"/>
        <v>75400</v>
      </c>
      <c r="T460" s="276"/>
      <c r="U460" s="277">
        <f t="shared" si="26"/>
        <v>0</v>
      </c>
      <c r="V460" s="279" t="s">
        <v>4349</v>
      </c>
      <c r="W460" s="278"/>
      <c r="X460" s="279"/>
      <c r="Y460" s="280"/>
      <c r="Z460" s="280"/>
      <c r="AA460" s="280"/>
      <c r="AB460" s="280"/>
      <c r="AC460" s="280"/>
      <c r="AD460" s="280"/>
      <c r="AE460" s="280"/>
      <c r="AF460" s="280"/>
      <c r="AG460" s="280"/>
      <c r="AH460" s="281"/>
    </row>
    <row r="461" spans="1:34" ht="15" customHeight="1" x14ac:dyDescent="0.2">
      <c r="A461" s="266" t="s">
        <v>3528</v>
      </c>
      <c r="B461" s="267" t="s">
        <v>3526</v>
      </c>
      <c r="C461" s="268">
        <v>44866</v>
      </c>
      <c r="D461" s="269" t="s">
        <v>1429</v>
      </c>
      <c r="E461" s="270" t="s">
        <v>41</v>
      </c>
      <c r="F461" s="270" t="s">
        <v>42</v>
      </c>
      <c r="G461" s="271">
        <f t="shared" si="25"/>
        <v>37800</v>
      </c>
      <c r="H461" s="272">
        <v>0</v>
      </c>
      <c r="I461" s="272"/>
      <c r="J461" s="273"/>
      <c r="K461" s="273">
        <f t="shared" si="24"/>
        <v>0</v>
      </c>
      <c r="L461" s="274"/>
      <c r="M461" s="274"/>
      <c r="N461" s="274"/>
      <c r="O461" s="274"/>
      <c r="P461" s="273"/>
      <c r="Q461" s="273"/>
      <c r="R461" s="273">
        <v>31500</v>
      </c>
      <c r="S461" s="275">
        <f t="shared" si="27"/>
        <v>6300</v>
      </c>
      <c r="T461" s="276"/>
      <c r="U461" s="277">
        <f t="shared" si="26"/>
        <v>0</v>
      </c>
      <c r="V461" s="279" t="s">
        <v>4349</v>
      </c>
      <c r="W461" s="278"/>
      <c r="X461" s="279"/>
      <c r="Y461" s="280"/>
      <c r="Z461" s="280"/>
      <c r="AA461" s="280"/>
      <c r="AB461" s="280"/>
      <c r="AC461" s="280"/>
      <c r="AD461" s="280"/>
      <c r="AE461" s="280"/>
      <c r="AF461" s="280"/>
      <c r="AG461" s="280"/>
      <c r="AH461" s="281"/>
    </row>
    <row r="462" spans="1:34" ht="15" customHeight="1" x14ac:dyDescent="0.2">
      <c r="A462" s="266" t="s">
        <v>3523</v>
      </c>
      <c r="B462" s="267" t="s">
        <v>3521</v>
      </c>
      <c r="C462" s="268">
        <v>44866</v>
      </c>
      <c r="D462" s="269" t="s">
        <v>1429</v>
      </c>
      <c r="E462" s="270" t="s">
        <v>41</v>
      </c>
      <c r="F462" s="270" t="s">
        <v>42</v>
      </c>
      <c r="G462" s="271">
        <f t="shared" si="25"/>
        <v>772200</v>
      </c>
      <c r="H462" s="272">
        <v>0</v>
      </c>
      <c r="I462" s="272"/>
      <c r="J462" s="273"/>
      <c r="K462" s="273">
        <f t="shared" si="24"/>
        <v>0</v>
      </c>
      <c r="L462" s="274"/>
      <c r="M462" s="274"/>
      <c r="N462" s="274"/>
      <c r="O462" s="274"/>
      <c r="P462" s="273"/>
      <c r="Q462" s="273"/>
      <c r="R462" s="273">
        <v>643500</v>
      </c>
      <c r="S462" s="275">
        <f t="shared" si="27"/>
        <v>128700</v>
      </c>
      <c r="T462" s="276"/>
      <c r="U462" s="277">
        <f t="shared" si="26"/>
        <v>0</v>
      </c>
      <c r="V462" s="279" t="s">
        <v>4349</v>
      </c>
      <c r="W462" s="278"/>
      <c r="X462" s="279"/>
      <c r="Y462" s="280"/>
      <c r="Z462" s="280"/>
      <c r="AA462" s="280"/>
      <c r="AB462" s="280"/>
      <c r="AC462" s="280"/>
      <c r="AD462" s="280"/>
      <c r="AE462" s="280"/>
      <c r="AF462" s="280"/>
      <c r="AG462" s="280"/>
      <c r="AH462" s="281"/>
    </row>
    <row r="463" spans="1:34" s="438" customFormat="1" ht="15" customHeight="1" x14ac:dyDescent="0.2">
      <c r="A463" s="546" t="s">
        <v>5183</v>
      </c>
      <c r="B463" s="290" t="s">
        <v>5184</v>
      </c>
      <c r="C463" s="440">
        <v>44926</v>
      </c>
      <c r="D463" s="291" t="s">
        <v>4310</v>
      </c>
      <c r="E463" s="441" t="s">
        <v>27</v>
      </c>
      <c r="F463" s="441" t="s">
        <v>1815</v>
      </c>
      <c r="G463" s="300">
        <f t="shared" si="25"/>
        <v>6518.4</v>
      </c>
      <c r="H463" s="299">
        <v>0</v>
      </c>
      <c r="I463" s="299"/>
      <c r="J463" s="298">
        <v>0</v>
      </c>
      <c r="K463" s="298">
        <f t="shared" si="24"/>
        <v>0</v>
      </c>
      <c r="L463" s="442"/>
      <c r="M463" s="442"/>
      <c r="N463" s="442"/>
      <c r="O463" s="442"/>
      <c r="P463" s="298"/>
      <c r="Q463" s="298"/>
      <c r="R463" s="298">
        <v>5432</v>
      </c>
      <c r="S463" s="297">
        <f t="shared" si="27"/>
        <v>1086.4000000000001</v>
      </c>
      <c r="T463" s="442"/>
      <c r="U463" s="298"/>
      <c r="V463" s="292" t="s">
        <v>5308</v>
      </c>
      <c r="W463" s="289"/>
      <c r="X463" s="292"/>
      <c r="Y463" s="443"/>
      <c r="Z463" s="443"/>
      <c r="AA463" s="443"/>
      <c r="AB463" s="443"/>
      <c r="AC463" s="443"/>
      <c r="AD463" s="443"/>
      <c r="AE463" s="443"/>
      <c r="AF463" s="443"/>
      <c r="AG463" s="443"/>
      <c r="AH463" s="547"/>
    </row>
    <row r="464" spans="1:34" s="438" customFormat="1" ht="15" customHeight="1" x14ac:dyDescent="0.2">
      <c r="A464" s="546" t="s">
        <v>5185</v>
      </c>
      <c r="B464" s="290" t="s">
        <v>5186</v>
      </c>
      <c r="C464" s="440">
        <v>44926</v>
      </c>
      <c r="D464" s="291" t="s">
        <v>1399</v>
      </c>
      <c r="E464" s="441" t="s">
        <v>1776</v>
      </c>
      <c r="F464" s="441" t="s">
        <v>1400</v>
      </c>
      <c r="G464" s="300">
        <f t="shared" si="25"/>
        <v>1550</v>
      </c>
      <c r="H464" s="531">
        <v>500</v>
      </c>
      <c r="I464" s="299"/>
      <c r="J464" s="298">
        <v>0</v>
      </c>
      <c r="K464" s="298">
        <f t="shared" si="24"/>
        <v>0</v>
      </c>
      <c r="L464" s="442"/>
      <c r="M464" s="442"/>
      <c r="N464" s="442"/>
      <c r="O464" s="442"/>
      <c r="P464" s="298"/>
      <c r="Q464" s="298"/>
      <c r="R464" s="298">
        <v>875</v>
      </c>
      <c r="S464" s="297">
        <f t="shared" si="27"/>
        <v>175</v>
      </c>
      <c r="T464" s="442"/>
      <c r="U464" s="298"/>
      <c r="V464" s="292" t="s">
        <v>5300</v>
      </c>
      <c r="W464" s="289"/>
      <c r="X464" s="292"/>
      <c r="Y464" s="443"/>
      <c r="Z464" s="443"/>
      <c r="AA464" s="443"/>
      <c r="AB464" s="443"/>
      <c r="AC464" s="443"/>
      <c r="AD464" s="443"/>
      <c r="AE464" s="443"/>
      <c r="AF464" s="443"/>
      <c r="AG464" s="443"/>
      <c r="AH464" s="547"/>
    </row>
    <row r="465" spans="1:34" ht="15" customHeight="1" x14ac:dyDescent="0.2">
      <c r="A465" s="548" t="s">
        <v>5187</v>
      </c>
      <c r="B465" s="267" t="s">
        <v>5188</v>
      </c>
      <c r="C465" s="268">
        <v>44926</v>
      </c>
      <c r="D465" s="269" t="s">
        <v>4311</v>
      </c>
      <c r="E465" s="270" t="s">
        <v>27</v>
      </c>
      <c r="F465" s="270" t="s">
        <v>92</v>
      </c>
      <c r="G465" s="271">
        <f t="shared" si="25"/>
        <v>10806361</v>
      </c>
      <c r="H465" s="531"/>
      <c r="I465" s="272">
        <v>10806361</v>
      </c>
      <c r="J465" s="273">
        <v>0</v>
      </c>
      <c r="K465" s="273">
        <f t="shared" si="24"/>
        <v>0</v>
      </c>
      <c r="L465" s="274"/>
      <c r="M465" s="274"/>
      <c r="N465" s="274"/>
      <c r="O465" s="274"/>
      <c r="P465" s="273"/>
      <c r="Q465" s="273"/>
      <c r="R465" s="273"/>
      <c r="S465" s="275">
        <f t="shared" si="27"/>
        <v>0</v>
      </c>
      <c r="T465" s="276"/>
      <c r="U465" s="277"/>
      <c r="V465" s="279"/>
      <c r="W465" s="278"/>
      <c r="X465" s="279"/>
      <c r="Y465" s="280"/>
      <c r="Z465" s="280"/>
      <c r="AA465" s="280"/>
      <c r="AB465" s="280"/>
      <c r="AC465" s="280"/>
      <c r="AD465" s="280"/>
      <c r="AE465" s="280"/>
      <c r="AF465" s="280"/>
      <c r="AG465" s="280"/>
      <c r="AH465" s="549"/>
    </row>
    <row r="466" spans="1:34" s="537" customFormat="1" ht="15" customHeight="1" x14ac:dyDescent="0.2">
      <c r="A466" s="550" t="s">
        <v>5189</v>
      </c>
      <c r="B466" s="526" t="s">
        <v>5190</v>
      </c>
      <c r="C466" s="527">
        <v>44925</v>
      </c>
      <c r="D466" s="528" t="s">
        <v>2142</v>
      </c>
      <c r="E466" s="529" t="s">
        <v>1387</v>
      </c>
      <c r="F466" s="529" t="s">
        <v>2143</v>
      </c>
      <c r="G466" s="530">
        <f t="shared" si="25"/>
        <v>34533.599999999999</v>
      </c>
      <c r="H466" s="531">
        <v>0</v>
      </c>
      <c r="I466" s="531"/>
      <c r="J466" s="277">
        <v>0</v>
      </c>
      <c r="K466" s="273">
        <f t="shared" si="24"/>
        <v>0</v>
      </c>
      <c r="L466" s="276"/>
      <c r="M466" s="276"/>
      <c r="N466" s="276"/>
      <c r="O466" s="276"/>
      <c r="P466" s="277"/>
      <c r="Q466" s="277"/>
      <c r="R466" s="277"/>
      <c r="S466" s="277"/>
      <c r="T466" s="277">
        <v>28778</v>
      </c>
      <c r="U466" s="596">
        <f t="shared" ref="U466:U529" si="28">T466*0.2</f>
        <v>5755.6</v>
      </c>
      <c r="V466" s="533" t="s">
        <v>4344</v>
      </c>
      <c r="W466" s="533"/>
      <c r="X466" s="534"/>
      <c r="Y466" s="535"/>
      <c r="Z466" s="535"/>
      <c r="AA466" s="535"/>
      <c r="AB466" s="535"/>
      <c r="AC466" s="535"/>
      <c r="AD466" s="535"/>
      <c r="AE466" s="535"/>
      <c r="AF466" s="535"/>
      <c r="AG466" s="535"/>
      <c r="AH466" s="551"/>
    </row>
    <row r="467" spans="1:34" s="537" customFormat="1" ht="15" customHeight="1" x14ac:dyDescent="0.2">
      <c r="A467" s="550" t="s">
        <v>5191</v>
      </c>
      <c r="B467" s="526" t="s">
        <v>5192</v>
      </c>
      <c r="C467" s="527">
        <v>44925</v>
      </c>
      <c r="D467" s="528" t="s">
        <v>2142</v>
      </c>
      <c r="E467" s="529" t="s">
        <v>1387</v>
      </c>
      <c r="F467" s="529" t="s">
        <v>2143</v>
      </c>
      <c r="G467" s="530">
        <f t="shared" si="25"/>
        <v>118400.4</v>
      </c>
      <c r="H467" s="531">
        <v>0</v>
      </c>
      <c r="I467" s="531"/>
      <c r="J467" s="277">
        <v>0</v>
      </c>
      <c r="K467" s="273">
        <f t="shared" si="24"/>
        <v>0</v>
      </c>
      <c r="L467" s="276"/>
      <c r="M467" s="276"/>
      <c r="N467" s="276"/>
      <c r="O467" s="276"/>
      <c r="P467" s="277"/>
      <c r="Q467" s="277"/>
      <c r="R467" s="277"/>
      <c r="S467" s="277"/>
      <c r="T467" s="277">
        <v>98667</v>
      </c>
      <c r="U467" s="596">
        <f t="shared" si="28"/>
        <v>19733.400000000001</v>
      </c>
      <c r="V467" s="533" t="s">
        <v>4344</v>
      </c>
      <c r="W467" s="533"/>
      <c r="X467" s="534"/>
      <c r="Y467" s="535"/>
      <c r="Z467" s="535"/>
      <c r="AA467" s="535"/>
      <c r="AB467" s="535"/>
      <c r="AC467" s="535"/>
      <c r="AD467" s="535"/>
      <c r="AE467" s="535"/>
      <c r="AF467" s="535"/>
      <c r="AG467" s="535"/>
      <c r="AH467" s="551"/>
    </row>
    <row r="468" spans="1:34" ht="15" customHeight="1" x14ac:dyDescent="0.2">
      <c r="A468" s="548" t="s">
        <v>5193</v>
      </c>
      <c r="B468" s="267" t="s">
        <v>5194</v>
      </c>
      <c r="C468" s="268">
        <v>44924</v>
      </c>
      <c r="D468" s="269" t="s">
        <v>1393</v>
      </c>
      <c r="E468" s="270" t="s">
        <v>1387</v>
      </c>
      <c r="F468" s="270" t="s">
        <v>133</v>
      </c>
      <c r="G468" s="271">
        <f t="shared" ref="G468:G499" si="29">SUM(H468:U468)</f>
        <v>149442</v>
      </c>
      <c r="H468" s="531">
        <v>0</v>
      </c>
      <c r="I468" s="272"/>
      <c r="J468" s="273">
        <v>0</v>
      </c>
      <c r="K468" s="273">
        <f t="shared" si="24"/>
        <v>0</v>
      </c>
      <c r="L468" s="274"/>
      <c r="M468" s="274"/>
      <c r="N468" s="274"/>
      <c r="O468" s="274"/>
      <c r="P468" s="273"/>
      <c r="Q468" s="273"/>
      <c r="R468" s="273">
        <v>124535</v>
      </c>
      <c r="S468" s="275">
        <f>R468*0.2</f>
        <v>24907</v>
      </c>
      <c r="T468" s="276"/>
      <c r="U468" s="596">
        <f t="shared" si="28"/>
        <v>0</v>
      </c>
      <c r="V468" s="279"/>
      <c r="W468" s="278"/>
      <c r="X468" s="279"/>
      <c r="Y468" s="280"/>
      <c r="Z468" s="280"/>
      <c r="AA468" s="280"/>
      <c r="AB468" s="280"/>
      <c r="AC468" s="280"/>
      <c r="AD468" s="280"/>
      <c r="AE468" s="280"/>
      <c r="AF468" s="280"/>
      <c r="AG468" s="280"/>
      <c r="AH468" s="549"/>
    </row>
    <row r="469" spans="1:34" ht="15" customHeight="1" x14ac:dyDescent="0.2">
      <c r="A469" s="548" t="s">
        <v>5195</v>
      </c>
      <c r="B469" s="267" t="s">
        <v>5196</v>
      </c>
      <c r="C469" s="268">
        <v>44924</v>
      </c>
      <c r="D469" s="269" t="s">
        <v>1429</v>
      </c>
      <c r="E469" s="270" t="s">
        <v>41</v>
      </c>
      <c r="F469" s="270" t="s">
        <v>42</v>
      </c>
      <c r="G469" s="271">
        <f t="shared" si="29"/>
        <v>26100</v>
      </c>
      <c r="H469" s="531">
        <v>0</v>
      </c>
      <c r="I469" s="272"/>
      <c r="J469" s="273">
        <v>0</v>
      </c>
      <c r="K469" s="273">
        <f t="shared" si="24"/>
        <v>0</v>
      </c>
      <c r="L469" s="274"/>
      <c r="M469" s="274"/>
      <c r="N469" s="274"/>
      <c r="O469" s="274"/>
      <c r="P469" s="273"/>
      <c r="Q469" s="273"/>
      <c r="R469" s="273">
        <v>21750</v>
      </c>
      <c r="S469" s="275">
        <f>R469*0.2</f>
        <v>4350</v>
      </c>
      <c r="T469" s="276"/>
      <c r="U469" s="596">
        <f t="shared" si="28"/>
        <v>0</v>
      </c>
      <c r="V469" s="279"/>
      <c r="W469" s="278"/>
      <c r="X469" s="279"/>
      <c r="Y469" s="280"/>
      <c r="Z469" s="280"/>
      <c r="AA469" s="280"/>
      <c r="AB469" s="280"/>
      <c r="AC469" s="280"/>
      <c r="AD469" s="280"/>
      <c r="AE469" s="280"/>
      <c r="AF469" s="280"/>
      <c r="AG469" s="280"/>
      <c r="AH469" s="549"/>
    </row>
    <row r="470" spans="1:34" s="438" customFormat="1" ht="15" customHeight="1" x14ac:dyDescent="0.2">
      <c r="A470" s="546" t="s">
        <v>5197</v>
      </c>
      <c r="B470" s="290" t="s">
        <v>5198</v>
      </c>
      <c r="C470" s="440">
        <v>44923</v>
      </c>
      <c r="D470" s="291" t="s">
        <v>5199</v>
      </c>
      <c r="E470" s="441" t="s">
        <v>27</v>
      </c>
      <c r="F470" s="441" t="s">
        <v>5200</v>
      </c>
      <c r="G470" s="300">
        <f t="shared" si="29"/>
        <v>56889.599999999999</v>
      </c>
      <c r="H470" s="531">
        <v>0</v>
      </c>
      <c r="I470" s="299"/>
      <c r="J470" s="298">
        <v>0</v>
      </c>
      <c r="K470" s="298">
        <f t="shared" ref="K470:K533" si="30">J470*0.2</f>
        <v>0</v>
      </c>
      <c r="L470" s="274"/>
      <c r="M470" s="274"/>
      <c r="N470" s="274"/>
      <c r="O470" s="274"/>
      <c r="P470" s="273"/>
      <c r="Q470" s="273"/>
      <c r="R470" s="298">
        <v>47408</v>
      </c>
      <c r="S470" s="297">
        <f>R470*0.2</f>
        <v>9481.6</v>
      </c>
      <c r="T470" s="442"/>
      <c r="U470" s="596">
        <f t="shared" si="28"/>
        <v>0</v>
      </c>
      <c r="V470" s="292" t="s">
        <v>5315</v>
      </c>
      <c r="W470" s="289"/>
      <c r="X470" s="292"/>
      <c r="Y470" s="443"/>
      <c r="Z470" s="443"/>
      <c r="AA470" s="443"/>
      <c r="AB470" s="443"/>
      <c r="AC470" s="443"/>
      <c r="AD470" s="443"/>
      <c r="AE470" s="443"/>
      <c r="AF470" s="443"/>
      <c r="AG470" s="443"/>
      <c r="AH470" s="547"/>
    </row>
    <row r="471" spans="1:34" s="537" customFormat="1" ht="15" customHeight="1" x14ac:dyDescent="0.2">
      <c r="A471" s="550" t="s">
        <v>5201</v>
      </c>
      <c r="B471" s="526" t="s">
        <v>5202</v>
      </c>
      <c r="C471" s="527">
        <v>44923</v>
      </c>
      <c r="D471" s="528" t="s">
        <v>3278</v>
      </c>
      <c r="E471" s="529" t="s">
        <v>1387</v>
      </c>
      <c r="F471" s="529" t="s">
        <v>1862</v>
      </c>
      <c r="G471" s="530">
        <f t="shared" si="29"/>
        <v>43033.2</v>
      </c>
      <c r="H471" s="531">
        <v>0</v>
      </c>
      <c r="I471" s="531"/>
      <c r="J471" s="277">
        <v>0</v>
      </c>
      <c r="K471" s="273">
        <f t="shared" si="30"/>
        <v>0</v>
      </c>
      <c r="L471" s="276"/>
      <c r="M471" s="276"/>
      <c r="N471" s="276"/>
      <c r="O471" s="276"/>
      <c r="P471" s="277"/>
      <c r="Q471" s="277"/>
      <c r="R471" s="277"/>
      <c r="S471" s="277"/>
      <c r="T471" s="277">
        <v>35861</v>
      </c>
      <c r="U471" s="596">
        <f t="shared" si="28"/>
        <v>7172.2000000000007</v>
      </c>
      <c r="V471" s="533" t="s">
        <v>4344</v>
      </c>
      <c r="W471" s="533"/>
      <c r="X471" s="534"/>
      <c r="Y471" s="535"/>
      <c r="Z471" s="535"/>
      <c r="AA471" s="535"/>
      <c r="AB471" s="535"/>
      <c r="AC471" s="535"/>
      <c r="AD471" s="535"/>
      <c r="AE471" s="535"/>
      <c r="AF471" s="535"/>
      <c r="AG471" s="535"/>
      <c r="AH471" s="551"/>
    </row>
    <row r="472" spans="1:34" s="537" customFormat="1" ht="15" customHeight="1" x14ac:dyDescent="0.2">
      <c r="A472" s="550" t="s">
        <v>5203</v>
      </c>
      <c r="B472" s="526" t="s">
        <v>5204</v>
      </c>
      <c r="C472" s="527">
        <v>44921</v>
      </c>
      <c r="D472" s="528" t="s">
        <v>4013</v>
      </c>
      <c r="E472" s="529" t="s">
        <v>4334</v>
      </c>
      <c r="F472" s="529" t="s">
        <v>4014</v>
      </c>
      <c r="G472" s="530">
        <f t="shared" si="29"/>
        <v>21247.200000000001</v>
      </c>
      <c r="H472" s="531">
        <v>0</v>
      </c>
      <c r="I472" s="531"/>
      <c r="J472" s="277">
        <v>0</v>
      </c>
      <c r="K472" s="273">
        <f t="shared" si="30"/>
        <v>0</v>
      </c>
      <c r="L472" s="276"/>
      <c r="M472" s="276"/>
      <c r="N472" s="276"/>
      <c r="O472" s="276"/>
      <c r="P472" s="277"/>
      <c r="Q472" s="277"/>
      <c r="R472" s="277"/>
      <c r="S472" s="277"/>
      <c r="T472" s="277">
        <v>17706</v>
      </c>
      <c r="U472" s="596">
        <f t="shared" si="28"/>
        <v>3541.2000000000003</v>
      </c>
      <c r="V472" s="533" t="s">
        <v>4344</v>
      </c>
      <c r="W472" s="533"/>
      <c r="X472" s="534"/>
      <c r="Y472" s="535"/>
      <c r="Z472" s="535"/>
      <c r="AA472" s="535"/>
      <c r="AB472" s="535"/>
      <c r="AC472" s="535"/>
      <c r="AD472" s="535"/>
      <c r="AE472" s="535"/>
      <c r="AF472" s="535"/>
      <c r="AG472" s="535"/>
      <c r="AH472" s="551"/>
    </row>
    <row r="473" spans="1:34" s="537" customFormat="1" ht="15" customHeight="1" x14ac:dyDescent="0.2">
      <c r="A473" s="550" t="s">
        <v>5205</v>
      </c>
      <c r="B473" s="526" t="s">
        <v>5206</v>
      </c>
      <c r="C473" s="527">
        <v>44921</v>
      </c>
      <c r="D473" s="528" t="s">
        <v>1961</v>
      </c>
      <c r="E473" s="529" t="s">
        <v>30</v>
      </c>
      <c r="F473" s="529" t="s">
        <v>1962</v>
      </c>
      <c r="G473" s="530">
        <f t="shared" si="29"/>
        <v>0</v>
      </c>
      <c r="H473" s="531">
        <v>0</v>
      </c>
      <c r="I473" s="531"/>
      <c r="J473" s="277">
        <v>0</v>
      </c>
      <c r="K473" s="273">
        <f t="shared" si="30"/>
        <v>0</v>
      </c>
      <c r="L473" s="276"/>
      <c r="M473" s="276"/>
      <c r="N473" s="276"/>
      <c r="O473" s="276"/>
      <c r="P473" s="277"/>
      <c r="Q473" s="277"/>
      <c r="R473" s="277">
        <v>0</v>
      </c>
      <c r="S473" s="532">
        <f>R473*0.2</f>
        <v>0</v>
      </c>
      <c r="T473" s="276"/>
      <c r="U473" s="596">
        <f t="shared" si="28"/>
        <v>0</v>
      </c>
      <c r="V473" s="533" t="s">
        <v>4344</v>
      </c>
      <c r="W473" s="533"/>
      <c r="X473" s="534"/>
      <c r="Y473" s="535"/>
      <c r="Z473" s="535"/>
      <c r="AA473" s="535"/>
      <c r="AB473" s="535"/>
      <c r="AC473" s="535"/>
      <c r="AD473" s="535"/>
      <c r="AE473" s="535"/>
      <c r="AF473" s="535"/>
      <c r="AG473" s="535"/>
      <c r="AH473" s="551"/>
    </row>
    <row r="474" spans="1:34" s="537" customFormat="1" ht="15" customHeight="1" x14ac:dyDescent="0.2">
      <c r="A474" s="550" t="s">
        <v>5207</v>
      </c>
      <c r="B474" s="526" t="s">
        <v>5208</v>
      </c>
      <c r="C474" s="527">
        <v>44921</v>
      </c>
      <c r="D474" s="528" t="s">
        <v>4003</v>
      </c>
      <c r="E474" s="529" t="s">
        <v>27</v>
      </c>
      <c r="F474" s="529" t="s">
        <v>4004</v>
      </c>
      <c r="G474" s="530">
        <f t="shared" si="29"/>
        <v>10800</v>
      </c>
      <c r="H474" s="531">
        <v>0</v>
      </c>
      <c r="I474" s="531"/>
      <c r="J474" s="277">
        <v>0</v>
      </c>
      <c r="K474" s="273">
        <f t="shared" si="30"/>
        <v>0</v>
      </c>
      <c r="L474" s="276"/>
      <c r="M474" s="276"/>
      <c r="N474" s="276"/>
      <c r="O474" s="276"/>
      <c r="P474" s="277"/>
      <c r="Q474" s="277"/>
      <c r="R474" s="277"/>
      <c r="S474" s="277"/>
      <c r="T474" s="277">
        <v>9000</v>
      </c>
      <c r="U474" s="596">
        <f t="shared" si="28"/>
        <v>1800</v>
      </c>
      <c r="V474" s="533" t="s">
        <v>4344</v>
      </c>
      <c r="W474" s="533"/>
      <c r="X474" s="534"/>
      <c r="Y474" s="535"/>
      <c r="Z474" s="535"/>
      <c r="AA474" s="535"/>
      <c r="AB474" s="535"/>
      <c r="AC474" s="535"/>
      <c r="AD474" s="535"/>
      <c r="AE474" s="535"/>
      <c r="AF474" s="535"/>
      <c r="AG474" s="535"/>
      <c r="AH474" s="551"/>
    </row>
    <row r="475" spans="1:34" s="537" customFormat="1" ht="15" customHeight="1" x14ac:dyDescent="0.2">
      <c r="A475" s="550" t="s">
        <v>5209</v>
      </c>
      <c r="B475" s="526" t="s">
        <v>5210</v>
      </c>
      <c r="C475" s="527">
        <v>44921</v>
      </c>
      <c r="D475" s="528" t="s">
        <v>4003</v>
      </c>
      <c r="E475" s="529" t="s">
        <v>27</v>
      </c>
      <c r="F475" s="529" t="s">
        <v>4004</v>
      </c>
      <c r="G475" s="530">
        <f t="shared" si="29"/>
        <v>44799.6</v>
      </c>
      <c r="H475" s="531">
        <v>0</v>
      </c>
      <c r="I475" s="531"/>
      <c r="J475" s="277">
        <v>0</v>
      </c>
      <c r="K475" s="273">
        <f t="shared" si="30"/>
        <v>0</v>
      </c>
      <c r="L475" s="276"/>
      <c r="M475" s="276"/>
      <c r="N475" s="276"/>
      <c r="O475" s="276"/>
      <c r="P475" s="277"/>
      <c r="Q475" s="277"/>
      <c r="R475" s="277"/>
      <c r="S475" s="277"/>
      <c r="T475" s="277">
        <v>37333</v>
      </c>
      <c r="U475" s="596">
        <f t="shared" si="28"/>
        <v>7466.6</v>
      </c>
      <c r="V475" s="533" t="s">
        <v>4344</v>
      </c>
      <c r="W475" s="533"/>
      <c r="X475" s="534"/>
      <c r="Y475" s="535"/>
      <c r="Z475" s="535"/>
      <c r="AA475" s="535"/>
      <c r="AB475" s="535"/>
      <c r="AC475" s="535"/>
      <c r="AD475" s="535"/>
      <c r="AE475" s="535"/>
      <c r="AF475" s="535"/>
      <c r="AG475" s="535"/>
      <c r="AH475" s="551"/>
    </row>
    <row r="476" spans="1:34" ht="15" customHeight="1" x14ac:dyDescent="0.2">
      <c r="A476" s="548" t="s">
        <v>5211</v>
      </c>
      <c r="B476" s="267" t="s">
        <v>5212</v>
      </c>
      <c r="C476" s="268">
        <v>44921</v>
      </c>
      <c r="D476" s="269" t="s">
        <v>2499</v>
      </c>
      <c r="E476" s="270" t="s">
        <v>1408</v>
      </c>
      <c r="F476" s="270" t="s">
        <v>71</v>
      </c>
      <c r="G476" s="271">
        <f t="shared" si="29"/>
        <v>103950</v>
      </c>
      <c r="H476" s="531">
        <v>0</v>
      </c>
      <c r="I476" s="272"/>
      <c r="J476" s="273">
        <v>0</v>
      </c>
      <c r="K476" s="273">
        <f t="shared" si="30"/>
        <v>0</v>
      </c>
      <c r="L476" s="274"/>
      <c r="M476" s="274"/>
      <c r="N476" s="274"/>
      <c r="O476" s="274"/>
      <c r="P476" s="273"/>
      <c r="Q476" s="273"/>
      <c r="R476" s="273">
        <v>86625</v>
      </c>
      <c r="S476" s="275">
        <f>R476*0.2</f>
        <v>17325</v>
      </c>
      <c r="T476" s="276"/>
      <c r="U476" s="596">
        <f t="shared" si="28"/>
        <v>0</v>
      </c>
      <c r="V476" s="279"/>
      <c r="W476" s="278"/>
      <c r="X476" s="279"/>
      <c r="Y476" s="280"/>
      <c r="Z476" s="280"/>
      <c r="AA476" s="280"/>
      <c r="AB476" s="280"/>
      <c r="AC476" s="280"/>
      <c r="AD476" s="280"/>
      <c r="AE476" s="280"/>
      <c r="AF476" s="280"/>
      <c r="AG476" s="280"/>
      <c r="AH476" s="549"/>
    </row>
    <row r="477" spans="1:34" s="537" customFormat="1" ht="15" customHeight="1" x14ac:dyDescent="0.2">
      <c r="A477" s="550" t="s">
        <v>5213</v>
      </c>
      <c r="B477" s="526" t="s">
        <v>5214</v>
      </c>
      <c r="C477" s="527">
        <v>44921</v>
      </c>
      <c r="D477" s="528" t="s">
        <v>2142</v>
      </c>
      <c r="E477" s="529" t="s">
        <v>1387</v>
      </c>
      <c r="F477" s="529" t="s">
        <v>2143</v>
      </c>
      <c r="G477" s="530">
        <f t="shared" si="29"/>
        <v>109040.4</v>
      </c>
      <c r="H477" s="531">
        <v>0</v>
      </c>
      <c r="I477" s="531"/>
      <c r="J477" s="277">
        <v>0</v>
      </c>
      <c r="K477" s="273">
        <f t="shared" si="30"/>
        <v>0</v>
      </c>
      <c r="L477" s="276"/>
      <c r="M477" s="276"/>
      <c r="N477" s="276"/>
      <c r="O477" s="276"/>
      <c r="P477" s="277"/>
      <c r="Q477" s="277"/>
      <c r="R477" s="277"/>
      <c r="S477" s="277"/>
      <c r="T477" s="277">
        <v>90867</v>
      </c>
      <c r="U477" s="596">
        <f t="shared" si="28"/>
        <v>18173.400000000001</v>
      </c>
      <c r="V477" s="533" t="s">
        <v>4344</v>
      </c>
      <c r="W477" s="533"/>
      <c r="X477" s="534"/>
      <c r="Y477" s="535"/>
      <c r="Z477" s="535"/>
      <c r="AA477" s="535"/>
      <c r="AB477" s="535"/>
      <c r="AC477" s="535"/>
      <c r="AD477" s="535"/>
      <c r="AE477" s="535"/>
      <c r="AF477" s="535"/>
      <c r="AG477" s="535"/>
      <c r="AH477" s="551"/>
    </row>
    <row r="478" spans="1:34" s="537" customFormat="1" ht="15" customHeight="1" x14ac:dyDescent="0.2">
      <c r="A478" s="550" t="s">
        <v>5215</v>
      </c>
      <c r="B478" s="526" t="s">
        <v>5216</v>
      </c>
      <c r="C478" s="527">
        <v>44921</v>
      </c>
      <c r="D478" s="528" t="s">
        <v>2142</v>
      </c>
      <c r="E478" s="529" t="s">
        <v>1387</v>
      </c>
      <c r="F478" s="529" t="s">
        <v>2143</v>
      </c>
      <c r="G478" s="530">
        <f t="shared" si="29"/>
        <v>109040.4</v>
      </c>
      <c r="H478" s="531">
        <v>0</v>
      </c>
      <c r="I478" s="531"/>
      <c r="J478" s="277">
        <v>0</v>
      </c>
      <c r="K478" s="273">
        <f t="shared" si="30"/>
        <v>0</v>
      </c>
      <c r="L478" s="276"/>
      <c r="M478" s="276"/>
      <c r="N478" s="276"/>
      <c r="O478" s="276"/>
      <c r="P478" s="277"/>
      <c r="Q478" s="277"/>
      <c r="R478" s="277"/>
      <c r="S478" s="277"/>
      <c r="T478" s="277">
        <v>90867</v>
      </c>
      <c r="U478" s="596">
        <f t="shared" si="28"/>
        <v>18173.400000000001</v>
      </c>
      <c r="V478" s="533" t="s">
        <v>4344</v>
      </c>
      <c r="W478" s="533"/>
      <c r="X478" s="534"/>
      <c r="Y478" s="535"/>
      <c r="Z478" s="535"/>
      <c r="AA478" s="535"/>
      <c r="AB478" s="535"/>
      <c r="AC478" s="535"/>
      <c r="AD478" s="535"/>
      <c r="AE478" s="535"/>
      <c r="AF478" s="535"/>
      <c r="AG478" s="535"/>
      <c r="AH478" s="551"/>
    </row>
    <row r="479" spans="1:34" ht="15" customHeight="1" x14ac:dyDescent="0.2">
      <c r="A479" s="548" t="s">
        <v>5217</v>
      </c>
      <c r="B479" s="267" t="s">
        <v>5218</v>
      </c>
      <c r="C479" s="268">
        <v>44898</v>
      </c>
      <c r="D479" s="269" t="s">
        <v>5219</v>
      </c>
      <c r="E479" s="270" t="s">
        <v>2136</v>
      </c>
      <c r="F479" s="270" t="s">
        <v>1563</v>
      </c>
      <c r="G479" s="271">
        <f t="shared" si="29"/>
        <v>5781513.5999999996</v>
      </c>
      <c r="H479" s="531">
        <v>0</v>
      </c>
      <c r="I479" s="272"/>
      <c r="J479" s="273">
        <v>4817928</v>
      </c>
      <c r="K479" s="273">
        <f t="shared" si="30"/>
        <v>963585.60000000009</v>
      </c>
      <c r="L479" s="274"/>
      <c r="M479" s="274"/>
      <c r="N479" s="274"/>
      <c r="O479" s="274"/>
      <c r="P479" s="273"/>
      <c r="Q479" s="273"/>
      <c r="R479" s="273"/>
      <c r="S479" s="275">
        <f>R479*0.2</f>
        <v>0</v>
      </c>
      <c r="T479" s="274"/>
      <c r="U479" s="596">
        <f t="shared" si="28"/>
        <v>0</v>
      </c>
      <c r="V479" s="279"/>
      <c r="W479" s="278"/>
      <c r="X479" s="279"/>
      <c r="Y479" s="280"/>
      <c r="Z479" s="280"/>
      <c r="AA479" s="280"/>
      <c r="AB479" s="280"/>
      <c r="AC479" s="280"/>
      <c r="AD479" s="280"/>
      <c r="AE479" s="280"/>
      <c r="AF479" s="280"/>
      <c r="AG479" s="280"/>
      <c r="AH479" s="549"/>
    </row>
    <row r="480" spans="1:34" s="537" customFormat="1" ht="15" customHeight="1" x14ac:dyDescent="0.2">
      <c r="A480" s="550" t="s">
        <v>4315</v>
      </c>
      <c r="B480" s="526" t="s">
        <v>4316</v>
      </c>
      <c r="C480" s="527">
        <v>44919</v>
      </c>
      <c r="D480" s="528" t="s">
        <v>4003</v>
      </c>
      <c r="E480" s="529" t="s">
        <v>27</v>
      </c>
      <c r="F480" s="529" t="s">
        <v>4004</v>
      </c>
      <c r="G480" s="530">
        <f t="shared" si="29"/>
        <v>10800</v>
      </c>
      <c r="H480" s="531">
        <v>0</v>
      </c>
      <c r="I480" s="531"/>
      <c r="J480" s="277">
        <v>0</v>
      </c>
      <c r="K480" s="273">
        <f t="shared" si="30"/>
        <v>0</v>
      </c>
      <c r="L480" s="276"/>
      <c r="M480" s="276"/>
      <c r="N480" s="276"/>
      <c r="O480" s="276"/>
      <c r="P480" s="277"/>
      <c r="Q480" s="277"/>
      <c r="R480" s="277"/>
      <c r="S480" s="277"/>
      <c r="T480" s="277">
        <v>9000</v>
      </c>
      <c r="U480" s="596">
        <f t="shared" si="28"/>
        <v>1800</v>
      </c>
      <c r="V480" s="533" t="s">
        <v>4344</v>
      </c>
      <c r="W480" s="533"/>
      <c r="X480" s="534"/>
      <c r="Y480" s="535"/>
      <c r="Z480" s="535"/>
      <c r="AA480" s="535"/>
      <c r="AB480" s="535"/>
      <c r="AC480" s="535"/>
      <c r="AD480" s="535"/>
      <c r="AE480" s="535"/>
      <c r="AF480" s="535"/>
      <c r="AG480" s="535"/>
      <c r="AH480" s="551"/>
    </row>
    <row r="481" spans="1:34" ht="15" customHeight="1" x14ac:dyDescent="0.2">
      <c r="A481" s="548" t="s">
        <v>4317</v>
      </c>
      <c r="B481" s="267" t="s">
        <v>4318</v>
      </c>
      <c r="C481" s="268">
        <v>44919</v>
      </c>
      <c r="D481" s="269" t="s">
        <v>1531</v>
      </c>
      <c r="E481" s="270" t="s">
        <v>1756</v>
      </c>
      <c r="F481" s="270" t="s">
        <v>44</v>
      </c>
      <c r="G481" s="271">
        <f t="shared" si="29"/>
        <v>651240</v>
      </c>
      <c r="H481" s="531">
        <v>0</v>
      </c>
      <c r="I481" s="272"/>
      <c r="J481" s="273">
        <v>0</v>
      </c>
      <c r="K481" s="273">
        <f t="shared" si="30"/>
        <v>0</v>
      </c>
      <c r="L481" s="274"/>
      <c r="M481" s="274"/>
      <c r="N481" s="274"/>
      <c r="O481" s="274"/>
      <c r="P481" s="273"/>
      <c r="Q481" s="273"/>
      <c r="R481" s="273">
        <v>542700</v>
      </c>
      <c r="S481" s="275">
        <f>R481*0.2</f>
        <v>108540</v>
      </c>
      <c r="T481" s="276"/>
      <c r="U481" s="596">
        <f t="shared" si="28"/>
        <v>0</v>
      </c>
      <c r="V481" s="279"/>
      <c r="W481" s="278"/>
      <c r="X481" s="279"/>
      <c r="Y481" s="280"/>
      <c r="Z481" s="280"/>
      <c r="AA481" s="280"/>
      <c r="AB481" s="280"/>
      <c r="AC481" s="280"/>
      <c r="AD481" s="280"/>
      <c r="AE481" s="280"/>
      <c r="AF481" s="280"/>
      <c r="AG481" s="280"/>
      <c r="AH481" s="549"/>
    </row>
    <row r="482" spans="1:34" s="537" customFormat="1" ht="15" customHeight="1" x14ac:dyDescent="0.2">
      <c r="A482" s="550" t="s">
        <v>4319</v>
      </c>
      <c r="B482" s="526" t="s">
        <v>4320</v>
      </c>
      <c r="C482" s="527">
        <v>44919</v>
      </c>
      <c r="D482" s="528" t="s">
        <v>4003</v>
      </c>
      <c r="E482" s="529" t="s">
        <v>27</v>
      </c>
      <c r="F482" s="529" t="s">
        <v>4004</v>
      </c>
      <c r="G482" s="530">
        <f t="shared" si="29"/>
        <v>66600</v>
      </c>
      <c r="H482" s="531">
        <v>0</v>
      </c>
      <c r="I482" s="531"/>
      <c r="J482" s="277">
        <v>0</v>
      </c>
      <c r="K482" s="273">
        <f t="shared" si="30"/>
        <v>0</v>
      </c>
      <c r="L482" s="276"/>
      <c r="M482" s="276"/>
      <c r="N482" s="276"/>
      <c r="O482" s="276"/>
      <c r="P482" s="277"/>
      <c r="Q482" s="277"/>
      <c r="R482" s="277"/>
      <c r="S482" s="277"/>
      <c r="T482" s="277">
        <v>55500</v>
      </c>
      <c r="U482" s="596">
        <f t="shared" si="28"/>
        <v>11100</v>
      </c>
      <c r="V482" s="533" t="s">
        <v>4344</v>
      </c>
      <c r="W482" s="533"/>
      <c r="X482" s="534"/>
      <c r="Y482" s="535"/>
      <c r="Z482" s="535"/>
      <c r="AA482" s="535"/>
      <c r="AB482" s="535"/>
      <c r="AC482" s="535"/>
      <c r="AD482" s="535"/>
      <c r="AE482" s="535"/>
      <c r="AF482" s="535"/>
      <c r="AG482" s="535"/>
      <c r="AH482" s="551"/>
    </row>
    <row r="483" spans="1:34" s="537" customFormat="1" ht="15" customHeight="1" x14ac:dyDescent="0.2">
      <c r="A483" s="550" t="s">
        <v>4321</v>
      </c>
      <c r="B483" s="526" t="s">
        <v>4322</v>
      </c>
      <c r="C483" s="527">
        <v>44919</v>
      </c>
      <c r="D483" s="528" t="s">
        <v>4003</v>
      </c>
      <c r="E483" s="529" t="s">
        <v>27</v>
      </c>
      <c r="F483" s="529" t="s">
        <v>4004</v>
      </c>
      <c r="G483" s="530">
        <f t="shared" si="29"/>
        <v>28899.599999999999</v>
      </c>
      <c r="H483" s="531">
        <v>0</v>
      </c>
      <c r="I483" s="531"/>
      <c r="J483" s="277">
        <v>0</v>
      </c>
      <c r="K483" s="273">
        <f t="shared" si="30"/>
        <v>0</v>
      </c>
      <c r="L483" s="276"/>
      <c r="M483" s="276"/>
      <c r="N483" s="276"/>
      <c r="O483" s="276"/>
      <c r="P483" s="277"/>
      <c r="Q483" s="277"/>
      <c r="R483" s="277"/>
      <c r="S483" s="277"/>
      <c r="T483" s="277">
        <v>24083</v>
      </c>
      <c r="U483" s="596">
        <f t="shared" si="28"/>
        <v>4816.6000000000004</v>
      </c>
      <c r="V483" s="533" t="s">
        <v>4344</v>
      </c>
      <c r="W483" s="533"/>
      <c r="X483" s="534"/>
      <c r="Y483" s="535"/>
      <c r="Z483" s="535"/>
      <c r="AA483" s="535"/>
      <c r="AB483" s="535"/>
      <c r="AC483" s="535"/>
      <c r="AD483" s="535"/>
      <c r="AE483" s="535"/>
      <c r="AF483" s="535"/>
      <c r="AG483" s="535"/>
      <c r="AH483" s="551"/>
    </row>
    <row r="484" spans="1:34" s="537" customFormat="1" ht="15" customHeight="1" x14ac:dyDescent="0.2">
      <c r="A484" s="550" t="s">
        <v>4323</v>
      </c>
      <c r="B484" s="526" t="s">
        <v>4324</v>
      </c>
      <c r="C484" s="527">
        <v>44919</v>
      </c>
      <c r="D484" s="528" t="s">
        <v>3733</v>
      </c>
      <c r="E484" s="529" t="s">
        <v>2178</v>
      </c>
      <c r="F484" s="529" t="s">
        <v>3734</v>
      </c>
      <c r="G484" s="530">
        <f t="shared" si="29"/>
        <v>8400</v>
      </c>
      <c r="H484" s="531">
        <v>0</v>
      </c>
      <c r="I484" s="531"/>
      <c r="J484" s="277">
        <v>0</v>
      </c>
      <c r="K484" s="273">
        <f t="shared" si="30"/>
        <v>0</v>
      </c>
      <c r="L484" s="276"/>
      <c r="M484" s="276"/>
      <c r="N484" s="276"/>
      <c r="O484" s="276"/>
      <c r="P484" s="277"/>
      <c r="Q484" s="277"/>
      <c r="R484" s="277"/>
      <c r="S484" s="277"/>
      <c r="T484" s="277">
        <v>7000</v>
      </c>
      <c r="U484" s="596">
        <f t="shared" si="28"/>
        <v>1400</v>
      </c>
      <c r="V484" s="533" t="s">
        <v>4344</v>
      </c>
      <c r="W484" s="533"/>
      <c r="X484" s="534"/>
      <c r="Y484" s="535"/>
      <c r="Z484" s="535"/>
      <c r="AA484" s="535"/>
      <c r="AB484" s="535"/>
      <c r="AC484" s="535"/>
      <c r="AD484" s="535"/>
      <c r="AE484" s="535"/>
      <c r="AF484" s="535"/>
      <c r="AG484" s="535"/>
      <c r="AH484" s="551"/>
    </row>
    <row r="485" spans="1:34" ht="15" customHeight="1" x14ac:dyDescent="0.2">
      <c r="A485" s="548" t="s">
        <v>4325</v>
      </c>
      <c r="B485" s="267" t="s">
        <v>4326</v>
      </c>
      <c r="C485" s="268">
        <v>44918</v>
      </c>
      <c r="D485" s="269" t="s">
        <v>1531</v>
      </c>
      <c r="E485" s="270" t="s">
        <v>27</v>
      </c>
      <c r="F485" s="270" t="s">
        <v>44</v>
      </c>
      <c r="G485" s="271">
        <f t="shared" si="29"/>
        <v>930528</v>
      </c>
      <c r="H485" s="531">
        <v>0</v>
      </c>
      <c r="I485" s="272"/>
      <c r="J485" s="273">
        <v>0</v>
      </c>
      <c r="K485" s="273">
        <f t="shared" si="30"/>
        <v>0</v>
      </c>
      <c r="L485" s="274"/>
      <c r="M485" s="274"/>
      <c r="N485" s="274"/>
      <c r="O485" s="274"/>
      <c r="P485" s="273"/>
      <c r="Q485" s="273"/>
      <c r="R485" s="273">
        <v>775440</v>
      </c>
      <c r="S485" s="275">
        <f>R485*0.2</f>
        <v>155088</v>
      </c>
      <c r="T485" s="276"/>
      <c r="U485" s="596">
        <f t="shared" si="28"/>
        <v>0</v>
      </c>
      <c r="V485" s="279"/>
      <c r="W485" s="278"/>
      <c r="X485" s="279"/>
      <c r="Y485" s="280"/>
      <c r="Z485" s="280"/>
      <c r="AA485" s="280"/>
      <c r="AB485" s="280"/>
      <c r="AC485" s="280"/>
      <c r="AD485" s="280"/>
      <c r="AE485" s="280"/>
      <c r="AF485" s="280"/>
      <c r="AG485" s="280"/>
      <c r="AH485" s="549"/>
    </row>
    <row r="486" spans="1:34" ht="15" customHeight="1" x14ac:dyDescent="0.2">
      <c r="A486" s="548" t="s">
        <v>4328</v>
      </c>
      <c r="B486" s="267" t="s">
        <v>4329</v>
      </c>
      <c r="C486" s="268">
        <v>44918</v>
      </c>
      <c r="D486" s="269" t="s">
        <v>1429</v>
      </c>
      <c r="E486" s="270" t="s">
        <v>41</v>
      </c>
      <c r="F486" s="270" t="s">
        <v>42</v>
      </c>
      <c r="G486" s="271">
        <f t="shared" si="29"/>
        <v>41349.599999999999</v>
      </c>
      <c r="H486" s="531">
        <v>0</v>
      </c>
      <c r="I486" s="272"/>
      <c r="J486" s="273">
        <v>0</v>
      </c>
      <c r="K486" s="273">
        <f t="shared" si="30"/>
        <v>0</v>
      </c>
      <c r="L486" s="274"/>
      <c r="M486" s="274"/>
      <c r="N486" s="274"/>
      <c r="O486" s="274"/>
      <c r="P486" s="273"/>
      <c r="Q486" s="273"/>
      <c r="R486" s="273">
        <v>34458</v>
      </c>
      <c r="S486" s="275">
        <f>R486*0.2</f>
        <v>6891.6</v>
      </c>
      <c r="T486" s="276"/>
      <c r="U486" s="596">
        <f t="shared" si="28"/>
        <v>0</v>
      </c>
      <c r="V486" s="279"/>
      <c r="W486" s="278"/>
      <c r="X486" s="279"/>
      <c r="Y486" s="280"/>
      <c r="Z486" s="280"/>
      <c r="AA486" s="280"/>
      <c r="AB486" s="280"/>
      <c r="AC486" s="280"/>
      <c r="AD486" s="280"/>
      <c r="AE486" s="280"/>
      <c r="AF486" s="280"/>
      <c r="AG486" s="280"/>
      <c r="AH486" s="549"/>
    </row>
    <row r="487" spans="1:34" s="537" customFormat="1" ht="15" customHeight="1" x14ac:dyDescent="0.2">
      <c r="A487" s="550" t="s">
        <v>4330</v>
      </c>
      <c r="B487" s="526" t="s">
        <v>4331</v>
      </c>
      <c r="C487" s="527">
        <v>44918</v>
      </c>
      <c r="D487" s="528" t="s">
        <v>1624</v>
      </c>
      <c r="E487" s="529" t="s">
        <v>67</v>
      </c>
      <c r="F487" s="529" t="s">
        <v>1625</v>
      </c>
      <c r="G487" s="530">
        <f t="shared" si="29"/>
        <v>51200.4</v>
      </c>
      <c r="H487" s="531">
        <v>0</v>
      </c>
      <c r="I487" s="531"/>
      <c r="J487" s="277">
        <v>0</v>
      </c>
      <c r="K487" s="273">
        <f t="shared" si="30"/>
        <v>0</v>
      </c>
      <c r="L487" s="276"/>
      <c r="M487" s="276"/>
      <c r="N487" s="276"/>
      <c r="O487" s="276"/>
      <c r="P487" s="277"/>
      <c r="Q487" s="277"/>
      <c r="R487" s="277"/>
      <c r="S487" s="277"/>
      <c r="T487" s="277">
        <v>42667</v>
      </c>
      <c r="U487" s="596">
        <f t="shared" si="28"/>
        <v>8533.4</v>
      </c>
      <c r="V487" s="533" t="s">
        <v>4344</v>
      </c>
      <c r="W487" s="533"/>
      <c r="X487" s="534"/>
      <c r="Y487" s="535"/>
      <c r="Z487" s="535"/>
      <c r="AA487" s="535"/>
      <c r="AB487" s="535"/>
      <c r="AC487" s="535"/>
      <c r="AD487" s="535"/>
      <c r="AE487" s="535"/>
      <c r="AF487" s="535"/>
      <c r="AG487" s="535"/>
      <c r="AH487" s="551"/>
    </row>
    <row r="488" spans="1:34" s="537" customFormat="1" ht="15" customHeight="1" x14ac:dyDescent="0.2">
      <c r="A488" s="550" t="s">
        <v>4332</v>
      </c>
      <c r="B488" s="526" t="s">
        <v>4333</v>
      </c>
      <c r="C488" s="527">
        <v>44918</v>
      </c>
      <c r="D488" s="528" t="s">
        <v>3278</v>
      </c>
      <c r="E488" s="529" t="s">
        <v>1387</v>
      </c>
      <c r="F488" s="529" t="s">
        <v>1862</v>
      </c>
      <c r="G488" s="530">
        <f t="shared" si="29"/>
        <v>143204.4</v>
      </c>
      <c r="H488" s="531">
        <v>0</v>
      </c>
      <c r="I488" s="531"/>
      <c r="J488" s="277">
        <v>0</v>
      </c>
      <c r="K488" s="273">
        <f t="shared" si="30"/>
        <v>0</v>
      </c>
      <c r="L488" s="276"/>
      <c r="M488" s="276"/>
      <c r="N488" s="276"/>
      <c r="O488" s="276"/>
      <c r="P488" s="277"/>
      <c r="Q488" s="277"/>
      <c r="R488" s="277"/>
      <c r="S488" s="277"/>
      <c r="T488" s="277">
        <v>119337</v>
      </c>
      <c r="U488" s="596">
        <f t="shared" si="28"/>
        <v>23867.4</v>
      </c>
      <c r="V488" s="533" t="s">
        <v>4344</v>
      </c>
      <c r="W488" s="533"/>
      <c r="X488" s="534"/>
      <c r="Y488" s="535"/>
      <c r="Z488" s="535"/>
      <c r="AA488" s="535"/>
      <c r="AB488" s="535"/>
      <c r="AC488" s="535"/>
      <c r="AD488" s="535"/>
      <c r="AE488" s="535"/>
      <c r="AF488" s="535"/>
      <c r="AG488" s="535"/>
      <c r="AH488" s="551"/>
    </row>
    <row r="489" spans="1:34" s="438" customFormat="1" ht="15" customHeight="1" x14ac:dyDescent="0.2">
      <c r="A489" s="546" t="s">
        <v>4183</v>
      </c>
      <c r="B489" s="290" t="s">
        <v>4181</v>
      </c>
      <c r="C489" s="440">
        <v>44917</v>
      </c>
      <c r="D489" s="291" t="s">
        <v>1391</v>
      </c>
      <c r="E489" s="441" t="s">
        <v>27</v>
      </c>
      <c r="F489" s="441" t="s">
        <v>117</v>
      </c>
      <c r="G489" s="300">
        <f t="shared" si="29"/>
        <v>3228</v>
      </c>
      <c r="H489" s="531">
        <v>0</v>
      </c>
      <c r="I489" s="299"/>
      <c r="J489" s="298">
        <v>0</v>
      </c>
      <c r="K489" s="298">
        <f t="shared" si="30"/>
        <v>0</v>
      </c>
      <c r="L489" s="442"/>
      <c r="M489" s="442"/>
      <c r="N489" s="442"/>
      <c r="O489" s="442"/>
      <c r="P489" s="298"/>
      <c r="Q489" s="298"/>
      <c r="R489" s="298">
        <v>2690</v>
      </c>
      <c r="S489" s="297">
        <f>R489*0.2</f>
        <v>538</v>
      </c>
      <c r="T489" s="442"/>
      <c r="U489" s="596">
        <f t="shared" si="28"/>
        <v>0</v>
      </c>
      <c r="V489" s="292" t="s">
        <v>5303</v>
      </c>
      <c r="W489" s="289"/>
      <c r="X489" s="292"/>
      <c r="Y489" s="443"/>
      <c r="Z489" s="443"/>
      <c r="AA489" s="443"/>
      <c r="AB489" s="443"/>
      <c r="AC489" s="443"/>
      <c r="AD489" s="443"/>
      <c r="AE489" s="443"/>
      <c r="AF489" s="443"/>
      <c r="AG489" s="443"/>
      <c r="AH489" s="547"/>
    </row>
    <row r="490" spans="1:34" s="537" customFormat="1" ht="15" customHeight="1" x14ac:dyDescent="0.2">
      <c r="A490" s="550" t="s">
        <v>4192</v>
      </c>
      <c r="B490" s="526" t="s">
        <v>4190</v>
      </c>
      <c r="C490" s="527">
        <v>44917</v>
      </c>
      <c r="D490" s="528" t="s">
        <v>4003</v>
      </c>
      <c r="E490" s="529" t="s">
        <v>27</v>
      </c>
      <c r="F490" s="529" t="s">
        <v>4004</v>
      </c>
      <c r="G490" s="530">
        <f t="shared" si="29"/>
        <v>24000</v>
      </c>
      <c r="H490" s="531">
        <v>0</v>
      </c>
      <c r="I490" s="531"/>
      <c r="J490" s="277">
        <v>0</v>
      </c>
      <c r="K490" s="273">
        <f t="shared" si="30"/>
        <v>0</v>
      </c>
      <c r="L490" s="276"/>
      <c r="M490" s="276"/>
      <c r="N490" s="276"/>
      <c r="O490" s="276"/>
      <c r="P490" s="277"/>
      <c r="Q490" s="277"/>
      <c r="R490" s="277"/>
      <c r="S490" s="277"/>
      <c r="T490" s="277">
        <v>20000</v>
      </c>
      <c r="U490" s="596">
        <f t="shared" si="28"/>
        <v>4000</v>
      </c>
      <c r="V490" s="533" t="s">
        <v>4344</v>
      </c>
      <c r="W490" s="533"/>
      <c r="X490" s="534"/>
      <c r="Y490" s="535"/>
      <c r="Z490" s="535"/>
      <c r="AA490" s="535"/>
      <c r="AB490" s="535"/>
      <c r="AC490" s="535"/>
      <c r="AD490" s="535"/>
      <c r="AE490" s="535"/>
      <c r="AF490" s="535"/>
      <c r="AG490" s="535"/>
      <c r="AH490" s="551"/>
    </row>
    <row r="491" spans="1:34" ht="15" customHeight="1" x14ac:dyDescent="0.2">
      <c r="A491" s="548" t="s">
        <v>4188</v>
      </c>
      <c r="B491" s="267" t="s">
        <v>4186</v>
      </c>
      <c r="C491" s="268">
        <v>44917</v>
      </c>
      <c r="D491" s="269" t="s">
        <v>3759</v>
      </c>
      <c r="E491" s="270" t="s">
        <v>1387</v>
      </c>
      <c r="F491" s="270" t="s">
        <v>3760</v>
      </c>
      <c r="G491" s="271">
        <f t="shared" si="29"/>
        <v>21994.799999999999</v>
      </c>
      <c r="H491" s="531">
        <v>0</v>
      </c>
      <c r="I491" s="272"/>
      <c r="J491" s="273">
        <v>0</v>
      </c>
      <c r="K491" s="273">
        <f t="shared" si="30"/>
        <v>0</v>
      </c>
      <c r="L491" s="274"/>
      <c r="M491" s="274"/>
      <c r="N491" s="274"/>
      <c r="O491" s="274"/>
      <c r="P491" s="273"/>
      <c r="Q491" s="273"/>
      <c r="R491" s="273">
        <v>18329</v>
      </c>
      <c r="S491" s="275">
        <f>R491*0.2</f>
        <v>3665.8</v>
      </c>
      <c r="T491" s="276"/>
      <c r="U491" s="596">
        <f t="shared" si="28"/>
        <v>0</v>
      </c>
      <c r="V491" s="279"/>
      <c r="W491" s="278"/>
      <c r="X491" s="279"/>
      <c r="Y491" s="280"/>
      <c r="Z491" s="280"/>
      <c r="AA491" s="280"/>
      <c r="AB491" s="280"/>
      <c r="AC491" s="280"/>
      <c r="AD491" s="280"/>
      <c r="AE491" s="280"/>
      <c r="AF491" s="280"/>
      <c r="AG491" s="280"/>
      <c r="AH491" s="549"/>
    </row>
    <row r="492" spans="1:34" ht="15" customHeight="1" x14ac:dyDescent="0.2">
      <c r="A492" s="548" t="s">
        <v>4178</v>
      </c>
      <c r="B492" s="267" t="s">
        <v>4176</v>
      </c>
      <c r="C492" s="268">
        <v>44916</v>
      </c>
      <c r="D492" s="269" t="s">
        <v>1429</v>
      </c>
      <c r="E492" s="270" t="s">
        <v>41</v>
      </c>
      <c r="F492" s="270" t="s">
        <v>42</v>
      </c>
      <c r="G492" s="271">
        <f t="shared" si="29"/>
        <v>18656.400000000001</v>
      </c>
      <c r="H492" s="531">
        <v>0</v>
      </c>
      <c r="I492" s="272"/>
      <c r="J492" s="273">
        <v>0</v>
      </c>
      <c r="K492" s="273">
        <f t="shared" si="30"/>
        <v>0</v>
      </c>
      <c r="L492" s="274"/>
      <c r="M492" s="274"/>
      <c r="N492" s="274"/>
      <c r="O492" s="274"/>
      <c r="P492" s="273"/>
      <c r="Q492" s="273"/>
      <c r="R492" s="273">
        <v>15547</v>
      </c>
      <c r="S492" s="275">
        <f>R492*0.2</f>
        <v>3109.4</v>
      </c>
      <c r="T492" s="276"/>
      <c r="U492" s="596">
        <f t="shared" si="28"/>
        <v>0</v>
      </c>
      <c r="V492" s="279"/>
      <c r="W492" s="278"/>
      <c r="X492" s="279"/>
      <c r="Y492" s="280"/>
      <c r="Z492" s="280"/>
      <c r="AA492" s="280"/>
      <c r="AB492" s="280"/>
      <c r="AC492" s="280"/>
      <c r="AD492" s="280"/>
      <c r="AE492" s="280"/>
      <c r="AF492" s="280"/>
      <c r="AG492" s="280"/>
      <c r="AH492" s="549"/>
    </row>
    <row r="493" spans="1:34" s="537" customFormat="1" ht="15" customHeight="1" x14ac:dyDescent="0.2">
      <c r="A493" s="550" t="s">
        <v>4174</v>
      </c>
      <c r="B493" s="526" t="s">
        <v>4173</v>
      </c>
      <c r="C493" s="527">
        <v>44915</v>
      </c>
      <c r="D493" s="528" t="s">
        <v>2221</v>
      </c>
      <c r="E493" s="529" t="s">
        <v>2222</v>
      </c>
      <c r="F493" s="529" t="s">
        <v>2223</v>
      </c>
      <c r="G493" s="530">
        <f t="shared" si="29"/>
        <v>2307788.4</v>
      </c>
      <c r="H493" s="531">
        <v>0</v>
      </c>
      <c r="I493" s="531"/>
      <c r="J493" s="277">
        <v>0</v>
      </c>
      <c r="K493" s="273">
        <f t="shared" si="30"/>
        <v>0</v>
      </c>
      <c r="L493" s="276"/>
      <c r="M493" s="276"/>
      <c r="N493" s="276"/>
      <c r="O493" s="276"/>
      <c r="P493" s="277"/>
      <c r="Q493" s="277"/>
      <c r="R493" s="277"/>
      <c r="S493" s="277"/>
      <c r="T493" s="277">
        <v>1923157</v>
      </c>
      <c r="U493" s="596">
        <f t="shared" si="28"/>
        <v>384631.4</v>
      </c>
      <c r="V493" s="533" t="s">
        <v>4344</v>
      </c>
      <c r="W493" s="533"/>
      <c r="X493" s="534"/>
      <c r="Y493" s="535"/>
      <c r="Z493" s="535"/>
      <c r="AA493" s="535"/>
      <c r="AB493" s="535"/>
      <c r="AC493" s="535"/>
      <c r="AD493" s="535"/>
      <c r="AE493" s="535"/>
      <c r="AF493" s="535"/>
      <c r="AG493" s="535"/>
      <c r="AH493" s="551"/>
    </row>
    <row r="494" spans="1:34" s="537" customFormat="1" ht="15" customHeight="1" x14ac:dyDescent="0.2">
      <c r="A494" s="550" t="s">
        <v>4171</v>
      </c>
      <c r="B494" s="526" t="s">
        <v>4170</v>
      </c>
      <c r="C494" s="527">
        <v>44915</v>
      </c>
      <c r="D494" s="528" t="s">
        <v>4003</v>
      </c>
      <c r="E494" s="529" t="s">
        <v>27</v>
      </c>
      <c r="F494" s="529" t="s">
        <v>4004</v>
      </c>
      <c r="G494" s="530">
        <f t="shared" si="29"/>
        <v>68000.399999999994</v>
      </c>
      <c r="H494" s="531">
        <v>0</v>
      </c>
      <c r="I494" s="531"/>
      <c r="J494" s="277">
        <v>0</v>
      </c>
      <c r="K494" s="273">
        <f t="shared" si="30"/>
        <v>0</v>
      </c>
      <c r="L494" s="276"/>
      <c r="M494" s="276"/>
      <c r="N494" s="276"/>
      <c r="O494" s="276"/>
      <c r="P494" s="277"/>
      <c r="Q494" s="277"/>
      <c r="R494" s="277"/>
      <c r="S494" s="277"/>
      <c r="T494" s="277">
        <v>56667</v>
      </c>
      <c r="U494" s="596">
        <f t="shared" si="28"/>
        <v>11333.400000000001</v>
      </c>
      <c r="V494" s="533" t="s">
        <v>4344</v>
      </c>
      <c r="W494" s="533"/>
      <c r="X494" s="534"/>
      <c r="Y494" s="535"/>
      <c r="Z494" s="535"/>
      <c r="AA494" s="535"/>
      <c r="AB494" s="535"/>
      <c r="AC494" s="535"/>
      <c r="AD494" s="535"/>
      <c r="AE494" s="535"/>
      <c r="AF494" s="535"/>
      <c r="AG494" s="535"/>
      <c r="AH494" s="551"/>
    </row>
    <row r="495" spans="1:34" ht="15" customHeight="1" x14ac:dyDescent="0.2">
      <c r="A495" s="548" t="s">
        <v>4167</v>
      </c>
      <c r="B495" s="267" t="s">
        <v>4165</v>
      </c>
      <c r="C495" s="268">
        <v>44915</v>
      </c>
      <c r="D495" s="269" t="s">
        <v>1492</v>
      </c>
      <c r="E495" s="270" t="s">
        <v>1387</v>
      </c>
      <c r="F495" s="270" t="s">
        <v>48</v>
      </c>
      <c r="G495" s="271">
        <f t="shared" si="29"/>
        <v>12312</v>
      </c>
      <c r="H495" s="531">
        <v>0</v>
      </c>
      <c r="I495" s="272"/>
      <c r="J495" s="273">
        <v>0</v>
      </c>
      <c r="K495" s="273">
        <f t="shared" si="30"/>
        <v>0</v>
      </c>
      <c r="L495" s="274"/>
      <c r="M495" s="274"/>
      <c r="N495" s="274"/>
      <c r="O495" s="274"/>
      <c r="P495" s="273"/>
      <c r="Q495" s="273"/>
      <c r="R495" s="273">
        <v>10260</v>
      </c>
      <c r="S495" s="275">
        <f>R495*0.2</f>
        <v>2052</v>
      </c>
      <c r="T495" s="276"/>
      <c r="U495" s="596">
        <f t="shared" si="28"/>
        <v>0</v>
      </c>
      <c r="V495" s="279"/>
      <c r="W495" s="278"/>
      <c r="X495" s="279"/>
      <c r="Y495" s="280"/>
      <c r="Z495" s="280"/>
      <c r="AA495" s="280"/>
      <c r="AB495" s="280"/>
      <c r="AC495" s="280"/>
      <c r="AD495" s="280"/>
      <c r="AE495" s="280"/>
      <c r="AF495" s="280"/>
      <c r="AG495" s="280"/>
      <c r="AH495" s="549"/>
    </row>
    <row r="496" spans="1:34" s="438" customFormat="1" ht="15" customHeight="1" x14ac:dyDescent="0.2">
      <c r="A496" s="546" t="s">
        <v>4163</v>
      </c>
      <c r="B496" s="290" t="s">
        <v>4161</v>
      </c>
      <c r="C496" s="440">
        <v>44914</v>
      </c>
      <c r="D496" s="291" t="s">
        <v>2155</v>
      </c>
      <c r="E496" s="441" t="s">
        <v>30</v>
      </c>
      <c r="F496" s="441" t="s">
        <v>2156</v>
      </c>
      <c r="G496" s="300">
        <f t="shared" si="29"/>
        <v>9000</v>
      </c>
      <c r="H496" s="531">
        <v>0</v>
      </c>
      <c r="I496" s="299"/>
      <c r="J496" s="298">
        <v>0</v>
      </c>
      <c r="K496" s="298">
        <f t="shared" si="30"/>
        <v>0</v>
      </c>
      <c r="L496" s="442"/>
      <c r="M496" s="442"/>
      <c r="N496" s="442"/>
      <c r="O496" s="442"/>
      <c r="P496" s="298"/>
      <c r="Q496" s="298"/>
      <c r="R496" s="298">
        <v>7500</v>
      </c>
      <c r="S496" s="297">
        <f>R496*0.2</f>
        <v>1500</v>
      </c>
      <c r="T496" s="442"/>
      <c r="U496" s="596">
        <f t="shared" si="28"/>
        <v>0</v>
      </c>
      <c r="V496" s="292" t="s">
        <v>5294</v>
      </c>
      <c r="W496" s="289"/>
      <c r="X496" s="292"/>
      <c r="Y496" s="443"/>
      <c r="Z496" s="443"/>
      <c r="AA496" s="443"/>
      <c r="AB496" s="443"/>
      <c r="AC496" s="443"/>
      <c r="AD496" s="443"/>
      <c r="AE496" s="443"/>
      <c r="AF496" s="443"/>
      <c r="AG496" s="443"/>
      <c r="AH496" s="547"/>
    </row>
    <row r="497" spans="1:34" s="537" customFormat="1" ht="15" customHeight="1" x14ac:dyDescent="0.2">
      <c r="A497" s="550" t="s">
        <v>4155</v>
      </c>
      <c r="B497" s="526" t="s">
        <v>4153</v>
      </c>
      <c r="C497" s="527">
        <v>44914</v>
      </c>
      <c r="D497" s="528" t="s">
        <v>4013</v>
      </c>
      <c r="E497" s="529" t="s">
        <v>4334</v>
      </c>
      <c r="F497" s="529" t="s">
        <v>4014</v>
      </c>
      <c r="G497" s="530">
        <f t="shared" si="29"/>
        <v>-122108.4</v>
      </c>
      <c r="H497" s="531">
        <v>0</v>
      </c>
      <c r="I497" s="531"/>
      <c r="J497" s="277">
        <v>0</v>
      </c>
      <c r="K497" s="273">
        <f t="shared" si="30"/>
        <v>0</v>
      </c>
      <c r="L497" s="276"/>
      <c r="M497" s="276"/>
      <c r="N497" s="276"/>
      <c r="O497" s="276"/>
      <c r="P497" s="277"/>
      <c r="Q497" s="277"/>
      <c r="R497" s="277"/>
      <c r="S497" s="277"/>
      <c r="T497" s="277">
        <v>-101757</v>
      </c>
      <c r="U497" s="596">
        <f t="shared" si="28"/>
        <v>-20351.400000000001</v>
      </c>
      <c r="V497" s="533" t="s">
        <v>4344</v>
      </c>
      <c r="W497" s="533"/>
      <c r="X497" s="534"/>
      <c r="Y497" s="535"/>
      <c r="Z497" s="535"/>
      <c r="AA497" s="535"/>
      <c r="AB497" s="535"/>
      <c r="AC497" s="535"/>
      <c r="AD497" s="535"/>
      <c r="AE497" s="535"/>
      <c r="AF497" s="535"/>
      <c r="AG497" s="535"/>
      <c r="AH497" s="551"/>
    </row>
    <row r="498" spans="1:34" s="537" customFormat="1" ht="15" customHeight="1" x14ac:dyDescent="0.2">
      <c r="A498" s="550" t="s">
        <v>4151</v>
      </c>
      <c r="B498" s="526" t="s">
        <v>4150</v>
      </c>
      <c r="C498" s="527">
        <v>44914</v>
      </c>
      <c r="D498" s="528" t="s">
        <v>4013</v>
      </c>
      <c r="E498" s="529" t="s">
        <v>4334</v>
      </c>
      <c r="F498" s="529" t="s">
        <v>4014</v>
      </c>
      <c r="G498" s="530">
        <f t="shared" si="29"/>
        <v>121345.2</v>
      </c>
      <c r="H498" s="531">
        <v>0</v>
      </c>
      <c r="I498" s="531"/>
      <c r="J498" s="277">
        <v>0</v>
      </c>
      <c r="K498" s="273">
        <f t="shared" si="30"/>
        <v>0</v>
      </c>
      <c r="L498" s="276"/>
      <c r="M498" s="276"/>
      <c r="N498" s="276"/>
      <c r="O498" s="276"/>
      <c r="P498" s="277"/>
      <c r="Q498" s="277"/>
      <c r="R498" s="277"/>
      <c r="S498" s="277"/>
      <c r="T498" s="277">
        <v>101121</v>
      </c>
      <c r="U498" s="596">
        <f t="shared" si="28"/>
        <v>20224.2</v>
      </c>
      <c r="V498" s="533" t="s">
        <v>4344</v>
      </c>
      <c r="W498" s="533"/>
      <c r="X498" s="534"/>
      <c r="Y498" s="535"/>
      <c r="Z498" s="535"/>
      <c r="AA498" s="535"/>
      <c r="AB498" s="535"/>
      <c r="AC498" s="535"/>
      <c r="AD498" s="535"/>
      <c r="AE498" s="535"/>
      <c r="AF498" s="535"/>
      <c r="AG498" s="535"/>
      <c r="AH498" s="551"/>
    </row>
    <row r="499" spans="1:34" s="537" customFormat="1" ht="15" customHeight="1" x14ac:dyDescent="0.2">
      <c r="A499" s="550" t="s">
        <v>4147</v>
      </c>
      <c r="B499" s="526" t="s">
        <v>4145</v>
      </c>
      <c r="C499" s="527">
        <v>44914</v>
      </c>
      <c r="D499" s="528" t="s">
        <v>4003</v>
      </c>
      <c r="E499" s="529" t="s">
        <v>27</v>
      </c>
      <c r="F499" s="529" t="s">
        <v>4004</v>
      </c>
      <c r="G499" s="530">
        <f t="shared" si="29"/>
        <v>71000.399999999994</v>
      </c>
      <c r="H499" s="531">
        <v>0</v>
      </c>
      <c r="I499" s="531"/>
      <c r="J499" s="277">
        <v>0</v>
      </c>
      <c r="K499" s="273">
        <f t="shared" si="30"/>
        <v>0</v>
      </c>
      <c r="L499" s="276"/>
      <c r="M499" s="276"/>
      <c r="N499" s="276"/>
      <c r="O499" s="276"/>
      <c r="P499" s="277"/>
      <c r="Q499" s="277"/>
      <c r="R499" s="277"/>
      <c r="S499" s="277"/>
      <c r="T499" s="277">
        <v>59167</v>
      </c>
      <c r="U499" s="596">
        <f t="shared" si="28"/>
        <v>11833.400000000001</v>
      </c>
      <c r="V499" s="533" t="s">
        <v>4344</v>
      </c>
      <c r="W499" s="533"/>
      <c r="X499" s="534"/>
      <c r="Y499" s="535"/>
      <c r="Z499" s="535"/>
      <c r="AA499" s="535"/>
      <c r="AB499" s="535"/>
      <c r="AC499" s="535"/>
      <c r="AD499" s="535"/>
      <c r="AE499" s="535"/>
      <c r="AF499" s="535"/>
      <c r="AG499" s="535"/>
      <c r="AH499" s="551"/>
    </row>
    <row r="500" spans="1:34" s="537" customFormat="1" ht="15" customHeight="1" x14ac:dyDescent="0.2">
      <c r="A500" s="550" t="s">
        <v>4159</v>
      </c>
      <c r="B500" s="526" t="s">
        <v>4157</v>
      </c>
      <c r="C500" s="527">
        <v>44912</v>
      </c>
      <c r="D500" s="528" t="s">
        <v>4013</v>
      </c>
      <c r="E500" s="529" t="s">
        <v>4334</v>
      </c>
      <c r="F500" s="529" t="s">
        <v>4014</v>
      </c>
      <c r="G500" s="530">
        <f t="shared" ref="G500:G531" si="31">SUM(H500:U500)</f>
        <v>35881.199999999997</v>
      </c>
      <c r="H500" s="531">
        <v>0</v>
      </c>
      <c r="I500" s="531"/>
      <c r="J500" s="277">
        <v>0</v>
      </c>
      <c r="K500" s="273">
        <f t="shared" si="30"/>
        <v>0</v>
      </c>
      <c r="L500" s="276"/>
      <c r="M500" s="276"/>
      <c r="N500" s="276"/>
      <c r="O500" s="276"/>
      <c r="P500" s="277"/>
      <c r="Q500" s="277"/>
      <c r="R500" s="277"/>
      <c r="S500" s="277"/>
      <c r="T500" s="277">
        <v>29901</v>
      </c>
      <c r="U500" s="596">
        <f t="shared" si="28"/>
        <v>5980.2000000000007</v>
      </c>
      <c r="V500" s="533" t="s">
        <v>4344</v>
      </c>
      <c r="W500" s="533"/>
      <c r="X500" s="534"/>
      <c r="Y500" s="535"/>
      <c r="Z500" s="535"/>
      <c r="AA500" s="535"/>
      <c r="AB500" s="535"/>
      <c r="AC500" s="535"/>
      <c r="AD500" s="535"/>
      <c r="AE500" s="535"/>
      <c r="AF500" s="535"/>
      <c r="AG500" s="535"/>
      <c r="AH500" s="551"/>
    </row>
    <row r="501" spans="1:34" s="537" customFormat="1" ht="15" customHeight="1" x14ac:dyDescent="0.2">
      <c r="A501" s="550" t="s">
        <v>4142</v>
      </c>
      <c r="B501" s="526" t="s">
        <v>4141</v>
      </c>
      <c r="C501" s="527">
        <v>44912</v>
      </c>
      <c r="D501" s="528" t="s">
        <v>4013</v>
      </c>
      <c r="E501" s="529" t="s">
        <v>4334</v>
      </c>
      <c r="F501" s="529" t="s">
        <v>4014</v>
      </c>
      <c r="G501" s="530">
        <f t="shared" si="31"/>
        <v>122108.4</v>
      </c>
      <c r="H501" s="531">
        <v>0</v>
      </c>
      <c r="I501" s="531"/>
      <c r="J501" s="277">
        <v>0</v>
      </c>
      <c r="K501" s="273">
        <f t="shared" si="30"/>
        <v>0</v>
      </c>
      <c r="L501" s="276"/>
      <c r="M501" s="276"/>
      <c r="N501" s="276"/>
      <c r="O501" s="276"/>
      <c r="P501" s="277"/>
      <c r="Q501" s="277"/>
      <c r="R501" s="277"/>
      <c r="S501" s="277"/>
      <c r="T501" s="277">
        <v>101757</v>
      </c>
      <c r="U501" s="596">
        <f t="shared" si="28"/>
        <v>20351.400000000001</v>
      </c>
      <c r="V501" s="533" t="s">
        <v>4344</v>
      </c>
      <c r="W501" s="533"/>
      <c r="X501" s="534"/>
      <c r="Y501" s="535"/>
      <c r="Z501" s="535"/>
      <c r="AA501" s="535"/>
      <c r="AB501" s="535"/>
      <c r="AC501" s="535"/>
      <c r="AD501" s="535"/>
      <c r="AE501" s="535"/>
      <c r="AF501" s="535"/>
      <c r="AG501" s="535"/>
      <c r="AH501" s="551"/>
    </row>
    <row r="502" spans="1:34" ht="15" customHeight="1" x14ac:dyDescent="0.2">
      <c r="A502" s="548" t="s">
        <v>4139</v>
      </c>
      <c r="B502" s="267" t="s">
        <v>4137</v>
      </c>
      <c r="C502" s="268">
        <v>44911</v>
      </c>
      <c r="D502" s="269" t="s">
        <v>2254</v>
      </c>
      <c r="E502" s="270" t="s">
        <v>1387</v>
      </c>
      <c r="F502" s="270" t="s">
        <v>2255</v>
      </c>
      <c r="G502" s="271">
        <f t="shared" si="31"/>
        <v>50000.4</v>
      </c>
      <c r="H502" s="531">
        <v>0</v>
      </c>
      <c r="I502" s="272"/>
      <c r="J502" s="273">
        <v>0</v>
      </c>
      <c r="K502" s="273">
        <f t="shared" si="30"/>
        <v>0</v>
      </c>
      <c r="L502" s="274"/>
      <c r="M502" s="274"/>
      <c r="N502" s="274"/>
      <c r="O502" s="274"/>
      <c r="P502" s="273"/>
      <c r="Q502" s="273"/>
      <c r="R502" s="273">
        <v>41667</v>
      </c>
      <c r="S502" s="275">
        <f>R502*0.2</f>
        <v>8333.4</v>
      </c>
      <c r="T502" s="276"/>
      <c r="U502" s="596">
        <f t="shared" si="28"/>
        <v>0</v>
      </c>
      <c r="V502" s="279"/>
      <c r="W502" s="278"/>
      <c r="X502" s="279"/>
      <c r="Y502" s="280"/>
      <c r="Z502" s="280"/>
      <c r="AA502" s="280"/>
      <c r="AB502" s="280"/>
      <c r="AC502" s="280"/>
      <c r="AD502" s="280"/>
      <c r="AE502" s="280"/>
      <c r="AF502" s="280"/>
      <c r="AG502" s="280"/>
      <c r="AH502" s="549"/>
    </row>
    <row r="503" spans="1:34" s="537" customFormat="1" ht="15" customHeight="1" x14ac:dyDescent="0.2">
      <c r="A503" s="550" t="s">
        <v>4135</v>
      </c>
      <c r="B503" s="526" t="s">
        <v>4134</v>
      </c>
      <c r="C503" s="527">
        <v>44911</v>
      </c>
      <c r="D503" s="528" t="s">
        <v>4003</v>
      </c>
      <c r="E503" s="529" t="s">
        <v>27</v>
      </c>
      <c r="F503" s="529" t="s">
        <v>4004</v>
      </c>
      <c r="G503" s="530">
        <f t="shared" si="31"/>
        <v>31100.400000000001</v>
      </c>
      <c r="H503" s="531">
        <v>0</v>
      </c>
      <c r="I503" s="531"/>
      <c r="J503" s="277">
        <v>0</v>
      </c>
      <c r="K503" s="273">
        <f t="shared" si="30"/>
        <v>0</v>
      </c>
      <c r="L503" s="276"/>
      <c r="M503" s="276"/>
      <c r="N503" s="276"/>
      <c r="O503" s="276"/>
      <c r="P503" s="277"/>
      <c r="Q503" s="277"/>
      <c r="R503" s="277"/>
      <c r="S503" s="277"/>
      <c r="T503" s="277">
        <v>25917</v>
      </c>
      <c r="U503" s="596">
        <f t="shared" si="28"/>
        <v>5183.4000000000005</v>
      </c>
      <c r="V503" s="533" t="s">
        <v>4344</v>
      </c>
      <c r="W503" s="533"/>
      <c r="X503" s="534"/>
      <c r="Y503" s="535"/>
      <c r="Z503" s="535"/>
      <c r="AA503" s="535"/>
      <c r="AB503" s="535"/>
      <c r="AC503" s="535"/>
      <c r="AD503" s="535"/>
      <c r="AE503" s="535"/>
      <c r="AF503" s="535"/>
      <c r="AG503" s="535"/>
      <c r="AH503" s="551"/>
    </row>
    <row r="504" spans="1:34" ht="15" customHeight="1" x14ac:dyDescent="0.2">
      <c r="A504" s="548" t="s">
        <v>4132</v>
      </c>
      <c r="B504" s="267" t="s">
        <v>4130</v>
      </c>
      <c r="C504" s="268">
        <v>44911</v>
      </c>
      <c r="D504" s="269" t="s">
        <v>1492</v>
      </c>
      <c r="E504" s="270" t="s">
        <v>1387</v>
      </c>
      <c r="F504" s="270" t="s">
        <v>48</v>
      </c>
      <c r="G504" s="271">
        <f t="shared" si="31"/>
        <v>73794</v>
      </c>
      <c r="H504" s="531">
        <v>0</v>
      </c>
      <c r="I504" s="272"/>
      <c r="J504" s="273">
        <v>0</v>
      </c>
      <c r="K504" s="273">
        <f t="shared" si="30"/>
        <v>0</v>
      </c>
      <c r="L504" s="274"/>
      <c r="M504" s="274"/>
      <c r="N504" s="274"/>
      <c r="O504" s="274"/>
      <c r="P504" s="273"/>
      <c r="Q504" s="273"/>
      <c r="R504" s="273">
        <v>61495</v>
      </c>
      <c r="S504" s="275">
        <f>R504*0.2</f>
        <v>12299</v>
      </c>
      <c r="T504" s="276"/>
      <c r="U504" s="596">
        <f t="shared" si="28"/>
        <v>0</v>
      </c>
      <c r="V504" s="279"/>
      <c r="W504" s="278"/>
      <c r="X504" s="279"/>
      <c r="Y504" s="280"/>
      <c r="Z504" s="280"/>
      <c r="AA504" s="280"/>
      <c r="AB504" s="280"/>
      <c r="AC504" s="280"/>
      <c r="AD504" s="280"/>
      <c r="AE504" s="280"/>
      <c r="AF504" s="280"/>
      <c r="AG504" s="280"/>
      <c r="AH504" s="549"/>
    </row>
    <row r="505" spans="1:34" ht="15" customHeight="1" x14ac:dyDescent="0.2">
      <c r="A505" s="548" t="s">
        <v>4128</v>
      </c>
      <c r="B505" s="267" t="s">
        <v>4126</v>
      </c>
      <c r="C505" s="268">
        <v>44911</v>
      </c>
      <c r="D505" s="269" t="s">
        <v>1492</v>
      </c>
      <c r="E505" s="270" t="s">
        <v>1387</v>
      </c>
      <c r="F505" s="270" t="s">
        <v>48</v>
      </c>
      <c r="G505" s="271">
        <f t="shared" si="31"/>
        <v>54756</v>
      </c>
      <c r="H505" s="531">
        <v>0</v>
      </c>
      <c r="I505" s="272"/>
      <c r="J505" s="273">
        <v>0</v>
      </c>
      <c r="K505" s="273">
        <f t="shared" si="30"/>
        <v>0</v>
      </c>
      <c r="L505" s="274"/>
      <c r="M505" s="274"/>
      <c r="N505" s="274"/>
      <c r="O505" s="274"/>
      <c r="P505" s="273"/>
      <c r="Q505" s="273"/>
      <c r="R505" s="273">
        <v>45630</v>
      </c>
      <c r="S505" s="275">
        <f>R505*0.2</f>
        <v>9126</v>
      </c>
      <c r="T505" s="276"/>
      <c r="U505" s="596">
        <f t="shared" si="28"/>
        <v>0</v>
      </c>
      <c r="V505" s="279"/>
      <c r="W505" s="278"/>
      <c r="X505" s="279"/>
      <c r="Y505" s="280"/>
      <c r="Z505" s="280"/>
      <c r="AA505" s="280"/>
      <c r="AB505" s="280"/>
      <c r="AC505" s="280"/>
      <c r="AD505" s="280"/>
      <c r="AE505" s="280"/>
      <c r="AF505" s="280"/>
      <c r="AG505" s="280"/>
      <c r="AH505" s="549"/>
    </row>
    <row r="506" spans="1:34" s="537" customFormat="1" ht="15" customHeight="1" x14ac:dyDescent="0.2">
      <c r="A506" s="550" t="s">
        <v>4124</v>
      </c>
      <c r="B506" s="526" t="s">
        <v>4122</v>
      </c>
      <c r="C506" s="527">
        <v>44911</v>
      </c>
      <c r="D506" s="528" t="s">
        <v>3733</v>
      </c>
      <c r="E506" s="529" t="s">
        <v>2178</v>
      </c>
      <c r="F506" s="529" t="s">
        <v>3734</v>
      </c>
      <c r="G506" s="530">
        <f t="shared" si="31"/>
        <v>4800</v>
      </c>
      <c r="H506" s="531">
        <v>0</v>
      </c>
      <c r="I506" s="531"/>
      <c r="J506" s="277">
        <v>0</v>
      </c>
      <c r="K506" s="273">
        <f t="shared" si="30"/>
        <v>0</v>
      </c>
      <c r="L506" s="276"/>
      <c r="M506" s="276"/>
      <c r="N506" s="276"/>
      <c r="O506" s="276"/>
      <c r="P506" s="277"/>
      <c r="Q506" s="277"/>
      <c r="R506" s="277"/>
      <c r="S506" s="277"/>
      <c r="T506" s="277">
        <v>4000</v>
      </c>
      <c r="U506" s="596">
        <f t="shared" si="28"/>
        <v>800</v>
      </c>
      <c r="V506" s="533" t="s">
        <v>4344</v>
      </c>
      <c r="W506" s="533"/>
      <c r="X506" s="534"/>
      <c r="Y506" s="535"/>
      <c r="Z506" s="535"/>
      <c r="AA506" s="535"/>
      <c r="AB506" s="535"/>
      <c r="AC506" s="535"/>
      <c r="AD506" s="535"/>
      <c r="AE506" s="535"/>
      <c r="AF506" s="535"/>
      <c r="AG506" s="535"/>
      <c r="AH506" s="551"/>
    </row>
    <row r="507" spans="1:34" ht="15" customHeight="1" x14ac:dyDescent="0.2">
      <c r="A507" s="548" t="s">
        <v>4120</v>
      </c>
      <c r="B507" s="267" t="s">
        <v>4118</v>
      </c>
      <c r="C507" s="268">
        <v>44911</v>
      </c>
      <c r="D507" s="269" t="s">
        <v>2499</v>
      </c>
      <c r="E507" s="270" t="s">
        <v>1408</v>
      </c>
      <c r="F507" s="270" t="s">
        <v>71</v>
      </c>
      <c r="G507" s="271">
        <f t="shared" si="31"/>
        <v>63991.199999999997</v>
      </c>
      <c r="H507" s="531">
        <v>0</v>
      </c>
      <c r="I507" s="272"/>
      <c r="J507" s="273">
        <v>0</v>
      </c>
      <c r="K507" s="273">
        <f t="shared" si="30"/>
        <v>0</v>
      </c>
      <c r="L507" s="274"/>
      <c r="M507" s="274"/>
      <c r="N507" s="274"/>
      <c r="O507" s="274"/>
      <c r="P507" s="273"/>
      <c r="Q507" s="273"/>
      <c r="R507" s="273">
        <v>53326</v>
      </c>
      <c r="S507" s="275">
        <f>R507*0.2</f>
        <v>10665.2</v>
      </c>
      <c r="T507" s="276"/>
      <c r="U507" s="596">
        <f t="shared" si="28"/>
        <v>0</v>
      </c>
      <c r="V507" s="279"/>
      <c r="W507" s="278"/>
      <c r="X507" s="279"/>
      <c r="Y507" s="280"/>
      <c r="Z507" s="280"/>
      <c r="AA507" s="280"/>
      <c r="AB507" s="280"/>
      <c r="AC507" s="280"/>
      <c r="AD507" s="280"/>
      <c r="AE507" s="280"/>
      <c r="AF507" s="280"/>
      <c r="AG507" s="280"/>
      <c r="AH507" s="549"/>
    </row>
    <row r="508" spans="1:34" s="537" customFormat="1" ht="15" customHeight="1" x14ac:dyDescent="0.2">
      <c r="A508" s="550" t="s">
        <v>4115</v>
      </c>
      <c r="B508" s="526" t="s">
        <v>4113</v>
      </c>
      <c r="C508" s="527">
        <v>44911</v>
      </c>
      <c r="D508" s="528" t="s">
        <v>4003</v>
      </c>
      <c r="E508" s="529" t="s">
        <v>27</v>
      </c>
      <c r="F508" s="529" t="s">
        <v>4004</v>
      </c>
      <c r="G508" s="530">
        <f t="shared" si="31"/>
        <v>41799.599999999999</v>
      </c>
      <c r="H508" s="531">
        <v>0</v>
      </c>
      <c r="I508" s="531"/>
      <c r="J508" s="277">
        <v>0</v>
      </c>
      <c r="K508" s="273">
        <f t="shared" si="30"/>
        <v>0</v>
      </c>
      <c r="L508" s="276"/>
      <c r="M508" s="276"/>
      <c r="N508" s="276"/>
      <c r="O508" s="276"/>
      <c r="P508" s="277"/>
      <c r="Q508" s="277"/>
      <c r="R508" s="277"/>
      <c r="S508" s="277"/>
      <c r="T508" s="277">
        <v>34833</v>
      </c>
      <c r="U508" s="596">
        <f t="shared" si="28"/>
        <v>6966.6</v>
      </c>
      <c r="V508" s="533" t="s">
        <v>4344</v>
      </c>
      <c r="W508" s="533"/>
      <c r="X508" s="534"/>
      <c r="Y508" s="535"/>
      <c r="Z508" s="535"/>
      <c r="AA508" s="535"/>
      <c r="AB508" s="535"/>
      <c r="AC508" s="535"/>
      <c r="AD508" s="535"/>
      <c r="AE508" s="535"/>
      <c r="AF508" s="535"/>
      <c r="AG508" s="535"/>
      <c r="AH508" s="551"/>
    </row>
    <row r="509" spans="1:34" s="537" customFormat="1" ht="15" customHeight="1" x14ac:dyDescent="0.2">
      <c r="A509" s="550" t="s">
        <v>4110</v>
      </c>
      <c r="B509" s="526" t="s">
        <v>4108</v>
      </c>
      <c r="C509" s="527">
        <v>44910</v>
      </c>
      <c r="D509" s="528" t="s">
        <v>2901</v>
      </c>
      <c r="E509" s="529" t="s">
        <v>27</v>
      </c>
      <c r="F509" s="529" t="s">
        <v>1803</v>
      </c>
      <c r="G509" s="530">
        <f t="shared" si="31"/>
        <v>103599.6</v>
      </c>
      <c r="H509" s="531">
        <v>0</v>
      </c>
      <c r="I509" s="531"/>
      <c r="J509" s="277">
        <v>0</v>
      </c>
      <c r="K509" s="273">
        <f t="shared" si="30"/>
        <v>0</v>
      </c>
      <c r="L509" s="276"/>
      <c r="M509" s="276"/>
      <c r="N509" s="276"/>
      <c r="O509" s="276"/>
      <c r="P509" s="277"/>
      <c r="Q509" s="277"/>
      <c r="R509" s="277"/>
      <c r="S509" s="277"/>
      <c r="T509" s="277">
        <v>86333</v>
      </c>
      <c r="U509" s="596">
        <f t="shared" si="28"/>
        <v>17266.600000000002</v>
      </c>
      <c r="V509" s="533" t="s">
        <v>4344</v>
      </c>
      <c r="W509" s="533"/>
      <c r="X509" s="534"/>
      <c r="Y509" s="535"/>
      <c r="Z509" s="535"/>
      <c r="AA509" s="535"/>
      <c r="AB509" s="535"/>
      <c r="AC509" s="535"/>
      <c r="AD509" s="535"/>
      <c r="AE509" s="535"/>
      <c r="AF509" s="535"/>
      <c r="AG509" s="535"/>
      <c r="AH509" s="551"/>
    </row>
    <row r="510" spans="1:34" s="537" customFormat="1" ht="15" customHeight="1" x14ac:dyDescent="0.2">
      <c r="A510" s="550" t="s">
        <v>4105</v>
      </c>
      <c r="B510" s="526" t="s">
        <v>4103</v>
      </c>
      <c r="C510" s="527">
        <v>44909</v>
      </c>
      <c r="D510" s="528" t="s">
        <v>4003</v>
      </c>
      <c r="E510" s="529" t="s">
        <v>27</v>
      </c>
      <c r="F510" s="529" t="s">
        <v>4004</v>
      </c>
      <c r="G510" s="530">
        <f t="shared" si="31"/>
        <v>18200.400000000001</v>
      </c>
      <c r="H510" s="531">
        <v>0</v>
      </c>
      <c r="I510" s="531"/>
      <c r="J510" s="277">
        <v>0</v>
      </c>
      <c r="K510" s="273">
        <f t="shared" si="30"/>
        <v>0</v>
      </c>
      <c r="L510" s="276"/>
      <c r="M510" s="276"/>
      <c r="N510" s="276"/>
      <c r="O510" s="276"/>
      <c r="P510" s="277"/>
      <c r="Q510" s="277"/>
      <c r="R510" s="277"/>
      <c r="S510" s="277"/>
      <c r="T510" s="277">
        <v>15167</v>
      </c>
      <c r="U510" s="596">
        <f t="shared" si="28"/>
        <v>3033.4</v>
      </c>
      <c r="V510" s="533" t="s">
        <v>4344</v>
      </c>
      <c r="W510" s="533"/>
      <c r="X510" s="534"/>
      <c r="Y510" s="535"/>
      <c r="Z510" s="535"/>
      <c r="AA510" s="535"/>
      <c r="AB510" s="535"/>
      <c r="AC510" s="535"/>
      <c r="AD510" s="535"/>
      <c r="AE510" s="535"/>
      <c r="AF510" s="535"/>
      <c r="AG510" s="535"/>
      <c r="AH510" s="551"/>
    </row>
    <row r="511" spans="1:34" ht="15" customHeight="1" x14ac:dyDescent="0.2">
      <c r="A511" s="548" t="s">
        <v>4101</v>
      </c>
      <c r="B511" s="267" t="s">
        <v>4099</v>
      </c>
      <c r="C511" s="268">
        <v>44908</v>
      </c>
      <c r="D511" s="269" t="s">
        <v>2171</v>
      </c>
      <c r="E511" s="270" t="s">
        <v>30</v>
      </c>
      <c r="F511" s="270" t="s">
        <v>135</v>
      </c>
      <c r="G511" s="271">
        <f t="shared" si="31"/>
        <v>11088</v>
      </c>
      <c r="H511" s="531">
        <v>0</v>
      </c>
      <c r="I511" s="272"/>
      <c r="J511" s="273">
        <v>0</v>
      </c>
      <c r="K511" s="273">
        <f t="shared" si="30"/>
        <v>0</v>
      </c>
      <c r="L511" s="274"/>
      <c r="M511" s="274"/>
      <c r="N511" s="274"/>
      <c r="O511" s="274"/>
      <c r="P511" s="273"/>
      <c r="Q511" s="273"/>
      <c r="R511" s="273">
        <v>9240</v>
      </c>
      <c r="S511" s="275">
        <f>R511*0.2</f>
        <v>1848</v>
      </c>
      <c r="T511" s="276"/>
      <c r="U511" s="596">
        <f t="shared" si="28"/>
        <v>0</v>
      </c>
      <c r="V511" s="279"/>
      <c r="W511" s="278"/>
      <c r="X511" s="279"/>
      <c r="Y511" s="280"/>
      <c r="Z511" s="280"/>
      <c r="AA511" s="280"/>
      <c r="AB511" s="280"/>
      <c r="AC511" s="280"/>
      <c r="AD511" s="280"/>
      <c r="AE511" s="280"/>
      <c r="AF511" s="280"/>
      <c r="AG511" s="280"/>
      <c r="AH511" s="549"/>
    </row>
    <row r="512" spans="1:34" s="537" customFormat="1" ht="15" customHeight="1" x14ac:dyDescent="0.2">
      <c r="A512" s="550" t="s">
        <v>4097</v>
      </c>
      <c r="B512" s="526" t="s">
        <v>4095</v>
      </c>
      <c r="C512" s="527">
        <v>44908</v>
      </c>
      <c r="D512" s="528" t="s">
        <v>4087</v>
      </c>
      <c r="E512" s="529" t="s">
        <v>27</v>
      </c>
      <c r="F512" s="529" t="s">
        <v>1803</v>
      </c>
      <c r="G512" s="530">
        <f t="shared" si="31"/>
        <v>114099.6</v>
      </c>
      <c r="H512" s="531">
        <v>0</v>
      </c>
      <c r="I512" s="531"/>
      <c r="J512" s="277">
        <v>0</v>
      </c>
      <c r="K512" s="273">
        <f t="shared" si="30"/>
        <v>0</v>
      </c>
      <c r="L512" s="276"/>
      <c r="M512" s="276"/>
      <c r="N512" s="276"/>
      <c r="O512" s="276"/>
      <c r="P512" s="277"/>
      <c r="Q512" s="277"/>
      <c r="R512" s="277"/>
      <c r="S512" s="277"/>
      <c r="T512" s="277">
        <v>95083</v>
      </c>
      <c r="U512" s="596">
        <f t="shared" si="28"/>
        <v>19016.600000000002</v>
      </c>
      <c r="V512" s="533" t="s">
        <v>4344</v>
      </c>
      <c r="W512" s="533"/>
      <c r="X512" s="534"/>
      <c r="Y512" s="535"/>
      <c r="Z512" s="535"/>
      <c r="AA512" s="535"/>
      <c r="AB512" s="535"/>
      <c r="AC512" s="535"/>
      <c r="AD512" s="535"/>
      <c r="AE512" s="535"/>
      <c r="AF512" s="535"/>
      <c r="AG512" s="535"/>
      <c r="AH512" s="551"/>
    </row>
    <row r="513" spans="1:34" s="537" customFormat="1" ht="15" customHeight="1" x14ac:dyDescent="0.2">
      <c r="A513" s="550" t="s">
        <v>4092</v>
      </c>
      <c r="B513" s="526" t="s">
        <v>4090</v>
      </c>
      <c r="C513" s="527">
        <v>44908</v>
      </c>
      <c r="D513" s="528" t="s">
        <v>1624</v>
      </c>
      <c r="E513" s="529" t="s">
        <v>67</v>
      </c>
      <c r="F513" s="529" t="s">
        <v>1625</v>
      </c>
      <c r="G513" s="530">
        <f t="shared" si="31"/>
        <v>20900.400000000001</v>
      </c>
      <c r="H513" s="531">
        <v>0</v>
      </c>
      <c r="I513" s="531"/>
      <c r="J513" s="277">
        <v>0</v>
      </c>
      <c r="K513" s="273">
        <f t="shared" si="30"/>
        <v>0</v>
      </c>
      <c r="L513" s="276"/>
      <c r="M513" s="276"/>
      <c r="N513" s="276"/>
      <c r="O513" s="276"/>
      <c r="P513" s="277"/>
      <c r="Q513" s="277"/>
      <c r="R513" s="277"/>
      <c r="S513" s="277"/>
      <c r="T513" s="277">
        <v>17417</v>
      </c>
      <c r="U513" s="596">
        <f t="shared" si="28"/>
        <v>3483.4</v>
      </c>
      <c r="V513" s="533" t="s">
        <v>4344</v>
      </c>
      <c r="W513" s="533"/>
      <c r="X513" s="534"/>
      <c r="Y513" s="535"/>
      <c r="Z513" s="535"/>
      <c r="AA513" s="535"/>
      <c r="AB513" s="535"/>
      <c r="AC513" s="535"/>
      <c r="AD513" s="535"/>
      <c r="AE513" s="535"/>
      <c r="AF513" s="535"/>
      <c r="AG513" s="535"/>
      <c r="AH513" s="551"/>
    </row>
    <row r="514" spans="1:34" s="537" customFormat="1" ht="15" customHeight="1" x14ac:dyDescent="0.2">
      <c r="A514" s="550" t="s">
        <v>4088</v>
      </c>
      <c r="B514" s="526" t="s">
        <v>4086</v>
      </c>
      <c r="C514" s="527">
        <v>44908</v>
      </c>
      <c r="D514" s="528" t="s">
        <v>4087</v>
      </c>
      <c r="E514" s="529" t="s">
        <v>27</v>
      </c>
      <c r="F514" s="529" t="s">
        <v>1803</v>
      </c>
      <c r="G514" s="530">
        <f t="shared" si="31"/>
        <v>30300</v>
      </c>
      <c r="H514" s="531">
        <v>0</v>
      </c>
      <c r="I514" s="531"/>
      <c r="J514" s="277">
        <v>0</v>
      </c>
      <c r="K514" s="273">
        <f t="shared" si="30"/>
        <v>0</v>
      </c>
      <c r="L514" s="276"/>
      <c r="M514" s="276"/>
      <c r="N514" s="276"/>
      <c r="O514" s="276"/>
      <c r="P514" s="277"/>
      <c r="Q514" s="277"/>
      <c r="R514" s="277"/>
      <c r="S514" s="277"/>
      <c r="T514" s="277">
        <v>25250</v>
      </c>
      <c r="U514" s="596">
        <f t="shared" si="28"/>
        <v>5050</v>
      </c>
      <c r="V514" s="533" t="s">
        <v>4344</v>
      </c>
      <c r="W514" s="533"/>
      <c r="X514" s="534"/>
      <c r="Y514" s="535"/>
      <c r="Z514" s="535"/>
      <c r="AA514" s="535"/>
      <c r="AB514" s="535"/>
      <c r="AC514" s="535"/>
      <c r="AD514" s="535"/>
      <c r="AE514" s="535"/>
      <c r="AF514" s="535"/>
      <c r="AG514" s="535"/>
      <c r="AH514" s="551"/>
    </row>
    <row r="515" spans="1:34" s="537" customFormat="1" ht="15" customHeight="1" x14ac:dyDescent="0.2">
      <c r="A515" s="550" t="s">
        <v>4084</v>
      </c>
      <c r="B515" s="526" t="s">
        <v>4082</v>
      </c>
      <c r="C515" s="527">
        <v>44908</v>
      </c>
      <c r="D515" s="528" t="s">
        <v>2142</v>
      </c>
      <c r="E515" s="529" t="s">
        <v>1387</v>
      </c>
      <c r="F515" s="529" t="s">
        <v>2143</v>
      </c>
      <c r="G515" s="530">
        <f t="shared" si="31"/>
        <v>104094</v>
      </c>
      <c r="H515" s="531">
        <v>0</v>
      </c>
      <c r="I515" s="531"/>
      <c r="J515" s="277">
        <v>0</v>
      </c>
      <c r="K515" s="273">
        <f t="shared" si="30"/>
        <v>0</v>
      </c>
      <c r="L515" s="276"/>
      <c r="M515" s="276"/>
      <c r="N515" s="276"/>
      <c r="O515" s="276"/>
      <c r="P515" s="277"/>
      <c r="Q515" s="277"/>
      <c r="R515" s="277"/>
      <c r="S515" s="277"/>
      <c r="T515" s="277">
        <v>86745</v>
      </c>
      <c r="U515" s="596">
        <f t="shared" si="28"/>
        <v>17349</v>
      </c>
      <c r="V515" s="533" t="s">
        <v>4344</v>
      </c>
      <c r="W515" s="533"/>
      <c r="X515" s="534"/>
      <c r="Y515" s="535"/>
      <c r="Z515" s="535"/>
      <c r="AA515" s="535"/>
      <c r="AB515" s="535"/>
      <c r="AC515" s="535"/>
      <c r="AD515" s="535"/>
      <c r="AE515" s="535"/>
      <c r="AF515" s="535"/>
      <c r="AG515" s="535"/>
      <c r="AH515" s="551"/>
    </row>
    <row r="516" spans="1:34" s="537" customFormat="1" ht="15" customHeight="1" x14ac:dyDescent="0.2">
      <c r="A516" s="550" t="s">
        <v>4079</v>
      </c>
      <c r="B516" s="526" t="s">
        <v>4077</v>
      </c>
      <c r="C516" s="527">
        <v>44908</v>
      </c>
      <c r="D516" s="528" t="s">
        <v>3733</v>
      </c>
      <c r="E516" s="529" t="s">
        <v>2178</v>
      </c>
      <c r="F516" s="529" t="s">
        <v>3734</v>
      </c>
      <c r="G516" s="530">
        <f t="shared" si="31"/>
        <v>2720.4</v>
      </c>
      <c r="H516" s="531">
        <v>0</v>
      </c>
      <c r="I516" s="531"/>
      <c r="J516" s="277">
        <v>0</v>
      </c>
      <c r="K516" s="273">
        <f t="shared" si="30"/>
        <v>0</v>
      </c>
      <c r="L516" s="276"/>
      <c r="M516" s="276"/>
      <c r="N516" s="276"/>
      <c r="O516" s="276"/>
      <c r="P516" s="277"/>
      <c r="Q516" s="277"/>
      <c r="R516" s="277"/>
      <c r="S516" s="277"/>
      <c r="T516" s="277">
        <v>2267</v>
      </c>
      <c r="U516" s="596">
        <f t="shared" si="28"/>
        <v>453.40000000000003</v>
      </c>
      <c r="V516" s="533" t="s">
        <v>4344</v>
      </c>
      <c r="W516" s="533"/>
      <c r="X516" s="534"/>
      <c r="Y516" s="535"/>
      <c r="Z516" s="535"/>
      <c r="AA516" s="535"/>
      <c r="AB516" s="535"/>
      <c r="AC516" s="535"/>
      <c r="AD516" s="535"/>
      <c r="AE516" s="535"/>
      <c r="AF516" s="535"/>
      <c r="AG516" s="535"/>
      <c r="AH516" s="551"/>
    </row>
    <row r="517" spans="1:34" ht="15" customHeight="1" x14ac:dyDescent="0.2">
      <c r="A517" s="548" t="s">
        <v>4075</v>
      </c>
      <c r="B517" s="267" t="s">
        <v>4073</v>
      </c>
      <c r="C517" s="268">
        <v>44907</v>
      </c>
      <c r="D517" s="269" t="s">
        <v>1729</v>
      </c>
      <c r="E517" s="270" t="s">
        <v>27</v>
      </c>
      <c r="F517" s="270" t="s">
        <v>130</v>
      </c>
      <c r="G517" s="271">
        <f t="shared" si="31"/>
        <v>14300.4</v>
      </c>
      <c r="H517" s="531">
        <v>0</v>
      </c>
      <c r="I517" s="272"/>
      <c r="J517" s="273">
        <v>0</v>
      </c>
      <c r="K517" s="273">
        <f t="shared" si="30"/>
        <v>0</v>
      </c>
      <c r="L517" s="274"/>
      <c r="M517" s="274"/>
      <c r="N517" s="274"/>
      <c r="O517" s="274"/>
      <c r="P517" s="273"/>
      <c r="Q517" s="273"/>
      <c r="R517" s="273">
        <v>11917</v>
      </c>
      <c r="S517" s="275">
        <f>R517*0.2</f>
        <v>2383.4</v>
      </c>
      <c r="T517" s="276"/>
      <c r="U517" s="596">
        <f t="shared" si="28"/>
        <v>0</v>
      </c>
      <c r="V517" s="279"/>
      <c r="W517" s="278"/>
      <c r="X517" s="279"/>
      <c r="Y517" s="280"/>
      <c r="Z517" s="280"/>
      <c r="AA517" s="280"/>
      <c r="AB517" s="280"/>
      <c r="AC517" s="280"/>
      <c r="AD517" s="280"/>
      <c r="AE517" s="280"/>
      <c r="AF517" s="280"/>
      <c r="AG517" s="280"/>
      <c r="AH517" s="549"/>
    </row>
    <row r="518" spans="1:34" ht="15" customHeight="1" x14ac:dyDescent="0.2">
      <c r="A518" s="548" t="s">
        <v>4071</v>
      </c>
      <c r="B518" s="267" t="s">
        <v>4068</v>
      </c>
      <c r="C518" s="268">
        <v>44907</v>
      </c>
      <c r="D518" s="269" t="s">
        <v>4069</v>
      </c>
      <c r="E518" s="270" t="s">
        <v>30</v>
      </c>
      <c r="F518" s="270" t="s">
        <v>4070</v>
      </c>
      <c r="G518" s="271">
        <f t="shared" si="31"/>
        <v>254040</v>
      </c>
      <c r="H518" s="531">
        <v>254040</v>
      </c>
      <c r="I518" s="272"/>
      <c r="J518" s="273">
        <v>0</v>
      </c>
      <c r="K518" s="273">
        <f t="shared" si="30"/>
        <v>0</v>
      </c>
      <c r="L518" s="274"/>
      <c r="M518" s="274"/>
      <c r="N518" s="274"/>
      <c r="O518" s="274"/>
      <c r="P518" s="273"/>
      <c r="Q518" s="273"/>
      <c r="R518" s="273"/>
      <c r="S518" s="275">
        <f>R518*0.2</f>
        <v>0</v>
      </c>
      <c r="T518" s="276"/>
      <c r="U518" s="596">
        <f t="shared" si="28"/>
        <v>0</v>
      </c>
      <c r="V518" s="279"/>
      <c r="W518" s="278"/>
      <c r="X518" s="279"/>
      <c r="Y518" s="280"/>
      <c r="Z518" s="280"/>
      <c r="AA518" s="280"/>
      <c r="AB518" s="280"/>
      <c r="AC518" s="280"/>
      <c r="AD518" s="280"/>
      <c r="AE518" s="280"/>
      <c r="AF518" s="280"/>
      <c r="AG518" s="280"/>
      <c r="AH518" s="549"/>
    </row>
    <row r="519" spans="1:34" s="537" customFormat="1" ht="15" customHeight="1" x14ac:dyDescent="0.2">
      <c r="A519" s="550" t="s">
        <v>4063</v>
      </c>
      <c r="B519" s="526" t="s">
        <v>4061</v>
      </c>
      <c r="C519" s="527">
        <v>44907</v>
      </c>
      <c r="D519" s="528" t="s">
        <v>4003</v>
      </c>
      <c r="E519" s="529" t="s">
        <v>27</v>
      </c>
      <c r="F519" s="529" t="s">
        <v>4004</v>
      </c>
      <c r="G519" s="530">
        <f t="shared" si="31"/>
        <v>39399.599999999999</v>
      </c>
      <c r="H519" s="531">
        <v>0</v>
      </c>
      <c r="I519" s="531"/>
      <c r="J519" s="277">
        <v>0</v>
      </c>
      <c r="K519" s="273">
        <f t="shared" si="30"/>
        <v>0</v>
      </c>
      <c r="L519" s="276"/>
      <c r="M519" s="276"/>
      <c r="N519" s="276"/>
      <c r="O519" s="276"/>
      <c r="P519" s="277"/>
      <c r="Q519" s="277"/>
      <c r="R519" s="277"/>
      <c r="S519" s="277"/>
      <c r="T519" s="277">
        <v>32833</v>
      </c>
      <c r="U519" s="596">
        <f t="shared" si="28"/>
        <v>6566.6</v>
      </c>
      <c r="V519" s="533" t="s">
        <v>4344</v>
      </c>
      <c r="W519" s="533"/>
      <c r="X519" s="534"/>
      <c r="Y519" s="535"/>
      <c r="Z519" s="535"/>
      <c r="AA519" s="535"/>
      <c r="AB519" s="535"/>
      <c r="AC519" s="535"/>
      <c r="AD519" s="535"/>
      <c r="AE519" s="535"/>
      <c r="AF519" s="535"/>
      <c r="AG519" s="535"/>
      <c r="AH519" s="551"/>
    </row>
    <row r="520" spans="1:34" s="438" customFormat="1" ht="15" customHeight="1" x14ac:dyDescent="0.2">
      <c r="A520" s="546" t="s">
        <v>4058</v>
      </c>
      <c r="B520" s="290" t="s">
        <v>4054</v>
      </c>
      <c r="C520" s="440">
        <v>44907</v>
      </c>
      <c r="D520" s="291" t="s">
        <v>4335</v>
      </c>
      <c r="E520" s="441" t="s">
        <v>27</v>
      </c>
      <c r="F520" s="441" t="s">
        <v>4056</v>
      </c>
      <c r="G520" s="300">
        <f t="shared" si="31"/>
        <v>6074</v>
      </c>
      <c r="H520" s="531">
        <v>6074</v>
      </c>
      <c r="I520" s="299"/>
      <c r="J520" s="298">
        <v>0</v>
      </c>
      <c r="K520" s="298">
        <f t="shared" si="30"/>
        <v>0</v>
      </c>
      <c r="L520" s="442"/>
      <c r="M520" s="442"/>
      <c r="N520" s="442"/>
      <c r="O520" s="442"/>
      <c r="P520" s="298"/>
      <c r="Q520" s="298"/>
      <c r="R520" s="298"/>
      <c r="S520" s="297">
        <f>R520*0.2</f>
        <v>0</v>
      </c>
      <c r="T520" s="442"/>
      <c r="U520" s="596">
        <f t="shared" si="28"/>
        <v>0</v>
      </c>
      <c r="V520" s="292" t="s">
        <v>5313</v>
      </c>
      <c r="W520" s="289"/>
      <c r="X520" s="292"/>
      <c r="Y520" s="443"/>
      <c r="Z520" s="443"/>
      <c r="AA520" s="443"/>
      <c r="AB520" s="443"/>
      <c r="AC520" s="443"/>
      <c r="AD520" s="443"/>
      <c r="AE520" s="443"/>
      <c r="AF520" s="443"/>
      <c r="AG520" s="443"/>
      <c r="AH520" s="547"/>
    </row>
    <row r="521" spans="1:34" ht="15" customHeight="1" x14ac:dyDescent="0.2">
      <c r="A521" s="548" t="s">
        <v>4049</v>
      </c>
      <c r="B521" s="267" t="s">
        <v>4048</v>
      </c>
      <c r="C521" s="268">
        <v>44905</v>
      </c>
      <c r="D521" s="269" t="s">
        <v>1706</v>
      </c>
      <c r="E521" s="270" t="s">
        <v>41</v>
      </c>
      <c r="F521" s="270" t="s">
        <v>1707</v>
      </c>
      <c r="G521" s="271">
        <f t="shared" si="31"/>
        <v>500400</v>
      </c>
      <c r="H521" s="531">
        <v>0</v>
      </c>
      <c r="I521" s="272"/>
      <c r="J521" s="273">
        <v>0</v>
      </c>
      <c r="K521" s="273">
        <f t="shared" si="30"/>
        <v>0</v>
      </c>
      <c r="L521" s="274"/>
      <c r="M521" s="274"/>
      <c r="N521" s="274"/>
      <c r="O521" s="274"/>
      <c r="P521" s="273"/>
      <c r="Q521" s="273"/>
      <c r="R521" s="273">
        <v>417000</v>
      </c>
      <c r="S521" s="275">
        <f>R521*0.2</f>
        <v>83400</v>
      </c>
      <c r="T521" s="276"/>
      <c r="U521" s="596">
        <f t="shared" si="28"/>
        <v>0</v>
      </c>
      <c r="V521" s="279"/>
      <c r="W521" s="278"/>
      <c r="X521" s="279"/>
      <c r="Y521" s="280"/>
      <c r="Z521" s="280"/>
      <c r="AA521" s="280"/>
      <c r="AB521" s="280"/>
      <c r="AC521" s="280"/>
      <c r="AD521" s="280"/>
      <c r="AE521" s="280"/>
      <c r="AF521" s="280"/>
      <c r="AG521" s="280"/>
      <c r="AH521" s="549"/>
    </row>
    <row r="522" spans="1:34" s="537" customFormat="1" ht="15" customHeight="1" x14ac:dyDescent="0.2">
      <c r="A522" s="550" t="s">
        <v>4045</v>
      </c>
      <c r="B522" s="526" t="s">
        <v>4043</v>
      </c>
      <c r="C522" s="527">
        <v>44905</v>
      </c>
      <c r="D522" s="528" t="s">
        <v>4003</v>
      </c>
      <c r="E522" s="529" t="s">
        <v>27</v>
      </c>
      <c r="F522" s="529" t="s">
        <v>4004</v>
      </c>
      <c r="G522" s="530">
        <f t="shared" si="31"/>
        <v>64200</v>
      </c>
      <c r="H522" s="531">
        <v>0</v>
      </c>
      <c r="I522" s="531"/>
      <c r="J522" s="277">
        <v>0</v>
      </c>
      <c r="K522" s="273">
        <f t="shared" si="30"/>
        <v>0</v>
      </c>
      <c r="L522" s="276"/>
      <c r="M522" s="276"/>
      <c r="N522" s="276"/>
      <c r="O522" s="276"/>
      <c r="P522" s="277"/>
      <c r="Q522" s="277"/>
      <c r="R522" s="277"/>
      <c r="S522" s="277"/>
      <c r="T522" s="277">
        <v>53500</v>
      </c>
      <c r="U522" s="596">
        <f t="shared" si="28"/>
        <v>10700</v>
      </c>
      <c r="V522" s="533" t="s">
        <v>4344</v>
      </c>
      <c r="W522" s="533"/>
      <c r="X522" s="534"/>
      <c r="Y522" s="535"/>
      <c r="Z522" s="535"/>
      <c r="AA522" s="535"/>
      <c r="AB522" s="535"/>
      <c r="AC522" s="535"/>
      <c r="AD522" s="535"/>
      <c r="AE522" s="535"/>
      <c r="AF522" s="535"/>
      <c r="AG522" s="535"/>
      <c r="AH522" s="551"/>
    </row>
    <row r="523" spans="1:34" ht="15" customHeight="1" x14ac:dyDescent="0.2">
      <c r="A523" s="548" t="s">
        <v>4041</v>
      </c>
      <c r="B523" s="267" t="s">
        <v>4040</v>
      </c>
      <c r="C523" s="268">
        <v>44904</v>
      </c>
      <c r="D523" s="269" t="s">
        <v>2041</v>
      </c>
      <c r="E523" s="270" t="s">
        <v>4312</v>
      </c>
      <c r="F523" s="270" t="s">
        <v>2035</v>
      </c>
      <c r="G523" s="271">
        <f t="shared" si="31"/>
        <v>0</v>
      </c>
      <c r="H523" s="531">
        <v>0</v>
      </c>
      <c r="I523" s="272"/>
      <c r="J523" s="273">
        <v>0</v>
      </c>
      <c r="K523" s="273">
        <f t="shared" si="30"/>
        <v>0</v>
      </c>
      <c r="L523" s="274"/>
      <c r="M523" s="274"/>
      <c r="N523" s="274"/>
      <c r="O523" s="274"/>
      <c r="P523" s="273"/>
      <c r="Q523" s="273"/>
      <c r="R523" s="273">
        <v>0</v>
      </c>
      <c r="S523" s="275">
        <f>R523*0.2</f>
        <v>0</v>
      </c>
      <c r="T523" s="276"/>
      <c r="U523" s="596">
        <f t="shared" si="28"/>
        <v>0</v>
      </c>
      <c r="V523" s="279"/>
      <c r="W523" s="278"/>
      <c r="X523" s="279"/>
      <c r="Y523" s="280"/>
      <c r="Z523" s="280"/>
      <c r="AA523" s="280"/>
      <c r="AB523" s="280"/>
      <c r="AC523" s="280"/>
      <c r="AD523" s="280"/>
      <c r="AE523" s="280"/>
      <c r="AF523" s="280"/>
      <c r="AG523" s="280"/>
      <c r="AH523" s="549"/>
    </row>
    <row r="524" spans="1:34" ht="15" customHeight="1" x14ac:dyDescent="0.2">
      <c r="A524" s="548" t="s">
        <v>4038</v>
      </c>
      <c r="B524" s="267" t="s">
        <v>4036</v>
      </c>
      <c r="C524" s="268">
        <v>44904</v>
      </c>
      <c r="D524" s="269" t="s">
        <v>1531</v>
      </c>
      <c r="E524" s="270" t="s">
        <v>27</v>
      </c>
      <c r="F524" s="270" t="s">
        <v>44</v>
      </c>
      <c r="G524" s="271">
        <f t="shared" si="31"/>
        <v>777600</v>
      </c>
      <c r="H524" s="531">
        <v>0</v>
      </c>
      <c r="I524" s="272"/>
      <c r="J524" s="273">
        <v>0</v>
      </c>
      <c r="K524" s="273">
        <f t="shared" si="30"/>
        <v>0</v>
      </c>
      <c r="L524" s="274"/>
      <c r="M524" s="274"/>
      <c r="N524" s="274"/>
      <c r="O524" s="274"/>
      <c r="P524" s="273"/>
      <c r="Q524" s="273"/>
      <c r="R524" s="273">
        <v>648000</v>
      </c>
      <c r="S524" s="275">
        <f>R524*0.2</f>
        <v>129600</v>
      </c>
      <c r="T524" s="276"/>
      <c r="U524" s="596">
        <f t="shared" si="28"/>
        <v>0</v>
      </c>
      <c r="V524" s="279"/>
      <c r="W524" s="278"/>
      <c r="X524" s="279"/>
      <c r="Y524" s="280"/>
      <c r="Z524" s="280"/>
      <c r="AA524" s="280"/>
      <c r="AB524" s="280"/>
      <c r="AC524" s="280"/>
      <c r="AD524" s="280"/>
      <c r="AE524" s="280"/>
      <c r="AF524" s="280"/>
      <c r="AG524" s="280"/>
      <c r="AH524" s="549"/>
    </row>
    <row r="525" spans="1:34" ht="15" customHeight="1" x14ac:dyDescent="0.2">
      <c r="A525" s="548" t="s">
        <v>4030</v>
      </c>
      <c r="B525" s="267" t="s">
        <v>4028</v>
      </c>
      <c r="C525" s="268">
        <v>44904</v>
      </c>
      <c r="D525" s="269" t="s">
        <v>1706</v>
      </c>
      <c r="E525" s="270" t="s">
        <v>41</v>
      </c>
      <c r="F525" s="270" t="s">
        <v>1707</v>
      </c>
      <c r="G525" s="271">
        <f t="shared" si="31"/>
        <v>123300</v>
      </c>
      <c r="H525" s="531">
        <v>0</v>
      </c>
      <c r="I525" s="272"/>
      <c r="J525" s="273">
        <v>0</v>
      </c>
      <c r="K525" s="273">
        <f t="shared" si="30"/>
        <v>0</v>
      </c>
      <c r="L525" s="274"/>
      <c r="M525" s="274"/>
      <c r="N525" s="274"/>
      <c r="O525" s="274"/>
      <c r="P525" s="273"/>
      <c r="Q525" s="273"/>
      <c r="R525" s="273">
        <v>102750</v>
      </c>
      <c r="S525" s="275">
        <f>R525*0.2</f>
        <v>20550</v>
      </c>
      <c r="T525" s="276"/>
      <c r="U525" s="596">
        <f t="shared" si="28"/>
        <v>0</v>
      </c>
      <c r="V525" s="279"/>
      <c r="W525" s="278"/>
      <c r="X525" s="279"/>
      <c r="Y525" s="280"/>
      <c r="Z525" s="280"/>
      <c r="AA525" s="280"/>
      <c r="AB525" s="280"/>
      <c r="AC525" s="280"/>
      <c r="AD525" s="280"/>
      <c r="AE525" s="280"/>
      <c r="AF525" s="280"/>
      <c r="AG525" s="280"/>
      <c r="AH525" s="549"/>
    </row>
    <row r="526" spans="1:34" ht="15" customHeight="1" x14ac:dyDescent="0.2">
      <c r="A526" s="548" t="s">
        <v>4025</v>
      </c>
      <c r="B526" s="267" t="s">
        <v>4023</v>
      </c>
      <c r="C526" s="268">
        <v>44904</v>
      </c>
      <c r="D526" s="269" t="s">
        <v>1429</v>
      </c>
      <c r="E526" s="270" t="s">
        <v>41</v>
      </c>
      <c r="F526" s="270" t="s">
        <v>42</v>
      </c>
      <c r="G526" s="271">
        <f t="shared" si="31"/>
        <v>19800</v>
      </c>
      <c r="H526" s="531">
        <v>0</v>
      </c>
      <c r="I526" s="272"/>
      <c r="J526" s="273">
        <v>0</v>
      </c>
      <c r="K526" s="273">
        <f t="shared" si="30"/>
        <v>0</v>
      </c>
      <c r="L526" s="274"/>
      <c r="M526" s="274"/>
      <c r="N526" s="274"/>
      <c r="O526" s="274"/>
      <c r="P526" s="273"/>
      <c r="Q526" s="273"/>
      <c r="R526" s="273">
        <v>16500</v>
      </c>
      <c r="S526" s="275">
        <f>R526*0.2</f>
        <v>3300</v>
      </c>
      <c r="T526" s="276"/>
      <c r="U526" s="596">
        <f t="shared" si="28"/>
        <v>0</v>
      </c>
      <c r="V526" s="279"/>
      <c r="W526" s="278"/>
      <c r="X526" s="279"/>
      <c r="Y526" s="280"/>
      <c r="Z526" s="280"/>
      <c r="AA526" s="280"/>
      <c r="AB526" s="280"/>
      <c r="AC526" s="280"/>
      <c r="AD526" s="280"/>
      <c r="AE526" s="280"/>
      <c r="AF526" s="280"/>
      <c r="AG526" s="280"/>
      <c r="AH526" s="549"/>
    </row>
    <row r="527" spans="1:34" s="537" customFormat="1" ht="15" customHeight="1" x14ac:dyDescent="0.2">
      <c r="A527" s="550" t="s">
        <v>4021</v>
      </c>
      <c r="B527" s="526" t="s">
        <v>4019</v>
      </c>
      <c r="C527" s="527">
        <v>44903</v>
      </c>
      <c r="D527" s="528" t="s">
        <v>4003</v>
      </c>
      <c r="E527" s="529" t="s">
        <v>27</v>
      </c>
      <c r="F527" s="529" t="s">
        <v>4004</v>
      </c>
      <c r="G527" s="530">
        <f t="shared" si="31"/>
        <v>48500.4</v>
      </c>
      <c r="H527" s="531">
        <v>0</v>
      </c>
      <c r="I527" s="531"/>
      <c r="J527" s="277">
        <v>0</v>
      </c>
      <c r="K527" s="273">
        <f t="shared" si="30"/>
        <v>0</v>
      </c>
      <c r="L527" s="276"/>
      <c r="M527" s="276"/>
      <c r="N527" s="276"/>
      <c r="O527" s="276"/>
      <c r="P527" s="277"/>
      <c r="Q527" s="277"/>
      <c r="R527" s="277"/>
      <c r="S527" s="277"/>
      <c r="T527" s="277">
        <v>40417</v>
      </c>
      <c r="U527" s="596">
        <f t="shared" si="28"/>
        <v>8083.4000000000005</v>
      </c>
      <c r="V527" s="533" t="s">
        <v>4344</v>
      </c>
      <c r="W527" s="533"/>
      <c r="X527" s="534"/>
      <c r="Y527" s="535"/>
      <c r="Z527" s="535"/>
      <c r="AA527" s="535"/>
      <c r="AB527" s="535"/>
      <c r="AC527" s="535"/>
      <c r="AD527" s="535"/>
      <c r="AE527" s="535"/>
      <c r="AF527" s="535"/>
      <c r="AG527" s="535"/>
      <c r="AH527" s="551"/>
    </row>
    <row r="528" spans="1:34" ht="15" customHeight="1" x14ac:dyDescent="0.2">
      <c r="A528" s="548" t="s">
        <v>4016</v>
      </c>
      <c r="B528" s="267" t="s">
        <v>4012</v>
      </c>
      <c r="C528" s="268">
        <v>44903</v>
      </c>
      <c r="D528" s="269" t="s">
        <v>4013</v>
      </c>
      <c r="E528" s="270" t="s">
        <v>4334</v>
      </c>
      <c r="F528" s="270" t="s">
        <v>4014</v>
      </c>
      <c r="G528" s="271">
        <f t="shared" si="31"/>
        <v>51933.599999999999</v>
      </c>
      <c r="H528" s="531">
        <v>0</v>
      </c>
      <c r="I528" s="272"/>
      <c r="J528" s="273">
        <v>0</v>
      </c>
      <c r="K528" s="273">
        <f t="shared" si="30"/>
        <v>0</v>
      </c>
      <c r="L528" s="274"/>
      <c r="M528" s="274"/>
      <c r="N528" s="274"/>
      <c r="O528" s="274"/>
      <c r="P528" s="273"/>
      <c r="Q528" s="273"/>
      <c r="R528" s="273">
        <v>43278</v>
      </c>
      <c r="S528" s="275">
        <f>R528*0.2</f>
        <v>8655.6</v>
      </c>
      <c r="T528" s="276"/>
      <c r="U528" s="596">
        <f t="shared" si="28"/>
        <v>0</v>
      </c>
      <c r="V528" s="279"/>
      <c r="W528" s="278"/>
      <c r="X528" s="279"/>
      <c r="Y528" s="280"/>
      <c r="Z528" s="280"/>
      <c r="AA528" s="280"/>
      <c r="AB528" s="280"/>
      <c r="AC528" s="280"/>
      <c r="AD528" s="280"/>
      <c r="AE528" s="280"/>
      <c r="AF528" s="280"/>
      <c r="AG528" s="280"/>
      <c r="AH528" s="549"/>
    </row>
    <row r="529" spans="1:34" s="537" customFormat="1" ht="15" customHeight="1" x14ac:dyDescent="0.2">
      <c r="A529" s="550" t="s">
        <v>4006</v>
      </c>
      <c r="B529" s="526" t="s">
        <v>4002</v>
      </c>
      <c r="C529" s="527">
        <v>44902</v>
      </c>
      <c r="D529" s="528" t="s">
        <v>4003</v>
      </c>
      <c r="E529" s="529" t="s">
        <v>27</v>
      </c>
      <c r="F529" s="529" t="s">
        <v>4004</v>
      </c>
      <c r="G529" s="530">
        <f t="shared" si="31"/>
        <v>93900</v>
      </c>
      <c r="H529" s="531">
        <v>0</v>
      </c>
      <c r="I529" s="531"/>
      <c r="J529" s="277">
        <v>0</v>
      </c>
      <c r="K529" s="273">
        <f t="shared" si="30"/>
        <v>0</v>
      </c>
      <c r="L529" s="276"/>
      <c r="M529" s="276"/>
      <c r="N529" s="276"/>
      <c r="O529" s="276"/>
      <c r="P529" s="277"/>
      <c r="Q529" s="277"/>
      <c r="R529" s="277"/>
      <c r="S529" s="277"/>
      <c r="T529" s="277">
        <v>78250</v>
      </c>
      <c r="U529" s="596">
        <f t="shared" si="28"/>
        <v>15650</v>
      </c>
      <c r="V529" s="533" t="s">
        <v>4344</v>
      </c>
      <c r="W529" s="533"/>
      <c r="X529" s="534"/>
      <c r="Y529" s="535"/>
      <c r="Z529" s="535"/>
      <c r="AA529" s="535"/>
      <c r="AB529" s="535"/>
      <c r="AC529" s="535"/>
      <c r="AD529" s="535"/>
      <c r="AE529" s="535"/>
      <c r="AF529" s="535"/>
      <c r="AG529" s="535"/>
      <c r="AH529" s="551"/>
    </row>
    <row r="530" spans="1:34" ht="15" customHeight="1" x14ac:dyDescent="0.2">
      <c r="A530" s="548" t="s">
        <v>3997</v>
      </c>
      <c r="B530" s="267" t="s">
        <v>3995</v>
      </c>
      <c r="C530" s="268">
        <v>44901</v>
      </c>
      <c r="D530" s="269" t="s">
        <v>3985</v>
      </c>
      <c r="E530" s="270" t="s">
        <v>27</v>
      </c>
      <c r="F530" s="270" t="s">
        <v>3986</v>
      </c>
      <c r="G530" s="271">
        <f t="shared" si="31"/>
        <v>6936</v>
      </c>
      <c r="H530" s="531">
        <v>0</v>
      </c>
      <c r="I530" s="272"/>
      <c r="J530" s="273">
        <v>0</v>
      </c>
      <c r="K530" s="273">
        <f t="shared" si="30"/>
        <v>0</v>
      </c>
      <c r="L530" s="274"/>
      <c r="M530" s="274"/>
      <c r="N530" s="274"/>
      <c r="O530" s="274"/>
      <c r="P530" s="273"/>
      <c r="Q530" s="273"/>
      <c r="R530" s="273">
        <v>5780</v>
      </c>
      <c r="S530" s="275">
        <f>R530*0.2</f>
        <v>1156</v>
      </c>
      <c r="T530" s="276"/>
      <c r="U530" s="596">
        <f t="shared" ref="U530:U562" si="32">T530*0.2</f>
        <v>0</v>
      </c>
      <c r="V530" s="279"/>
      <c r="W530" s="278"/>
      <c r="X530" s="279"/>
      <c r="Y530" s="280"/>
      <c r="Z530" s="280"/>
      <c r="AA530" s="280"/>
      <c r="AB530" s="280"/>
      <c r="AC530" s="280"/>
      <c r="AD530" s="280"/>
      <c r="AE530" s="280"/>
      <c r="AF530" s="280"/>
      <c r="AG530" s="280"/>
      <c r="AH530" s="549"/>
    </row>
    <row r="531" spans="1:34" ht="15" customHeight="1" x14ac:dyDescent="0.2">
      <c r="A531" s="548" t="s">
        <v>3993</v>
      </c>
      <c r="B531" s="267" t="s">
        <v>3991</v>
      </c>
      <c r="C531" s="268">
        <v>44901</v>
      </c>
      <c r="D531" s="269" t="s">
        <v>2499</v>
      </c>
      <c r="E531" s="270" t="s">
        <v>1408</v>
      </c>
      <c r="F531" s="270" t="s">
        <v>71</v>
      </c>
      <c r="G531" s="271">
        <f t="shared" si="31"/>
        <v>79509.600000000006</v>
      </c>
      <c r="H531" s="531">
        <v>0</v>
      </c>
      <c r="I531" s="272"/>
      <c r="J531" s="273">
        <v>0</v>
      </c>
      <c r="K531" s="273">
        <f t="shared" si="30"/>
        <v>0</v>
      </c>
      <c r="L531" s="274"/>
      <c r="M531" s="274"/>
      <c r="N531" s="274"/>
      <c r="O531" s="274"/>
      <c r="P531" s="273"/>
      <c r="Q531" s="273"/>
      <c r="R531" s="273">
        <v>66258</v>
      </c>
      <c r="S531" s="275">
        <f>R531*0.2</f>
        <v>13251.6</v>
      </c>
      <c r="T531" s="276"/>
      <c r="U531" s="596">
        <f t="shared" si="32"/>
        <v>0</v>
      </c>
      <c r="V531" s="279"/>
      <c r="W531" s="278"/>
      <c r="X531" s="279"/>
      <c r="Y531" s="280"/>
      <c r="Z531" s="280"/>
      <c r="AA531" s="280"/>
      <c r="AB531" s="280"/>
      <c r="AC531" s="280"/>
      <c r="AD531" s="280"/>
      <c r="AE531" s="280"/>
      <c r="AF531" s="280"/>
      <c r="AG531" s="280"/>
      <c r="AH531" s="549"/>
    </row>
    <row r="532" spans="1:34" ht="15" customHeight="1" x14ac:dyDescent="0.2">
      <c r="A532" s="548" t="s">
        <v>3988</v>
      </c>
      <c r="B532" s="267" t="s">
        <v>3984</v>
      </c>
      <c r="C532" s="268">
        <v>44901</v>
      </c>
      <c r="D532" s="269" t="s">
        <v>3985</v>
      </c>
      <c r="E532" s="270" t="s">
        <v>27</v>
      </c>
      <c r="F532" s="270" t="s">
        <v>3986</v>
      </c>
      <c r="G532" s="271">
        <f t="shared" ref="G532:G562" si="33">SUM(H532:U532)</f>
        <v>120759.6</v>
      </c>
      <c r="H532" s="531">
        <v>0</v>
      </c>
      <c r="I532" s="272"/>
      <c r="J532" s="273">
        <v>0</v>
      </c>
      <c r="K532" s="273">
        <f t="shared" si="30"/>
        <v>0</v>
      </c>
      <c r="L532" s="274"/>
      <c r="M532" s="274"/>
      <c r="N532" s="274"/>
      <c r="O532" s="274"/>
      <c r="P532" s="273"/>
      <c r="Q532" s="273"/>
      <c r="R532" s="273">
        <v>100633</v>
      </c>
      <c r="S532" s="275">
        <f>R532*0.2</f>
        <v>20126.600000000002</v>
      </c>
      <c r="T532" s="276"/>
      <c r="U532" s="596">
        <f t="shared" si="32"/>
        <v>0</v>
      </c>
      <c r="V532" s="279"/>
      <c r="W532" s="278"/>
      <c r="X532" s="279"/>
      <c r="Y532" s="280"/>
      <c r="Z532" s="280"/>
      <c r="AA532" s="280"/>
      <c r="AB532" s="280"/>
      <c r="AC532" s="280"/>
      <c r="AD532" s="280"/>
      <c r="AE532" s="280"/>
      <c r="AF532" s="280"/>
      <c r="AG532" s="280"/>
      <c r="AH532" s="549"/>
    </row>
    <row r="533" spans="1:34" s="537" customFormat="1" ht="15" customHeight="1" x14ac:dyDescent="0.2">
      <c r="A533" s="550" t="s">
        <v>3975</v>
      </c>
      <c r="B533" s="526" t="s">
        <v>3973</v>
      </c>
      <c r="C533" s="527">
        <v>44900</v>
      </c>
      <c r="D533" s="528" t="s">
        <v>1624</v>
      </c>
      <c r="E533" s="529" t="s">
        <v>67</v>
      </c>
      <c r="F533" s="529" t="s">
        <v>1625</v>
      </c>
      <c r="G533" s="530">
        <f t="shared" si="33"/>
        <v>26900.400000000001</v>
      </c>
      <c r="H533" s="531">
        <v>0</v>
      </c>
      <c r="I533" s="531"/>
      <c r="J533" s="277">
        <v>0</v>
      </c>
      <c r="K533" s="273">
        <f t="shared" si="30"/>
        <v>0</v>
      </c>
      <c r="L533" s="276"/>
      <c r="M533" s="276"/>
      <c r="N533" s="276"/>
      <c r="O533" s="276"/>
      <c r="P533" s="277"/>
      <c r="Q533" s="277"/>
      <c r="R533" s="277"/>
      <c r="S533" s="277"/>
      <c r="T533" s="277">
        <v>22417</v>
      </c>
      <c r="U533" s="596">
        <f t="shared" si="32"/>
        <v>4483.4000000000005</v>
      </c>
      <c r="V533" s="533" t="s">
        <v>4344</v>
      </c>
      <c r="W533" s="533"/>
      <c r="X533" s="534"/>
      <c r="Y533" s="535"/>
      <c r="Z533" s="535"/>
      <c r="AA533" s="535"/>
      <c r="AB533" s="535"/>
      <c r="AC533" s="535"/>
      <c r="AD533" s="535"/>
      <c r="AE533" s="535"/>
      <c r="AF533" s="535"/>
      <c r="AG533" s="535"/>
      <c r="AH533" s="551"/>
    </row>
    <row r="534" spans="1:34" ht="15" customHeight="1" x14ac:dyDescent="0.2">
      <c r="A534" s="548" t="s">
        <v>3971</v>
      </c>
      <c r="B534" s="267" t="s">
        <v>3969</v>
      </c>
      <c r="C534" s="268">
        <v>44900</v>
      </c>
      <c r="D534" s="269" t="s">
        <v>1393</v>
      </c>
      <c r="E534" s="270" t="s">
        <v>1387</v>
      </c>
      <c r="F534" s="270" t="s">
        <v>133</v>
      </c>
      <c r="G534" s="271">
        <f t="shared" si="33"/>
        <v>29052</v>
      </c>
      <c r="H534" s="531">
        <v>0</v>
      </c>
      <c r="I534" s="272"/>
      <c r="J534" s="273">
        <v>0</v>
      </c>
      <c r="K534" s="273">
        <f t="shared" ref="K534:K562" si="34">J534*0.2</f>
        <v>0</v>
      </c>
      <c r="L534" s="274"/>
      <c r="M534" s="274"/>
      <c r="N534" s="274"/>
      <c r="O534" s="274"/>
      <c r="P534" s="273"/>
      <c r="Q534" s="273"/>
      <c r="R534" s="273">
        <v>24210</v>
      </c>
      <c r="S534" s="275">
        <f>R534*0.2</f>
        <v>4842</v>
      </c>
      <c r="T534" s="276"/>
      <c r="U534" s="596">
        <f t="shared" si="32"/>
        <v>0</v>
      </c>
      <c r="V534" s="279"/>
      <c r="W534" s="278"/>
      <c r="X534" s="279"/>
      <c r="Y534" s="280"/>
      <c r="Z534" s="280"/>
      <c r="AA534" s="280"/>
      <c r="AB534" s="280"/>
      <c r="AC534" s="280"/>
      <c r="AD534" s="280"/>
      <c r="AE534" s="280"/>
      <c r="AF534" s="280"/>
      <c r="AG534" s="280"/>
      <c r="AH534" s="549"/>
    </row>
    <row r="535" spans="1:34" ht="15" customHeight="1" x14ac:dyDescent="0.2">
      <c r="A535" s="548" t="s">
        <v>3967</v>
      </c>
      <c r="B535" s="267" t="s">
        <v>3965</v>
      </c>
      <c r="C535" s="268">
        <v>44900</v>
      </c>
      <c r="D535" s="269" t="s">
        <v>1492</v>
      </c>
      <c r="E535" s="270" t="s">
        <v>1387</v>
      </c>
      <c r="F535" s="270" t="s">
        <v>48</v>
      </c>
      <c r="G535" s="271">
        <f t="shared" si="33"/>
        <v>96192</v>
      </c>
      <c r="H535" s="531">
        <v>0</v>
      </c>
      <c r="I535" s="272"/>
      <c r="J535" s="273">
        <v>0</v>
      </c>
      <c r="K535" s="273">
        <f t="shared" si="34"/>
        <v>0</v>
      </c>
      <c r="L535" s="274"/>
      <c r="M535" s="274"/>
      <c r="N535" s="274"/>
      <c r="O535" s="274"/>
      <c r="P535" s="273"/>
      <c r="Q535" s="273"/>
      <c r="R535" s="273">
        <v>80160</v>
      </c>
      <c r="S535" s="275">
        <f>R535*0.2</f>
        <v>16032</v>
      </c>
      <c r="T535" s="276"/>
      <c r="U535" s="596">
        <f t="shared" si="32"/>
        <v>0</v>
      </c>
      <c r="V535" s="279"/>
      <c r="W535" s="278"/>
      <c r="X535" s="279"/>
      <c r="Y535" s="280"/>
      <c r="Z535" s="280"/>
      <c r="AA535" s="280"/>
      <c r="AB535" s="280"/>
      <c r="AC535" s="280"/>
      <c r="AD535" s="280"/>
      <c r="AE535" s="280"/>
      <c r="AF535" s="280"/>
      <c r="AG535" s="280"/>
      <c r="AH535" s="549"/>
    </row>
    <row r="536" spans="1:34" ht="15" customHeight="1" x14ac:dyDescent="0.2">
      <c r="A536" s="548" t="s">
        <v>3962</v>
      </c>
      <c r="B536" s="267" t="s">
        <v>3960</v>
      </c>
      <c r="C536" s="268">
        <v>44900</v>
      </c>
      <c r="D536" s="269" t="s">
        <v>1429</v>
      </c>
      <c r="E536" s="270" t="s">
        <v>41</v>
      </c>
      <c r="F536" s="270" t="s">
        <v>42</v>
      </c>
      <c r="G536" s="271">
        <f t="shared" si="33"/>
        <v>19707.599999999999</v>
      </c>
      <c r="H536" s="531">
        <v>0</v>
      </c>
      <c r="I536" s="272"/>
      <c r="J536" s="273">
        <v>0</v>
      </c>
      <c r="K536" s="273">
        <f t="shared" si="34"/>
        <v>0</v>
      </c>
      <c r="L536" s="274"/>
      <c r="M536" s="274"/>
      <c r="N536" s="274"/>
      <c r="O536" s="274"/>
      <c r="P536" s="273"/>
      <c r="Q536" s="273"/>
      <c r="R536" s="273">
        <v>16423</v>
      </c>
      <c r="S536" s="275">
        <f>R536*0.2</f>
        <v>3284.6000000000004</v>
      </c>
      <c r="T536" s="276"/>
      <c r="U536" s="596">
        <f t="shared" si="32"/>
        <v>0</v>
      </c>
      <c r="V536" s="279"/>
      <c r="W536" s="278"/>
      <c r="X536" s="279"/>
      <c r="Y536" s="280"/>
      <c r="Z536" s="280"/>
      <c r="AA536" s="280"/>
      <c r="AB536" s="280"/>
      <c r="AC536" s="280"/>
      <c r="AD536" s="280"/>
      <c r="AE536" s="280"/>
      <c r="AF536" s="280"/>
      <c r="AG536" s="280"/>
      <c r="AH536" s="549"/>
    </row>
    <row r="537" spans="1:34" s="537" customFormat="1" ht="15" customHeight="1" x14ac:dyDescent="0.2">
      <c r="A537" s="550" t="s">
        <v>3958</v>
      </c>
      <c r="B537" s="526" t="s">
        <v>3956</v>
      </c>
      <c r="C537" s="527">
        <v>44898</v>
      </c>
      <c r="D537" s="528" t="s">
        <v>2228</v>
      </c>
      <c r="E537" s="529" t="s">
        <v>27</v>
      </c>
      <c r="F537" s="529" t="s">
        <v>1803</v>
      </c>
      <c r="G537" s="530">
        <f t="shared" si="33"/>
        <v>19899.599999999999</v>
      </c>
      <c r="H537" s="531">
        <v>0</v>
      </c>
      <c r="I537" s="531"/>
      <c r="J537" s="277">
        <v>0</v>
      </c>
      <c r="K537" s="273">
        <f t="shared" si="34"/>
        <v>0</v>
      </c>
      <c r="L537" s="276"/>
      <c r="M537" s="276"/>
      <c r="N537" s="276"/>
      <c r="O537" s="276"/>
      <c r="P537" s="277"/>
      <c r="Q537" s="277"/>
      <c r="R537" s="277"/>
      <c r="S537" s="277"/>
      <c r="T537" s="277">
        <v>16583</v>
      </c>
      <c r="U537" s="596">
        <f t="shared" si="32"/>
        <v>3316.6000000000004</v>
      </c>
      <c r="V537" s="533" t="s">
        <v>4344</v>
      </c>
      <c r="W537" s="533"/>
      <c r="X537" s="534"/>
      <c r="Y537" s="535"/>
      <c r="Z537" s="535"/>
      <c r="AA537" s="535"/>
      <c r="AB537" s="535"/>
      <c r="AC537" s="535"/>
      <c r="AD537" s="535"/>
      <c r="AE537" s="535"/>
      <c r="AF537" s="535"/>
      <c r="AG537" s="535"/>
      <c r="AH537" s="551"/>
    </row>
    <row r="538" spans="1:34" s="438" customFormat="1" ht="15" customHeight="1" x14ac:dyDescent="0.2">
      <c r="A538" s="546" t="s">
        <v>3954</v>
      </c>
      <c r="B538" s="290" t="s">
        <v>3952</v>
      </c>
      <c r="C538" s="440">
        <v>44898</v>
      </c>
      <c r="D538" s="291" t="s">
        <v>2155</v>
      </c>
      <c r="E538" s="441" t="s">
        <v>30</v>
      </c>
      <c r="F538" s="441" t="s">
        <v>2156</v>
      </c>
      <c r="G538" s="300">
        <f t="shared" si="33"/>
        <v>9000</v>
      </c>
      <c r="H538" s="531">
        <v>0</v>
      </c>
      <c r="I538" s="299"/>
      <c r="J538" s="298">
        <v>0</v>
      </c>
      <c r="K538" s="298">
        <f t="shared" si="34"/>
        <v>0</v>
      </c>
      <c r="L538" s="274"/>
      <c r="M538" s="274"/>
      <c r="N538" s="274"/>
      <c r="O538" s="274"/>
      <c r="P538" s="273"/>
      <c r="Q538" s="273"/>
      <c r="R538" s="298">
        <v>7500</v>
      </c>
      <c r="S538" s="297">
        <f>R538*0.2</f>
        <v>1500</v>
      </c>
      <c r="T538" s="442"/>
      <c r="U538" s="596">
        <f t="shared" si="32"/>
        <v>0</v>
      </c>
      <c r="V538" s="292" t="s">
        <v>5294</v>
      </c>
      <c r="W538" s="289"/>
      <c r="X538" s="292"/>
      <c r="Y538" s="443"/>
      <c r="Z538" s="443"/>
      <c r="AA538" s="443"/>
      <c r="AB538" s="443"/>
      <c r="AC538" s="443"/>
      <c r="AD538" s="443"/>
      <c r="AE538" s="443"/>
      <c r="AF538" s="443"/>
      <c r="AG538" s="443"/>
      <c r="AH538" s="547"/>
    </row>
    <row r="539" spans="1:34" s="537" customFormat="1" ht="15" customHeight="1" x14ac:dyDescent="0.2">
      <c r="A539" s="550" t="s">
        <v>3950</v>
      </c>
      <c r="B539" s="526" t="s">
        <v>3948</v>
      </c>
      <c r="C539" s="527">
        <v>44898</v>
      </c>
      <c r="D539" s="528" t="s">
        <v>1624</v>
      </c>
      <c r="E539" s="529" t="s">
        <v>67</v>
      </c>
      <c r="F539" s="529" t="s">
        <v>1625</v>
      </c>
      <c r="G539" s="530">
        <f t="shared" si="33"/>
        <v>69500.399999999994</v>
      </c>
      <c r="H539" s="531">
        <v>0</v>
      </c>
      <c r="I539" s="531"/>
      <c r="J539" s="277">
        <v>0</v>
      </c>
      <c r="K539" s="273">
        <f t="shared" si="34"/>
        <v>0</v>
      </c>
      <c r="L539" s="276"/>
      <c r="M539" s="276"/>
      <c r="N539" s="276"/>
      <c r="O539" s="276"/>
      <c r="P539" s="277"/>
      <c r="Q539" s="277"/>
      <c r="R539" s="277"/>
      <c r="S539" s="277"/>
      <c r="T539" s="277">
        <v>57917</v>
      </c>
      <c r="U539" s="596">
        <f t="shared" si="32"/>
        <v>11583.400000000001</v>
      </c>
      <c r="V539" s="533" t="s">
        <v>4344</v>
      </c>
      <c r="W539" s="533"/>
      <c r="X539" s="534"/>
      <c r="Y539" s="535"/>
      <c r="Z539" s="535"/>
      <c r="AA539" s="535"/>
      <c r="AB539" s="535"/>
      <c r="AC539" s="535"/>
      <c r="AD539" s="535"/>
      <c r="AE539" s="535"/>
      <c r="AF539" s="535"/>
      <c r="AG539" s="535"/>
      <c r="AH539" s="551"/>
    </row>
    <row r="540" spans="1:34" s="469" customFormat="1" ht="15" customHeight="1" x14ac:dyDescent="0.2">
      <c r="A540" s="552" t="s">
        <v>3944</v>
      </c>
      <c r="B540" s="457" t="s">
        <v>3943</v>
      </c>
      <c r="C540" s="458">
        <v>44898</v>
      </c>
      <c r="D540" s="459" t="s">
        <v>58</v>
      </c>
      <c r="E540" s="460" t="s">
        <v>27</v>
      </c>
      <c r="F540" s="460" t="s">
        <v>59</v>
      </c>
      <c r="G540" s="461">
        <f t="shared" si="33"/>
        <v>70842</v>
      </c>
      <c r="H540" s="531">
        <v>70842</v>
      </c>
      <c r="I540" s="462"/>
      <c r="J540" s="463">
        <v>0</v>
      </c>
      <c r="K540" s="463">
        <f t="shared" si="34"/>
        <v>0</v>
      </c>
      <c r="L540" s="464"/>
      <c r="M540" s="464"/>
      <c r="N540" s="464"/>
      <c r="O540" s="464"/>
      <c r="P540" s="463"/>
      <c r="Q540" s="463"/>
      <c r="R540" s="463"/>
      <c r="S540" s="465">
        <f>R540*0.2</f>
        <v>0</v>
      </c>
      <c r="T540" s="464"/>
      <c r="U540" s="596">
        <f t="shared" si="32"/>
        <v>0</v>
      </c>
      <c r="V540" s="466" t="s">
        <v>5292</v>
      </c>
      <c r="W540" s="470"/>
      <c r="X540" s="466"/>
      <c r="Y540" s="467"/>
      <c r="Z540" s="467"/>
      <c r="AA540" s="467"/>
      <c r="AB540" s="467"/>
      <c r="AC540" s="467"/>
      <c r="AD540" s="467"/>
      <c r="AE540" s="467"/>
      <c r="AF540" s="467"/>
      <c r="AG540" s="467"/>
      <c r="AH540" s="553"/>
    </row>
    <row r="541" spans="1:34" s="455" customFormat="1" ht="15" customHeight="1" x14ac:dyDescent="0.2">
      <c r="A541" s="554" t="s">
        <v>3941</v>
      </c>
      <c r="B541" s="396" t="s">
        <v>3939</v>
      </c>
      <c r="C541" s="446">
        <v>44897</v>
      </c>
      <c r="D541" s="398" t="s">
        <v>1460</v>
      </c>
      <c r="E541" s="447" t="s">
        <v>1899</v>
      </c>
      <c r="F541" s="447" t="s">
        <v>57</v>
      </c>
      <c r="G541" s="448">
        <f t="shared" si="33"/>
        <v>3000</v>
      </c>
      <c r="H541" s="531">
        <v>0</v>
      </c>
      <c r="I541" s="449"/>
      <c r="J541" s="450">
        <v>0</v>
      </c>
      <c r="K541" s="450">
        <f t="shared" si="34"/>
        <v>0</v>
      </c>
      <c r="L541" s="451"/>
      <c r="M541" s="451"/>
      <c r="N541" s="451"/>
      <c r="O541" s="451"/>
      <c r="P541" s="450"/>
      <c r="Q541" s="450"/>
      <c r="R541" s="450">
        <v>2500</v>
      </c>
      <c r="S541" s="452">
        <f>R541*0.2</f>
        <v>500</v>
      </c>
      <c r="T541" s="451"/>
      <c r="U541" s="596">
        <f t="shared" si="32"/>
        <v>0</v>
      </c>
      <c r="V541" s="403" t="s">
        <v>5291</v>
      </c>
      <c r="W541" s="404"/>
      <c r="X541" s="403"/>
      <c r="Y541" s="453"/>
      <c r="Z541" s="453"/>
      <c r="AA541" s="453"/>
      <c r="AB541" s="453"/>
      <c r="AC541" s="453"/>
      <c r="AD541" s="453"/>
      <c r="AE541" s="453"/>
      <c r="AF541" s="453"/>
      <c r="AG541" s="453"/>
      <c r="AH541" s="555"/>
    </row>
    <row r="542" spans="1:34" ht="15" customHeight="1" x14ac:dyDescent="0.2">
      <c r="A542" s="548" t="s">
        <v>3936</v>
      </c>
      <c r="B542" s="267" t="s">
        <v>3934</v>
      </c>
      <c r="C542" s="268">
        <v>44897</v>
      </c>
      <c r="D542" s="269" t="s">
        <v>1492</v>
      </c>
      <c r="E542" s="270" t="s">
        <v>1387</v>
      </c>
      <c r="F542" s="270" t="s">
        <v>48</v>
      </c>
      <c r="G542" s="271">
        <f t="shared" si="33"/>
        <v>71604</v>
      </c>
      <c r="H542" s="531">
        <v>0</v>
      </c>
      <c r="I542" s="272"/>
      <c r="J542" s="273">
        <v>0</v>
      </c>
      <c r="K542" s="273">
        <f t="shared" si="34"/>
        <v>0</v>
      </c>
      <c r="L542" s="274"/>
      <c r="M542" s="274"/>
      <c r="N542" s="274"/>
      <c r="O542" s="274"/>
      <c r="P542" s="273"/>
      <c r="Q542" s="273"/>
      <c r="R542" s="273">
        <v>59670</v>
      </c>
      <c r="S542" s="275">
        <f>R542*0.2</f>
        <v>11934</v>
      </c>
      <c r="T542" s="276"/>
      <c r="U542" s="596">
        <f t="shared" si="32"/>
        <v>0</v>
      </c>
      <c r="V542" s="279"/>
      <c r="W542" s="278"/>
      <c r="X542" s="279"/>
      <c r="Y542" s="280"/>
      <c r="Z542" s="280"/>
      <c r="AA542" s="280"/>
      <c r="AB542" s="280"/>
      <c r="AC542" s="280"/>
      <c r="AD542" s="280"/>
      <c r="AE542" s="280"/>
      <c r="AF542" s="280"/>
      <c r="AG542" s="280"/>
      <c r="AH542" s="549"/>
    </row>
    <row r="543" spans="1:34" s="438" customFormat="1" ht="15" customHeight="1" x14ac:dyDescent="0.2">
      <c r="A543" s="546" t="s">
        <v>3932</v>
      </c>
      <c r="B543" s="290" t="s">
        <v>3930</v>
      </c>
      <c r="C543" s="440">
        <v>44896</v>
      </c>
      <c r="D543" s="291" t="s">
        <v>1949</v>
      </c>
      <c r="E543" s="441" t="s">
        <v>27</v>
      </c>
      <c r="F543" s="441" t="s">
        <v>1950</v>
      </c>
      <c r="G543" s="300">
        <f t="shared" si="33"/>
        <v>15000</v>
      </c>
      <c r="H543" s="531">
        <v>0</v>
      </c>
      <c r="I543" s="299"/>
      <c r="J543" s="298">
        <v>0</v>
      </c>
      <c r="K543" s="298">
        <f t="shared" si="34"/>
        <v>0</v>
      </c>
      <c r="L543" s="442"/>
      <c r="M543" s="442"/>
      <c r="N543" s="442"/>
      <c r="O543" s="442"/>
      <c r="P543" s="298"/>
      <c r="Q543" s="298"/>
      <c r="R543" s="298">
        <v>12500</v>
      </c>
      <c r="S543" s="297">
        <f>R543*0.2</f>
        <v>2500</v>
      </c>
      <c r="T543" s="442"/>
      <c r="U543" s="596">
        <f t="shared" si="32"/>
        <v>0</v>
      </c>
      <c r="V543" s="292" t="s">
        <v>5310</v>
      </c>
      <c r="W543" s="289"/>
      <c r="X543" s="292"/>
      <c r="Y543" s="443"/>
      <c r="Z543" s="443"/>
      <c r="AA543" s="443"/>
      <c r="AB543" s="443"/>
      <c r="AC543" s="443"/>
      <c r="AD543" s="443"/>
      <c r="AE543" s="443"/>
      <c r="AF543" s="443"/>
      <c r="AG543" s="443"/>
      <c r="AH543" s="547"/>
    </row>
    <row r="544" spans="1:34" s="537" customFormat="1" ht="15" customHeight="1" x14ac:dyDescent="0.2">
      <c r="A544" s="550" t="s">
        <v>3928</v>
      </c>
      <c r="B544" s="526" t="s">
        <v>3926</v>
      </c>
      <c r="C544" s="527">
        <v>44896</v>
      </c>
      <c r="D544" s="528" t="s">
        <v>2142</v>
      </c>
      <c r="E544" s="529" t="s">
        <v>1387</v>
      </c>
      <c r="F544" s="529" t="s">
        <v>2143</v>
      </c>
      <c r="G544" s="530">
        <f t="shared" si="33"/>
        <v>5258.4</v>
      </c>
      <c r="H544" s="531">
        <v>0</v>
      </c>
      <c r="I544" s="531"/>
      <c r="J544" s="277">
        <v>0</v>
      </c>
      <c r="K544" s="273">
        <f t="shared" si="34"/>
        <v>0</v>
      </c>
      <c r="L544" s="276"/>
      <c r="M544" s="276"/>
      <c r="N544" s="276"/>
      <c r="O544" s="276"/>
      <c r="P544" s="277"/>
      <c r="Q544" s="277"/>
      <c r="R544" s="277"/>
      <c r="S544" s="277"/>
      <c r="T544" s="277">
        <v>4382</v>
      </c>
      <c r="U544" s="596">
        <f t="shared" si="32"/>
        <v>876.40000000000009</v>
      </c>
      <c r="V544" s="533" t="s">
        <v>4344</v>
      </c>
      <c r="W544" s="533"/>
      <c r="X544" s="534"/>
      <c r="Y544" s="535"/>
      <c r="Z544" s="535"/>
      <c r="AA544" s="535"/>
      <c r="AB544" s="535"/>
      <c r="AC544" s="535"/>
      <c r="AD544" s="535"/>
      <c r="AE544" s="535"/>
      <c r="AF544" s="535"/>
      <c r="AG544" s="535"/>
      <c r="AH544" s="551"/>
    </row>
    <row r="545" spans="1:34" s="537" customFormat="1" ht="15" customHeight="1" x14ac:dyDescent="0.2">
      <c r="A545" s="550" t="s">
        <v>3924</v>
      </c>
      <c r="B545" s="526" t="s">
        <v>3922</v>
      </c>
      <c r="C545" s="527">
        <v>44896</v>
      </c>
      <c r="D545" s="528" t="s">
        <v>2142</v>
      </c>
      <c r="E545" s="529" t="s">
        <v>1387</v>
      </c>
      <c r="F545" s="529" t="s">
        <v>2143</v>
      </c>
      <c r="G545" s="530">
        <f t="shared" si="33"/>
        <v>105174</v>
      </c>
      <c r="H545" s="531">
        <v>0</v>
      </c>
      <c r="I545" s="531"/>
      <c r="J545" s="277">
        <v>0</v>
      </c>
      <c r="K545" s="273">
        <f t="shared" si="34"/>
        <v>0</v>
      </c>
      <c r="L545" s="276"/>
      <c r="M545" s="276"/>
      <c r="N545" s="276"/>
      <c r="O545" s="276"/>
      <c r="P545" s="277"/>
      <c r="Q545" s="277"/>
      <c r="R545" s="277"/>
      <c r="S545" s="277"/>
      <c r="T545" s="277">
        <v>87645</v>
      </c>
      <c r="U545" s="596">
        <f t="shared" si="32"/>
        <v>17529</v>
      </c>
      <c r="V545" s="533" t="s">
        <v>4344</v>
      </c>
      <c r="W545" s="533"/>
      <c r="X545" s="534"/>
      <c r="Y545" s="535"/>
      <c r="Z545" s="535"/>
      <c r="AA545" s="535"/>
      <c r="AB545" s="535"/>
      <c r="AC545" s="535"/>
      <c r="AD545" s="535"/>
      <c r="AE545" s="535"/>
      <c r="AF545" s="535"/>
      <c r="AG545" s="535"/>
      <c r="AH545" s="551"/>
    </row>
    <row r="546" spans="1:34" s="537" customFormat="1" ht="15" customHeight="1" x14ac:dyDescent="0.2">
      <c r="A546" s="550" t="s">
        <v>3920</v>
      </c>
      <c r="B546" s="526" t="s">
        <v>3918</v>
      </c>
      <c r="C546" s="527">
        <v>44896</v>
      </c>
      <c r="D546" s="528" t="s">
        <v>2142</v>
      </c>
      <c r="E546" s="529" t="s">
        <v>1387</v>
      </c>
      <c r="F546" s="529" t="s">
        <v>2143</v>
      </c>
      <c r="G546" s="530">
        <f t="shared" si="33"/>
        <v>105174</v>
      </c>
      <c r="H546" s="531">
        <v>0</v>
      </c>
      <c r="I546" s="531"/>
      <c r="J546" s="277">
        <v>0</v>
      </c>
      <c r="K546" s="273">
        <f t="shared" si="34"/>
        <v>0</v>
      </c>
      <c r="L546" s="276"/>
      <c r="M546" s="276"/>
      <c r="N546" s="276"/>
      <c r="O546" s="276"/>
      <c r="P546" s="277"/>
      <c r="Q546" s="277"/>
      <c r="R546" s="277"/>
      <c r="S546" s="277"/>
      <c r="T546" s="277">
        <v>87645</v>
      </c>
      <c r="U546" s="596">
        <f t="shared" si="32"/>
        <v>17529</v>
      </c>
      <c r="V546" s="533" t="s">
        <v>4344</v>
      </c>
      <c r="W546" s="533"/>
      <c r="X546" s="534"/>
      <c r="Y546" s="535"/>
      <c r="Z546" s="535"/>
      <c r="AA546" s="535"/>
      <c r="AB546" s="535"/>
      <c r="AC546" s="535"/>
      <c r="AD546" s="535"/>
      <c r="AE546" s="535"/>
      <c r="AF546" s="535"/>
      <c r="AG546" s="535"/>
      <c r="AH546" s="551"/>
    </row>
    <row r="547" spans="1:34" s="537" customFormat="1" ht="15" customHeight="1" x14ac:dyDescent="0.2">
      <c r="A547" s="550" t="s">
        <v>3916</v>
      </c>
      <c r="B547" s="526" t="s">
        <v>3914</v>
      </c>
      <c r="C547" s="527">
        <v>44896</v>
      </c>
      <c r="D547" s="528" t="s">
        <v>2142</v>
      </c>
      <c r="E547" s="529" t="s">
        <v>1387</v>
      </c>
      <c r="F547" s="529" t="s">
        <v>2143</v>
      </c>
      <c r="G547" s="530">
        <f t="shared" si="33"/>
        <v>126208.8</v>
      </c>
      <c r="H547" s="531">
        <v>0</v>
      </c>
      <c r="I547" s="531"/>
      <c r="J547" s="277">
        <v>0</v>
      </c>
      <c r="K547" s="273">
        <f t="shared" si="34"/>
        <v>0</v>
      </c>
      <c r="L547" s="276"/>
      <c r="M547" s="276"/>
      <c r="N547" s="276"/>
      <c r="O547" s="276"/>
      <c r="P547" s="277"/>
      <c r="Q547" s="277"/>
      <c r="R547" s="277"/>
      <c r="S547" s="277"/>
      <c r="T547" s="277">
        <v>105174</v>
      </c>
      <c r="U547" s="596">
        <f t="shared" si="32"/>
        <v>21034.800000000003</v>
      </c>
      <c r="V547" s="533" t="s">
        <v>4344</v>
      </c>
      <c r="W547" s="533"/>
      <c r="X547" s="534"/>
      <c r="Y547" s="535"/>
      <c r="Z547" s="535"/>
      <c r="AA547" s="535"/>
      <c r="AB547" s="535"/>
      <c r="AC547" s="535"/>
      <c r="AD547" s="535"/>
      <c r="AE547" s="535"/>
      <c r="AF547" s="535"/>
      <c r="AG547" s="535"/>
      <c r="AH547" s="551"/>
    </row>
    <row r="548" spans="1:34" s="537" customFormat="1" ht="15" customHeight="1" x14ac:dyDescent="0.2">
      <c r="A548" s="550" t="s">
        <v>3912</v>
      </c>
      <c r="B548" s="526" t="s">
        <v>3910</v>
      </c>
      <c r="C548" s="527">
        <v>44896</v>
      </c>
      <c r="D548" s="528" t="s">
        <v>2142</v>
      </c>
      <c r="E548" s="529" t="s">
        <v>1387</v>
      </c>
      <c r="F548" s="529" t="s">
        <v>2143</v>
      </c>
      <c r="G548" s="530">
        <f t="shared" si="33"/>
        <v>105174</v>
      </c>
      <c r="H548" s="531">
        <v>0</v>
      </c>
      <c r="I548" s="531"/>
      <c r="J548" s="277">
        <v>0</v>
      </c>
      <c r="K548" s="273">
        <f t="shared" si="34"/>
        <v>0</v>
      </c>
      <c r="L548" s="276"/>
      <c r="M548" s="276"/>
      <c r="N548" s="276"/>
      <c r="O548" s="276"/>
      <c r="P548" s="277"/>
      <c r="Q548" s="277"/>
      <c r="R548" s="277"/>
      <c r="S548" s="277"/>
      <c r="T548" s="277">
        <v>87645</v>
      </c>
      <c r="U548" s="596">
        <f t="shared" si="32"/>
        <v>17529</v>
      </c>
      <c r="V548" s="533" t="s">
        <v>4344</v>
      </c>
      <c r="W548" s="533"/>
      <c r="X548" s="534"/>
      <c r="Y548" s="535"/>
      <c r="Z548" s="535"/>
      <c r="AA548" s="535"/>
      <c r="AB548" s="535"/>
      <c r="AC548" s="535"/>
      <c r="AD548" s="535"/>
      <c r="AE548" s="535"/>
      <c r="AF548" s="535"/>
      <c r="AG548" s="535"/>
      <c r="AH548" s="551"/>
    </row>
    <row r="549" spans="1:34" s="537" customFormat="1" ht="15" customHeight="1" x14ac:dyDescent="0.2">
      <c r="A549" s="550" t="s">
        <v>3908</v>
      </c>
      <c r="B549" s="526" t="s">
        <v>3906</v>
      </c>
      <c r="C549" s="527">
        <v>44896</v>
      </c>
      <c r="D549" s="528" t="s">
        <v>2142</v>
      </c>
      <c r="E549" s="529" t="s">
        <v>1387</v>
      </c>
      <c r="F549" s="529" t="s">
        <v>2143</v>
      </c>
      <c r="G549" s="530">
        <f t="shared" si="33"/>
        <v>126208.8</v>
      </c>
      <c r="H549" s="531">
        <v>0</v>
      </c>
      <c r="I549" s="531"/>
      <c r="J549" s="277">
        <v>0</v>
      </c>
      <c r="K549" s="273">
        <f t="shared" si="34"/>
        <v>0</v>
      </c>
      <c r="L549" s="276"/>
      <c r="M549" s="276"/>
      <c r="N549" s="276"/>
      <c r="O549" s="276"/>
      <c r="P549" s="277"/>
      <c r="Q549" s="277"/>
      <c r="R549" s="277"/>
      <c r="S549" s="277"/>
      <c r="T549" s="277">
        <v>105174</v>
      </c>
      <c r="U549" s="596">
        <f t="shared" si="32"/>
        <v>21034.800000000003</v>
      </c>
      <c r="V549" s="533" t="s">
        <v>4344</v>
      </c>
      <c r="W549" s="533"/>
      <c r="X549" s="534"/>
      <c r="Y549" s="535"/>
      <c r="Z549" s="535"/>
      <c r="AA549" s="535"/>
      <c r="AB549" s="535"/>
      <c r="AC549" s="535"/>
      <c r="AD549" s="535"/>
      <c r="AE549" s="535"/>
      <c r="AF549" s="535"/>
      <c r="AG549" s="535"/>
      <c r="AH549" s="551"/>
    </row>
    <row r="550" spans="1:34" s="537" customFormat="1" ht="15" customHeight="1" x14ac:dyDescent="0.2">
      <c r="A550" s="550" t="s">
        <v>3904</v>
      </c>
      <c r="B550" s="526" t="s">
        <v>3902</v>
      </c>
      <c r="C550" s="527">
        <v>44896</v>
      </c>
      <c r="D550" s="528" t="s">
        <v>2142</v>
      </c>
      <c r="E550" s="529" t="s">
        <v>1387</v>
      </c>
      <c r="F550" s="529" t="s">
        <v>2143</v>
      </c>
      <c r="G550" s="530">
        <f t="shared" si="33"/>
        <v>110432.4</v>
      </c>
      <c r="H550" s="531">
        <v>0</v>
      </c>
      <c r="I550" s="531"/>
      <c r="J550" s="277">
        <v>0</v>
      </c>
      <c r="K550" s="273">
        <f t="shared" si="34"/>
        <v>0</v>
      </c>
      <c r="L550" s="276"/>
      <c r="M550" s="276"/>
      <c r="N550" s="276"/>
      <c r="O550" s="276"/>
      <c r="P550" s="277"/>
      <c r="Q550" s="277"/>
      <c r="R550" s="277"/>
      <c r="S550" s="277"/>
      <c r="T550" s="277">
        <v>92027</v>
      </c>
      <c r="U550" s="596">
        <f t="shared" si="32"/>
        <v>18405.400000000001</v>
      </c>
      <c r="V550" s="533" t="s">
        <v>4344</v>
      </c>
      <c r="W550" s="533"/>
      <c r="X550" s="534"/>
      <c r="Y550" s="535"/>
      <c r="Z550" s="535"/>
      <c r="AA550" s="535"/>
      <c r="AB550" s="535"/>
      <c r="AC550" s="535"/>
      <c r="AD550" s="535"/>
      <c r="AE550" s="535"/>
      <c r="AF550" s="535"/>
      <c r="AG550" s="535"/>
      <c r="AH550" s="551"/>
    </row>
    <row r="551" spans="1:34" s="537" customFormat="1" ht="15" customHeight="1" x14ac:dyDescent="0.2">
      <c r="A551" s="550" t="s">
        <v>3900</v>
      </c>
      <c r="B551" s="526" t="s">
        <v>3898</v>
      </c>
      <c r="C551" s="527">
        <v>44896</v>
      </c>
      <c r="D551" s="528" t="s">
        <v>2142</v>
      </c>
      <c r="E551" s="529" t="s">
        <v>1387</v>
      </c>
      <c r="F551" s="529" t="s">
        <v>2143</v>
      </c>
      <c r="G551" s="530">
        <f t="shared" si="33"/>
        <v>105174</v>
      </c>
      <c r="H551" s="531">
        <v>0</v>
      </c>
      <c r="I551" s="531"/>
      <c r="J551" s="277">
        <v>0</v>
      </c>
      <c r="K551" s="273">
        <f t="shared" si="34"/>
        <v>0</v>
      </c>
      <c r="L551" s="276"/>
      <c r="M551" s="276"/>
      <c r="N551" s="276"/>
      <c r="O551" s="276"/>
      <c r="P551" s="277"/>
      <c r="Q551" s="277"/>
      <c r="R551" s="277"/>
      <c r="S551" s="277"/>
      <c r="T551" s="277">
        <v>87645</v>
      </c>
      <c r="U551" s="596">
        <f t="shared" si="32"/>
        <v>17529</v>
      </c>
      <c r="V551" s="533" t="s">
        <v>4344</v>
      </c>
      <c r="W551" s="533"/>
      <c r="X551" s="534"/>
      <c r="Y551" s="535"/>
      <c r="Z551" s="535"/>
      <c r="AA551" s="535"/>
      <c r="AB551" s="535"/>
      <c r="AC551" s="535"/>
      <c r="AD551" s="535"/>
      <c r="AE551" s="535"/>
      <c r="AF551" s="535"/>
      <c r="AG551" s="535"/>
      <c r="AH551" s="551"/>
    </row>
    <row r="552" spans="1:34" s="537" customFormat="1" ht="15" customHeight="1" x14ac:dyDescent="0.2">
      <c r="A552" s="550" t="s">
        <v>3896</v>
      </c>
      <c r="B552" s="526" t="s">
        <v>3894</v>
      </c>
      <c r="C552" s="527">
        <v>44896</v>
      </c>
      <c r="D552" s="528" t="s">
        <v>2142</v>
      </c>
      <c r="E552" s="529" t="s">
        <v>1387</v>
      </c>
      <c r="F552" s="529" t="s">
        <v>2143</v>
      </c>
      <c r="G552" s="530">
        <f t="shared" si="33"/>
        <v>105174</v>
      </c>
      <c r="H552" s="531">
        <v>0</v>
      </c>
      <c r="I552" s="531"/>
      <c r="J552" s="277">
        <v>0</v>
      </c>
      <c r="K552" s="273">
        <f t="shared" si="34"/>
        <v>0</v>
      </c>
      <c r="L552" s="276"/>
      <c r="M552" s="276"/>
      <c r="N552" s="276"/>
      <c r="O552" s="276"/>
      <c r="P552" s="277"/>
      <c r="Q552" s="277"/>
      <c r="R552" s="277"/>
      <c r="S552" s="277"/>
      <c r="T552" s="277">
        <v>87645</v>
      </c>
      <c r="U552" s="596">
        <f t="shared" si="32"/>
        <v>17529</v>
      </c>
      <c r="V552" s="533" t="s">
        <v>4344</v>
      </c>
      <c r="W552" s="533"/>
      <c r="X552" s="534"/>
      <c r="Y552" s="535"/>
      <c r="Z552" s="535"/>
      <c r="AA552" s="535"/>
      <c r="AB552" s="535"/>
      <c r="AC552" s="535"/>
      <c r="AD552" s="535"/>
      <c r="AE552" s="535"/>
      <c r="AF552" s="535"/>
      <c r="AG552" s="535"/>
      <c r="AH552" s="551"/>
    </row>
    <row r="553" spans="1:34" s="537" customFormat="1" ht="15" customHeight="1" x14ac:dyDescent="0.2">
      <c r="A553" s="550" t="s">
        <v>3892</v>
      </c>
      <c r="B553" s="526" t="s">
        <v>3890</v>
      </c>
      <c r="C553" s="527">
        <v>44896</v>
      </c>
      <c r="D553" s="528" t="s">
        <v>2142</v>
      </c>
      <c r="E553" s="529" t="s">
        <v>1387</v>
      </c>
      <c r="F553" s="529" t="s">
        <v>2143</v>
      </c>
      <c r="G553" s="530">
        <f t="shared" si="33"/>
        <v>105174</v>
      </c>
      <c r="H553" s="531">
        <v>0</v>
      </c>
      <c r="I553" s="531"/>
      <c r="J553" s="277">
        <v>0</v>
      </c>
      <c r="K553" s="273">
        <f t="shared" si="34"/>
        <v>0</v>
      </c>
      <c r="L553" s="276"/>
      <c r="M553" s="276"/>
      <c r="N553" s="276"/>
      <c r="O553" s="276"/>
      <c r="P553" s="277"/>
      <c r="Q553" s="277"/>
      <c r="R553" s="277"/>
      <c r="S553" s="277"/>
      <c r="T553" s="277">
        <v>87645</v>
      </c>
      <c r="U553" s="596">
        <f t="shared" si="32"/>
        <v>17529</v>
      </c>
      <c r="V553" s="533" t="s">
        <v>4344</v>
      </c>
      <c r="W553" s="533"/>
      <c r="X553" s="534"/>
      <c r="Y553" s="535"/>
      <c r="Z553" s="535"/>
      <c r="AA553" s="535"/>
      <c r="AB553" s="535"/>
      <c r="AC553" s="535"/>
      <c r="AD553" s="535"/>
      <c r="AE553" s="535"/>
      <c r="AF553" s="535"/>
      <c r="AG553" s="535"/>
      <c r="AH553" s="551"/>
    </row>
    <row r="554" spans="1:34" s="537" customFormat="1" ht="15" customHeight="1" x14ac:dyDescent="0.2">
      <c r="A554" s="550" t="s">
        <v>3888</v>
      </c>
      <c r="B554" s="526" t="s">
        <v>3886</v>
      </c>
      <c r="C554" s="527">
        <v>44896</v>
      </c>
      <c r="D554" s="528" t="s">
        <v>2142</v>
      </c>
      <c r="E554" s="529" t="s">
        <v>1387</v>
      </c>
      <c r="F554" s="529" t="s">
        <v>2143</v>
      </c>
      <c r="G554" s="530">
        <f t="shared" si="33"/>
        <v>105174</v>
      </c>
      <c r="H554" s="531">
        <v>0</v>
      </c>
      <c r="I554" s="531"/>
      <c r="J554" s="277">
        <v>0</v>
      </c>
      <c r="K554" s="273">
        <f t="shared" si="34"/>
        <v>0</v>
      </c>
      <c r="L554" s="276"/>
      <c r="M554" s="276"/>
      <c r="N554" s="276"/>
      <c r="O554" s="276"/>
      <c r="P554" s="277"/>
      <c r="Q554" s="277"/>
      <c r="R554" s="277"/>
      <c r="S554" s="277"/>
      <c r="T554" s="277">
        <v>87645</v>
      </c>
      <c r="U554" s="596">
        <f t="shared" si="32"/>
        <v>17529</v>
      </c>
      <c r="V554" s="533" t="s">
        <v>4344</v>
      </c>
      <c r="W554" s="533"/>
      <c r="X554" s="534"/>
      <c r="Y554" s="535"/>
      <c r="Z554" s="535"/>
      <c r="AA554" s="535"/>
      <c r="AB554" s="535"/>
      <c r="AC554" s="535"/>
      <c r="AD554" s="535"/>
      <c r="AE554" s="535"/>
      <c r="AF554" s="535"/>
      <c r="AG554" s="535"/>
      <c r="AH554" s="551"/>
    </row>
    <row r="555" spans="1:34" s="537" customFormat="1" ht="15" customHeight="1" x14ac:dyDescent="0.2">
      <c r="A555" s="550" t="s">
        <v>3884</v>
      </c>
      <c r="B555" s="526" t="s">
        <v>3882</v>
      </c>
      <c r="C555" s="527">
        <v>44896</v>
      </c>
      <c r="D555" s="528" t="s">
        <v>2142</v>
      </c>
      <c r="E555" s="529" t="s">
        <v>1387</v>
      </c>
      <c r="F555" s="529" t="s">
        <v>2143</v>
      </c>
      <c r="G555" s="530">
        <f t="shared" si="33"/>
        <v>105174</v>
      </c>
      <c r="H555" s="531">
        <v>0</v>
      </c>
      <c r="I555" s="531"/>
      <c r="J555" s="277">
        <v>0</v>
      </c>
      <c r="K555" s="273">
        <f t="shared" si="34"/>
        <v>0</v>
      </c>
      <c r="L555" s="276"/>
      <c r="M555" s="276"/>
      <c r="N555" s="276"/>
      <c r="O555" s="276"/>
      <c r="P555" s="277"/>
      <c r="Q555" s="277"/>
      <c r="R555" s="277"/>
      <c r="S555" s="277"/>
      <c r="T555" s="277">
        <v>87645</v>
      </c>
      <c r="U555" s="596">
        <f t="shared" si="32"/>
        <v>17529</v>
      </c>
      <c r="V555" s="533" t="s">
        <v>4344</v>
      </c>
      <c r="W555" s="533"/>
      <c r="X555" s="534"/>
      <c r="Y555" s="535"/>
      <c r="Z555" s="535"/>
      <c r="AA555" s="535"/>
      <c r="AB555" s="535"/>
      <c r="AC555" s="535"/>
      <c r="AD555" s="535"/>
      <c r="AE555" s="535"/>
      <c r="AF555" s="535"/>
      <c r="AG555" s="535"/>
      <c r="AH555" s="551"/>
    </row>
    <row r="556" spans="1:34" s="537" customFormat="1" ht="15" customHeight="1" x14ac:dyDescent="0.2">
      <c r="A556" s="550" t="s">
        <v>3880</v>
      </c>
      <c r="B556" s="526" t="s">
        <v>3878</v>
      </c>
      <c r="C556" s="527">
        <v>44896</v>
      </c>
      <c r="D556" s="528" t="s">
        <v>2142</v>
      </c>
      <c r="E556" s="529" t="s">
        <v>1387</v>
      </c>
      <c r="F556" s="529" t="s">
        <v>2143</v>
      </c>
      <c r="G556" s="530">
        <f t="shared" si="33"/>
        <v>105174</v>
      </c>
      <c r="H556" s="531">
        <v>0</v>
      </c>
      <c r="I556" s="531"/>
      <c r="J556" s="277">
        <v>0</v>
      </c>
      <c r="K556" s="273">
        <f t="shared" si="34"/>
        <v>0</v>
      </c>
      <c r="L556" s="276"/>
      <c r="M556" s="276"/>
      <c r="N556" s="276"/>
      <c r="O556" s="276"/>
      <c r="P556" s="277"/>
      <c r="Q556" s="277"/>
      <c r="R556" s="277"/>
      <c r="S556" s="277"/>
      <c r="T556" s="277">
        <v>87645</v>
      </c>
      <c r="U556" s="596">
        <f t="shared" si="32"/>
        <v>17529</v>
      </c>
      <c r="V556" s="533" t="s">
        <v>4344</v>
      </c>
      <c r="W556" s="533"/>
      <c r="X556" s="534"/>
      <c r="Y556" s="535"/>
      <c r="Z556" s="535"/>
      <c r="AA556" s="535"/>
      <c r="AB556" s="535"/>
      <c r="AC556" s="535"/>
      <c r="AD556" s="535"/>
      <c r="AE556" s="535"/>
      <c r="AF556" s="535"/>
      <c r="AG556" s="535"/>
      <c r="AH556" s="551"/>
    </row>
    <row r="557" spans="1:34" s="537" customFormat="1" ht="15" customHeight="1" x14ac:dyDescent="0.2">
      <c r="A557" s="550" t="s">
        <v>3876</v>
      </c>
      <c r="B557" s="526" t="s">
        <v>3874</v>
      </c>
      <c r="C557" s="527">
        <v>44896</v>
      </c>
      <c r="D557" s="528" t="s">
        <v>2142</v>
      </c>
      <c r="E557" s="529" t="s">
        <v>1387</v>
      </c>
      <c r="F557" s="529" t="s">
        <v>2143</v>
      </c>
      <c r="G557" s="530">
        <f t="shared" si="33"/>
        <v>126208.8</v>
      </c>
      <c r="H557" s="531">
        <v>0</v>
      </c>
      <c r="I557" s="531"/>
      <c r="J557" s="277">
        <v>0</v>
      </c>
      <c r="K557" s="273">
        <f t="shared" si="34"/>
        <v>0</v>
      </c>
      <c r="L557" s="276"/>
      <c r="M557" s="276"/>
      <c r="N557" s="276"/>
      <c r="O557" s="276"/>
      <c r="P557" s="277"/>
      <c r="Q557" s="277"/>
      <c r="R557" s="277"/>
      <c r="S557" s="277"/>
      <c r="T557" s="277">
        <v>105174</v>
      </c>
      <c r="U557" s="596">
        <f t="shared" si="32"/>
        <v>21034.800000000003</v>
      </c>
      <c r="V557" s="533" t="s">
        <v>4344</v>
      </c>
      <c r="W557" s="533"/>
      <c r="X557" s="534"/>
      <c r="Y557" s="535"/>
      <c r="Z557" s="535"/>
      <c r="AA557" s="535"/>
      <c r="AB557" s="535"/>
      <c r="AC557" s="535"/>
      <c r="AD557" s="535"/>
      <c r="AE557" s="535"/>
      <c r="AF557" s="535"/>
      <c r="AG557" s="535"/>
      <c r="AH557" s="551"/>
    </row>
    <row r="558" spans="1:34" s="537" customFormat="1" ht="15" customHeight="1" x14ac:dyDescent="0.2">
      <c r="A558" s="550" t="s">
        <v>3872</v>
      </c>
      <c r="B558" s="526" t="s">
        <v>3870</v>
      </c>
      <c r="C558" s="527">
        <v>44896</v>
      </c>
      <c r="D558" s="528" t="s">
        <v>2142</v>
      </c>
      <c r="E558" s="529" t="s">
        <v>1387</v>
      </c>
      <c r="F558" s="529" t="s">
        <v>2143</v>
      </c>
      <c r="G558" s="530">
        <f t="shared" si="33"/>
        <v>105174</v>
      </c>
      <c r="H558" s="531">
        <v>0</v>
      </c>
      <c r="I558" s="531"/>
      <c r="J558" s="277">
        <v>0</v>
      </c>
      <c r="K558" s="273">
        <f t="shared" si="34"/>
        <v>0</v>
      </c>
      <c r="L558" s="276"/>
      <c r="M558" s="276"/>
      <c r="N558" s="276"/>
      <c r="O558" s="276"/>
      <c r="P558" s="277"/>
      <c r="Q558" s="277"/>
      <c r="R558" s="277"/>
      <c r="S558" s="277"/>
      <c r="T558" s="277">
        <v>87645</v>
      </c>
      <c r="U558" s="596">
        <f t="shared" si="32"/>
        <v>17529</v>
      </c>
      <c r="V558" s="533" t="s">
        <v>4344</v>
      </c>
      <c r="W558" s="533"/>
      <c r="X558" s="534"/>
      <c r="Y558" s="535"/>
      <c r="Z558" s="535"/>
      <c r="AA558" s="535"/>
      <c r="AB558" s="535"/>
      <c r="AC558" s="535"/>
      <c r="AD558" s="535"/>
      <c r="AE558" s="535"/>
      <c r="AF558" s="535"/>
      <c r="AG558" s="535"/>
      <c r="AH558" s="551"/>
    </row>
    <row r="559" spans="1:34" s="537" customFormat="1" ht="15" customHeight="1" x14ac:dyDescent="0.2">
      <c r="A559" s="550" t="s">
        <v>3868</v>
      </c>
      <c r="B559" s="526" t="s">
        <v>3866</v>
      </c>
      <c r="C559" s="527">
        <v>44896</v>
      </c>
      <c r="D559" s="528" t="s">
        <v>2142</v>
      </c>
      <c r="E559" s="529" t="s">
        <v>1387</v>
      </c>
      <c r="F559" s="529" t="s">
        <v>2143</v>
      </c>
      <c r="G559" s="530">
        <f t="shared" si="33"/>
        <v>126208.8</v>
      </c>
      <c r="H559" s="531">
        <v>0</v>
      </c>
      <c r="I559" s="531"/>
      <c r="J559" s="277">
        <v>0</v>
      </c>
      <c r="K559" s="273">
        <f t="shared" si="34"/>
        <v>0</v>
      </c>
      <c r="L559" s="276"/>
      <c r="M559" s="276"/>
      <c r="N559" s="276"/>
      <c r="O559" s="276"/>
      <c r="P559" s="277"/>
      <c r="Q559" s="277"/>
      <c r="R559" s="277"/>
      <c r="S559" s="277"/>
      <c r="T559" s="277">
        <v>105174</v>
      </c>
      <c r="U559" s="596">
        <f t="shared" si="32"/>
        <v>21034.800000000003</v>
      </c>
      <c r="V559" s="533" t="s">
        <v>4344</v>
      </c>
      <c r="W559" s="533"/>
      <c r="X559" s="534"/>
      <c r="Y559" s="535"/>
      <c r="Z559" s="535"/>
      <c r="AA559" s="535"/>
      <c r="AB559" s="535"/>
      <c r="AC559" s="535"/>
      <c r="AD559" s="535"/>
      <c r="AE559" s="535"/>
      <c r="AF559" s="535"/>
      <c r="AG559" s="535"/>
      <c r="AH559" s="551"/>
    </row>
    <row r="560" spans="1:34" s="537" customFormat="1" ht="15" customHeight="1" x14ac:dyDescent="0.2">
      <c r="A560" s="550" t="s">
        <v>3864</v>
      </c>
      <c r="B560" s="526" t="s">
        <v>3862</v>
      </c>
      <c r="C560" s="527">
        <v>44896</v>
      </c>
      <c r="D560" s="528" t="s">
        <v>2142</v>
      </c>
      <c r="E560" s="529" t="s">
        <v>1387</v>
      </c>
      <c r="F560" s="529" t="s">
        <v>2143</v>
      </c>
      <c r="G560" s="530">
        <f t="shared" si="33"/>
        <v>126208.8</v>
      </c>
      <c r="H560" s="531">
        <v>0</v>
      </c>
      <c r="I560" s="531"/>
      <c r="J560" s="277">
        <v>0</v>
      </c>
      <c r="K560" s="273">
        <f t="shared" si="34"/>
        <v>0</v>
      </c>
      <c r="L560" s="276"/>
      <c r="M560" s="276"/>
      <c r="N560" s="276"/>
      <c r="O560" s="276"/>
      <c r="P560" s="277"/>
      <c r="Q560" s="277"/>
      <c r="R560" s="277"/>
      <c r="S560" s="277"/>
      <c r="T560" s="277">
        <v>105174</v>
      </c>
      <c r="U560" s="596">
        <f t="shared" si="32"/>
        <v>21034.800000000003</v>
      </c>
      <c r="V560" s="533" t="s">
        <v>4344</v>
      </c>
      <c r="W560" s="533"/>
      <c r="X560" s="534"/>
      <c r="Y560" s="535"/>
      <c r="Z560" s="535"/>
      <c r="AA560" s="535"/>
      <c r="AB560" s="535"/>
      <c r="AC560" s="535"/>
      <c r="AD560" s="535"/>
      <c r="AE560" s="535"/>
      <c r="AF560" s="535"/>
      <c r="AG560" s="535"/>
      <c r="AH560" s="551"/>
    </row>
    <row r="561" spans="1:34" s="537" customFormat="1" ht="15" customHeight="1" x14ac:dyDescent="0.2">
      <c r="A561" s="550" t="s">
        <v>3860</v>
      </c>
      <c r="B561" s="526" t="s">
        <v>3858</v>
      </c>
      <c r="C561" s="527">
        <v>44896</v>
      </c>
      <c r="D561" s="528" t="s">
        <v>2142</v>
      </c>
      <c r="E561" s="529" t="s">
        <v>1387</v>
      </c>
      <c r="F561" s="529" t="s">
        <v>2143</v>
      </c>
      <c r="G561" s="530">
        <f t="shared" si="33"/>
        <v>105174</v>
      </c>
      <c r="H561" s="531">
        <v>0</v>
      </c>
      <c r="I561" s="531"/>
      <c r="J561" s="277">
        <v>0</v>
      </c>
      <c r="K561" s="273">
        <f t="shared" si="34"/>
        <v>0</v>
      </c>
      <c r="L561" s="276"/>
      <c r="M561" s="276"/>
      <c r="N561" s="276"/>
      <c r="O561" s="276"/>
      <c r="P561" s="277"/>
      <c r="Q561" s="277"/>
      <c r="R561" s="277"/>
      <c r="S561" s="277"/>
      <c r="T561" s="277">
        <v>87645</v>
      </c>
      <c r="U561" s="596">
        <f t="shared" si="32"/>
        <v>17529</v>
      </c>
      <c r="V561" s="533" t="s">
        <v>4344</v>
      </c>
      <c r="W561" s="533"/>
      <c r="X561" s="534"/>
      <c r="Y561" s="535"/>
      <c r="Z561" s="535"/>
      <c r="AA561" s="535"/>
      <c r="AB561" s="535"/>
      <c r="AC561" s="535"/>
      <c r="AD561" s="535"/>
      <c r="AE561" s="535"/>
      <c r="AF561" s="535"/>
      <c r="AG561" s="535"/>
      <c r="AH561" s="551"/>
    </row>
    <row r="562" spans="1:34" s="537" customFormat="1" ht="15" customHeight="1" x14ac:dyDescent="0.2">
      <c r="A562" s="550" t="s">
        <v>3855</v>
      </c>
      <c r="B562" s="526" t="s">
        <v>3853</v>
      </c>
      <c r="C562" s="527">
        <v>44896</v>
      </c>
      <c r="D562" s="528" t="s">
        <v>2142</v>
      </c>
      <c r="E562" s="529" t="s">
        <v>1387</v>
      </c>
      <c r="F562" s="529" t="s">
        <v>2143</v>
      </c>
      <c r="G562" s="530">
        <f t="shared" si="33"/>
        <v>105174</v>
      </c>
      <c r="H562" s="531">
        <v>0</v>
      </c>
      <c r="I562" s="531"/>
      <c r="J562" s="277">
        <v>0</v>
      </c>
      <c r="K562" s="273">
        <f t="shared" si="34"/>
        <v>0</v>
      </c>
      <c r="L562" s="276"/>
      <c r="M562" s="276"/>
      <c r="N562" s="276"/>
      <c r="O562" s="276"/>
      <c r="P562" s="277"/>
      <c r="Q562" s="277"/>
      <c r="R562" s="277"/>
      <c r="S562" s="277"/>
      <c r="T562" s="277">
        <v>87645</v>
      </c>
      <c r="U562" s="596">
        <f t="shared" si="32"/>
        <v>17529</v>
      </c>
      <c r="V562" s="533" t="s">
        <v>4344</v>
      </c>
      <c r="W562" s="533"/>
      <c r="X562" s="534"/>
      <c r="Y562" s="535"/>
      <c r="Z562" s="535"/>
      <c r="AA562" s="535"/>
      <c r="AB562" s="535"/>
      <c r="AC562" s="535"/>
      <c r="AD562" s="535"/>
      <c r="AE562" s="535"/>
      <c r="AF562" s="535"/>
      <c r="AG562" s="535"/>
      <c r="AH562" s="551"/>
    </row>
    <row r="563" spans="1:34" s="421" customFormat="1" ht="32.25" customHeight="1" x14ac:dyDescent="0.2">
      <c r="A563" s="274"/>
      <c r="B563" s="556"/>
      <c r="C563" s="274"/>
      <c r="D563" s="557"/>
      <c r="E563" s="558"/>
      <c r="F563" s="558"/>
      <c r="G563" s="559">
        <f t="shared" ref="G563:U563" si="35">SUM(G7:G562)</f>
        <v>187078023.72</v>
      </c>
      <c r="H563" s="559">
        <f t="shared" si="35"/>
        <v>35826067</v>
      </c>
      <c r="I563" s="559">
        <f t="shared" si="35"/>
        <v>29922522.32</v>
      </c>
      <c r="J563" s="559">
        <f t="shared" si="35"/>
        <v>44354418</v>
      </c>
      <c r="K563" s="559">
        <f t="shared" si="35"/>
        <v>8870883.5999999996</v>
      </c>
      <c r="L563" s="559">
        <f t="shared" si="35"/>
        <v>0</v>
      </c>
      <c r="M563" s="559">
        <f t="shared" si="35"/>
        <v>0</v>
      </c>
      <c r="N563" s="559">
        <f t="shared" si="35"/>
        <v>0</v>
      </c>
      <c r="O563" s="559">
        <f t="shared" si="35"/>
        <v>0</v>
      </c>
      <c r="P563" s="559">
        <f t="shared" si="35"/>
        <v>0</v>
      </c>
      <c r="Q563" s="559">
        <f t="shared" si="35"/>
        <v>0</v>
      </c>
      <c r="R563" s="559">
        <f t="shared" si="35"/>
        <v>33406218.34</v>
      </c>
      <c r="S563" s="559">
        <f t="shared" si="35"/>
        <v>6681243.6679999996</v>
      </c>
      <c r="T563" s="559">
        <f t="shared" si="35"/>
        <v>23347225.66</v>
      </c>
      <c r="U563" s="559">
        <f t="shared" si="35"/>
        <v>4669445.132000003</v>
      </c>
      <c r="V563" s="559">
        <f t="shared" ref="V563:AH563" si="36">SUM(V7:V462)</f>
        <v>0</v>
      </c>
      <c r="W563" s="559">
        <f t="shared" si="36"/>
        <v>0</v>
      </c>
      <c r="X563" s="559">
        <f t="shared" si="36"/>
        <v>0</v>
      </c>
      <c r="Y563" s="559">
        <f t="shared" si="36"/>
        <v>0</v>
      </c>
      <c r="Z563" s="559">
        <f t="shared" si="36"/>
        <v>0</v>
      </c>
      <c r="AA563" s="559">
        <f t="shared" si="36"/>
        <v>0</v>
      </c>
      <c r="AB563" s="559">
        <f t="shared" si="36"/>
        <v>0</v>
      </c>
      <c r="AC563" s="559">
        <f t="shared" si="36"/>
        <v>0</v>
      </c>
      <c r="AD563" s="559">
        <f t="shared" si="36"/>
        <v>0</v>
      </c>
      <c r="AE563" s="559">
        <f t="shared" si="36"/>
        <v>0</v>
      </c>
      <c r="AF563" s="559">
        <f t="shared" si="36"/>
        <v>0</v>
      </c>
      <c r="AG563" s="559">
        <f t="shared" si="36"/>
        <v>0</v>
      </c>
      <c r="AH563" s="559">
        <f t="shared" si="36"/>
        <v>0</v>
      </c>
    </row>
    <row r="564" spans="1:34" x14ac:dyDescent="0.2">
      <c r="H564" s="420">
        <f>H563-TVSH!H18</f>
        <v>-80</v>
      </c>
      <c r="I564" s="420">
        <f>I563-TVSH!K18</f>
        <v>0.32000000029802322</v>
      </c>
      <c r="J564" s="562">
        <f>J563-'4461 DOGANAT '!Q24</f>
        <v>-73.521200008690357</v>
      </c>
      <c r="K564" s="563">
        <f>K563-'4461 DOGANAT '!R24</f>
        <v>-14.704240001738071</v>
      </c>
      <c r="R564" s="420">
        <f>R563+T563-TVSH!N18</f>
        <v>0</v>
      </c>
      <c r="T564" s="564">
        <v>23347225.699999999</v>
      </c>
    </row>
    <row r="565" spans="1:34" x14ac:dyDescent="0.2">
      <c r="J565" s="566"/>
      <c r="P565" s="566"/>
      <c r="T565" s="567">
        <f>T563-T564</f>
        <v>-3.9999999105930328E-2</v>
      </c>
    </row>
    <row r="566" spans="1:34" x14ac:dyDescent="0.2">
      <c r="I566" s="420">
        <f>TVSH!K18-TVSH!K18</f>
        <v>0</v>
      </c>
      <c r="J566" s="566"/>
      <c r="P566" s="566"/>
    </row>
    <row r="567" spans="1:34" x14ac:dyDescent="0.2">
      <c r="I567" s="420">
        <v>30877175.949999999</v>
      </c>
      <c r="J567" s="566"/>
      <c r="P567" s="566"/>
    </row>
    <row r="568" spans="1:34" x14ac:dyDescent="0.2">
      <c r="I568" s="420">
        <f>I563-I567</f>
        <v>-954653.62999999896</v>
      </c>
      <c r="J568" s="568"/>
      <c r="P568" s="566"/>
    </row>
    <row r="569" spans="1:34" x14ac:dyDescent="0.2">
      <c r="T569" s="567"/>
    </row>
    <row r="571" spans="1:34" ht="27" x14ac:dyDescent="0.25">
      <c r="G571" s="1074" t="s">
        <v>5318</v>
      </c>
      <c r="H571" s="1075">
        <f>H563+I563+J563+R563+T563</f>
        <v>166856451.31999999</v>
      </c>
      <c r="J571" s="566"/>
    </row>
    <row r="572" spans="1:34" ht="33.75" customHeight="1" x14ac:dyDescent="0.25">
      <c r="F572" s="569"/>
      <c r="G572" s="1074" t="s">
        <v>5319</v>
      </c>
      <c r="H572" s="1075">
        <f>I563</f>
        <v>29922522.32</v>
      </c>
      <c r="J572" s="568"/>
      <c r="R572" s="420" t="s">
        <v>5340</v>
      </c>
      <c r="S572" s="420" t="s">
        <v>5341</v>
      </c>
      <c r="T572" s="421" t="s">
        <v>5342</v>
      </c>
    </row>
    <row r="573" spans="1:34" ht="32.25" customHeight="1" x14ac:dyDescent="0.25">
      <c r="G573" s="1074" t="s">
        <v>5320</v>
      </c>
      <c r="H573" s="1075">
        <f>H91+H11+H10</f>
        <v>34682964</v>
      </c>
      <c r="R573" s="420" t="s">
        <v>5343</v>
      </c>
      <c r="S573" s="420">
        <f>T563</f>
        <v>23347225.66</v>
      </c>
      <c r="T573" s="597">
        <f>U563</f>
        <v>4669445.132000003</v>
      </c>
    </row>
    <row r="574" spans="1:34" ht="32.25" customHeight="1" x14ac:dyDescent="0.25">
      <c r="G574" s="1074" t="s">
        <v>5321</v>
      </c>
      <c r="H574" s="1075">
        <f>T563</f>
        <v>23347225.66</v>
      </c>
      <c r="R574" s="420" t="s">
        <v>5344</v>
      </c>
      <c r="S574" s="420">
        <f>'[1]Progresive '!$E$24</f>
        <v>24047642.488252502</v>
      </c>
      <c r="T574" s="564">
        <f>'[1]Progresive '!$E$27</f>
        <v>5146195.4924860364</v>
      </c>
    </row>
    <row r="575" spans="1:34" ht="18.75" customHeight="1" x14ac:dyDescent="0.25">
      <c r="G575" s="1074" t="s">
        <v>5322</v>
      </c>
      <c r="H575" s="1075">
        <f>'2182'!L4</f>
        <v>525917</v>
      </c>
      <c r="S575" s="420">
        <f>S573-S574</f>
        <v>-700416.82825250179</v>
      </c>
      <c r="T575" s="567">
        <f>T573-T574</f>
        <v>-476750.36048603337</v>
      </c>
    </row>
    <row r="576" spans="1:34" ht="32.25" customHeight="1" x14ac:dyDescent="0.25">
      <c r="G576" s="1074" t="s">
        <v>5323</v>
      </c>
      <c r="H576" s="1075">
        <f>'618'!K95</f>
        <v>1792596</v>
      </c>
    </row>
    <row r="577" spans="7:9" ht="13.5" x14ac:dyDescent="0.25">
      <c r="G577" s="1072"/>
      <c r="H577" s="1073"/>
    </row>
    <row r="578" spans="7:9" ht="13.5" x14ac:dyDescent="0.25">
      <c r="G578" s="1072" t="s">
        <v>6063</v>
      </c>
      <c r="H578" s="1073">
        <v>11964243.08</v>
      </c>
    </row>
    <row r="579" spans="7:9" ht="13.5" x14ac:dyDescent="0.25">
      <c r="G579" s="1072" t="s">
        <v>5324</v>
      </c>
      <c r="H579" s="1073">
        <f>H571-H572-H573-H574-H576-H575</f>
        <v>76585226.340000004</v>
      </c>
    </row>
    <row r="580" spans="7:9" ht="13.5" x14ac:dyDescent="0.25">
      <c r="G580" s="1072"/>
      <c r="H580" s="1073"/>
    </row>
    <row r="581" spans="7:9" ht="13.5" x14ac:dyDescent="0.25">
      <c r="G581" s="1072" t="s">
        <v>5337</v>
      </c>
      <c r="H581" s="1073">
        <v>6821000</v>
      </c>
      <c r="I581" s="420">
        <f>H581*0.2</f>
        <v>1364200</v>
      </c>
    </row>
    <row r="582" spans="7:9" ht="13.5" x14ac:dyDescent="0.25">
      <c r="G582" s="1072"/>
      <c r="H582" s="1073"/>
    </row>
    <row r="583" spans="7:9" ht="13.5" x14ac:dyDescent="0.25">
      <c r="G583" s="1072" t="s">
        <v>5999</v>
      </c>
      <c r="H583" s="1073">
        <f>(H578+H579)-H581</f>
        <v>81728469.420000002</v>
      </c>
    </row>
  </sheetData>
  <sortState xmlns:xlrd2="http://schemas.microsoft.com/office/spreadsheetml/2017/richdata2" ref="A7:AH462">
    <sortCondition ref="C7:C462"/>
  </sortState>
  <phoneticPr fontId="10" type="noConversion"/>
  <pageMargins left="0.7" right="0.7" top="0.75" bottom="0.75" header="0.3" footer="0.3"/>
  <pageSetup scale="75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7FD1-D45E-4BBD-A550-F73D7E492D16}">
  <dimension ref="A3:G64"/>
  <sheetViews>
    <sheetView topLeftCell="A45" workbookViewId="0">
      <selection activeCell="G64" sqref="A3:G64"/>
    </sheetView>
  </sheetViews>
  <sheetFormatPr defaultColWidth="17.85546875" defaultRowHeight="15" x14ac:dyDescent="0.25"/>
  <cols>
    <col min="1" max="16384" width="17.85546875" style="6"/>
  </cols>
  <sheetData>
    <row r="3" spans="1:7" s="1051" customFormat="1" ht="98.25" customHeight="1" x14ac:dyDescent="0.25">
      <c r="A3" s="1052" t="s">
        <v>5477</v>
      </c>
      <c r="B3" s="1053" t="s">
        <v>6216</v>
      </c>
      <c r="C3" s="1053" t="s">
        <v>6213</v>
      </c>
      <c r="D3" s="1053" t="s">
        <v>6224</v>
      </c>
      <c r="E3" s="1053" t="s">
        <v>6225</v>
      </c>
      <c r="F3" s="1053" t="s">
        <v>6214</v>
      </c>
      <c r="G3" s="1053" t="s">
        <v>6215</v>
      </c>
    </row>
    <row r="4" spans="1:7" x14ac:dyDescent="0.25">
      <c r="A4" s="1020" t="s">
        <v>1628</v>
      </c>
      <c r="B4" s="1054">
        <v>156711.6</v>
      </c>
      <c r="C4" s="1054">
        <v>0</v>
      </c>
      <c r="D4" s="1054">
        <v>0</v>
      </c>
      <c r="E4" s="1054"/>
      <c r="F4" s="1054">
        <v>130593</v>
      </c>
      <c r="G4" s="1054">
        <v>26118.600000000002</v>
      </c>
    </row>
    <row r="5" spans="1:7" x14ac:dyDescent="0.25">
      <c r="A5" s="1020" t="s">
        <v>1788</v>
      </c>
      <c r="B5" s="1054">
        <v>80000.399999999994</v>
      </c>
      <c r="C5" s="1054">
        <v>0</v>
      </c>
      <c r="D5" s="1054">
        <v>0</v>
      </c>
      <c r="E5" s="1054"/>
      <c r="F5" s="1054">
        <v>66667</v>
      </c>
      <c r="G5" s="1054">
        <v>13333.4</v>
      </c>
    </row>
    <row r="6" spans="1:7" x14ac:dyDescent="0.25">
      <c r="A6" s="1020" t="s">
        <v>3985</v>
      </c>
      <c r="B6" s="1054">
        <v>127695.6</v>
      </c>
      <c r="C6" s="1054">
        <v>0</v>
      </c>
      <c r="D6" s="1054">
        <v>0</v>
      </c>
      <c r="E6" s="1054">
        <v>0</v>
      </c>
      <c r="F6" s="1054">
        <v>106413</v>
      </c>
      <c r="G6" s="1054">
        <v>21282.600000000002</v>
      </c>
    </row>
    <row r="7" spans="1:7" x14ac:dyDescent="0.25">
      <c r="A7" s="1020" t="s">
        <v>4311</v>
      </c>
      <c r="B7" s="1054">
        <v>10806361</v>
      </c>
      <c r="C7" s="1054"/>
      <c r="D7" s="1054">
        <v>0</v>
      </c>
      <c r="E7" s="1054">
        <v>0</v>
      </c>
      <c r="F7" s="1054"/>
      <c r="G7" s="1054">
        <v>0</v>
      </c>
    </row>
    <row r="8" spans="1:7" x14ac:dyDescent="0.25">
      <c r="A8" s="1020" t="s">
        <v>4013</v>
      </c>
      <c r="B8" s="1054">
        <v>51933.599999999999</v>
      </c>
      <c r="C8" s="1054">
        <v>0</v>
      </c>
      <c r="D8" s="1054">
        <v>0</v>
      </c>
      <c r="E8" s="1054">
        <v>0</v>
      </c>
      <c r="F8" s="1054">
        <v>43278</v>
      </c>
      <c r="G8" s="1054">
        <v>8655.6</v>
      </c>
    </row>
    <row r="9" spans="1:7" x14ac:dyDescent="0.25">
      <c r="A9" s="1020" t="s">
        <v>1492</v>
      </c>
      <c r="B9" s="1054">
        <v>1469809.2</v>
      </c>
      <c r="C9" s="1054">
        <v>0</v>
      </c>
      <c r="D9" s="1054">
        <v>0</v>
      </c>
      <c r="E9" s="1054">
        <v>0</v>
      </c>
      <c r="F9" s="1054">
        <v>1224841</v>
      </c>
      <c r="G9" s="1054">
        <v>244968.19999999998</v>
      </c>
    </row>
    <row r="10" spans="1:7" x14ac:dyDescent="0.25">
      <c r="A10" s="1020" t="s">
        <v>2171</v>
      </c>
      <c r="B10" s="1054">
        <v>240888</v>
      </c>
      <c r="C10" s="1054">
        <v>0</v>
      </c>
      <c r="D10" s="1054">
        <v>0</v>
      </c>
      <c r="E10" s="1054">
        <v>0</v>
      </c>
      <c r="F10" s="1054">
        <v>200740</v>
      </c>
      <c r="G10" s="1054">
        <v>40148</v>
      </c>
    </row>
    <row r="11" spans="1:7" x14ac:dyDescent="0.25">
      <c r="A11" s="1020" t="s">
        <v>3581</v>
      </c>
      <c r="B11" s="1054">
        <v>7400</v>
      </c>
      <c r="C11" s="1054">
        <v>200</v>
      </c>
      <c r="D11" s="1054"/>
      <c r="E11" s="1054">
        <v>0</v>
      </c>
      <c r="F11" s="1054">
        <v>6000</v>
      </c>
      <c r="G11" s="1054">
        <v>1200</v>
      </c>
    </row>
    <row r="12" spans="1:7" x14ac:dyDescent="0.25">
      <c r="A12" s="1020" t="s">
        <v>123</v>
      </c>
      <c r="B12" s="1054">
        <v>37400.400000000001</v>
      </c>
      <c r="C12" s="1054">
        <v>0</v>
      </c>
      <c r="D12" s="1054">
        <v>0</v>
      </c>
      <c r="E12" s="1054"/>
      <c r="F12" s="1054">
        <v>31167</v>
      </c>
      <c r="G12" s="1054">
        <v>6233.4</v>
      </c>
    </row>
    <row r="13" spans="1:7" x14ac:dyDescent="0.25">
      <c r="A13" s="1020" t="s">
        <v>2101</v>
      </c>
      <c r="B13" s="1054">
        <v>42180</v>
      </c>
      <c r="C13" s="1054">
        <v>0</v>
      </c>
      <c r="D13" s="1054">
        <v>0</v>
      </c>
      <c r="E13" s="1054"/>
      <c r="F13" s="1054">
        <v>35150</v>
      </c>
      <c r="G13" s="1054">
        <v>7030</v>
      </c>
    </row>
    <row r="14" spans="1:7" x14ac:dyDescent="0.25">
      <c r="A14" s="1020" t="s">
        <v>2018</v>
      </c>
      <c r="B14" s="1054">
        <v>5949.5999999999995</v>
      </c>
      <c r="C14" s="1054">
        <v>0</v>
      </c>
      <c r="D14" s="1054">
        <v>0</v>
      </c>
      <c r="E14" s="1054">
        <v>0</v>
      </c>
      <c r="F14" s="1054">
        <v>4958</v>
      </c>
      <c r="G14" s="1054">
        <v>991.6</v>
      </c>
    </row>
    <row r="15" spans="1:7" x14ac:dyDescent="0.25">
      <c r="A15" s="1020" t="s">
        <v>2043</v>
      </c>
      <c r="B15" s="1054">
        <v>10400</v>
      </c>
      <c r="C15" s="1054">
        <v>10400</v>
      </c>
      <c r="D15" s="1054">
        <v>0</v>
      </c>
      <c r="E15" s="1054">
        <v>0</v>
      </c>
      <c r="F15" s="1054">
        <v>0</v>
      </c>
      <c r="G15" s="1054">
        <v>0</v>
      </c>
    </row>
    <row r="16" spans="1:7" x14ac:dyDescent="0.25">
      <c r="A16" s="1020" t="s">
        <v>2135</v>
      </c>
      <c r="B16" s="1054">
        <v>484339.20000000001</v>
      </c>
      <c r="C16" s="1054">
        <v>0</v>
      </c>
      <c r="D16" s="1054">
        <v>403616</v>
      </c>
      <c r="E16" s="1054">
        <v>80723.200000000012</v>
      </c>
      <c r="F16" s="1054">
        <v>0</v>
      </c>
      <c r="G16" s="1054">
        <v>0</v>
      </c>
    </row>
    <row r="17" spans="1:7" x14ac:dyDescent="0.25">
      <c r="A17" s="1020" t="s">
        <v>1395</v>
      </c>
      <c r="B17" s="1054">
        <v>930042</v>
      </c>
      <c r="C17" s="1054">
        <v>0</v>
      </c>
      <c r="D17" s="1054">
        <v>775035</v>
      </c>
      <c r="E17" s="1054">
        <v>155007</v>
      </c>
      <c r="F17" s="1054">
        <v>0</v>
      </c>
      <c r="G17" s="1054">
        <v>0</v>
      </c>
    </row>
    <row r="18" spans="1:7" x14ac:dyDescent="0.25">
      <c r="A18" s="1020" t="s">
        <v>2263</v>
      </c>
      <c r="B18" s="1054">
        <v>17199.599999999999</v>
      </c>
      <c r="C18" s="1054">
        <v>0</v>
      </c>
      <c r="D18" s="1054">
        <v>0</v>
      </c>
      <c r="E18" s="1054">
        <v>0</v>
      </c>
      <c r="F18" s="1054">
        <v>14333</v>
      </c>
      <c r="G18" s="1054">
        <v>2866.6000000000004</v>
      </c>
    </row>
    <row r="19" spans="1:7" x14ac:dyDescent="0.25">
      <c r="A19" s="1020" t="s">
        <v>1429</v>
      </c>
      <c r="B19" s="1054">
        <v>15849954</v>
      </c>
      <c r="C19" s="1054">
        <v>0</v>
      </c>
      <c r="D19" s="1054">
        <v>0</v>
      </c>
      <c r="E19" s="1054">
        <v>0</v>
      </c>
      <c r="F19" s="1054">
        <v>13208295</v>
      </c>
      <c r="G19" s="1054">
        <v>2641659</v>
      </c>
    </row>
    <row r="20" spans="1:7" x14ac:dyDescent="0.25">
      <c r="A20" s="1020" t="s">
        <v>1392</v>
      </c>
      <c r="B20" s="1054">
        <v>571291.19999999995</v>
      </c>
      <c r="C20" s="1054">
        <v>0</v>
      </c>
      <c r="D20" s="1054">
        <v>476076</v>
      </c>
      <c r="E20" s="1054">
        <v>95215.200000000012</v>
      </c>
      <c r="F20" s="1054">
        <v>0</v>
      </c>
      <c r="G20" s="1054">
        <v>0</v>
      </c>
    </row>
    <row r="21" spans="1:7" x14ac:dyDescent="0.25">
      <c r="A21" s="1020" t="s">
        <v>1394</v>
      </c>
      <c r="B21" s="1054">
        <v>709017.60000000009</v>
      </c>
      <c r="C21" s="1054">
        <v>0</v>
      </c>
      <c r="D21" s="1054">
        <v>0</v>
      </c>
      <c r="E21" s="1054"/>
      <c r="F21" s="1054">
        <v>590848</v>
      </c>
      <c r="G21" s="1054">
        <v>118169.60000000001</v>
      </c>
    </row>
    <row r="22" spans="1:7" x14ac:dyDescent="0.25">
      <c r="A22" s="1020" t="s">
        <v>1706</v>
      </c>
      <c r="B22" s="1054">
        <v>2140099.2000000002</v>
      </c>
      <c r="C22" s="1054">
        <v>0</v>
      </c>
      <c r="D22" s="1054">
        <v>0</v>
      </c>
      <c r="E22" s="1054">
        <v>0</v>
      </c>
      <c r="F22" s="1054">
        <v>1783416</v>
      </c>
      <c r="G22" s="1054">
        <v>356683.2</v>
      </c>
    </row>
    <row r="23" spans="1:7" x14ac:dyDescent="0.25">
      <c r="A23" s="1020" t="s">
        <v>1912</v>
      </c>
      <c r="B23" s="1054">
        <v>17514</v>
      </c>
      <c r="C23" s="1054">
        <v>0</v>
      </c>
      <c r="D23" s="1054">
        <v>0</v>
      </c>
      <c r="E23" s="1054"/>
      <c r="F23" s="1054">
        <v>14595</v>
      </c>
      <c r="G23" s="1054">
        <v>2919</v>
      </c>
    </row>
    <row r="24" spans="1:7" x14ac:dyDescent="0.25">
      <c r="A24" s="1020" t="s">
        <v>1389</v>
      </c>
      <c r="B24" s="1054">
        <v>5375328</v>
      </c>
      <c r="C24" s="1054">
        <v>0</v>
      </c>
      <c r="D24" s="1054">
        <v>4479440</v>
      </c>
      <c r="E24" s="1054">
        <v>895888</v>
      </c>
      <c r="F24" s="1054">
        <v>0</v>
      </c>
      <c r="G24" s="1054">
        <v>0</v>
      </c>
    </row>
    <row r="25" spans="1:7" x14ac:dyDescent="0.25">
      <c r="A25" s="1020" t="s">
        <v>1676</v>
      </c>
      <c r="B25" s="1054">
        <v>9248016</v>
      </c>
      <c r="C25" s="1054">
        <v>0</v>
      </c>
      <c r="D25" s="1054">
        <v>7706680</v>
      </c>
      <c r="E25" s="1054">
        <v>1541336</v>
      </c>
      <c r="F25" s="1054">
        <v>0</v>
      </c>
      <c r="G25" s="1054">
        <v>0</v>
      </c>
    </row>
    <row r="26" spans="1:7" x14ac:dyDescent="0.25">
      <c r="A26" s="1020" t="s">
        <v>1467</v>
      </c>
      <c r="B26" s="1054">
        <v>8386893.5999999996</v>
      </c>
      <c r="C26" s="1054">
        <v>0</v>
      </c>
      <c r="D26" s="1054">
        <v>6989078</v>
      </c>
      <c r="E26" s="1054">
        <v>1397815.6</v>
      </c>
      <c r="F26" s="1054">
        <v>0</v>
      </c>
      <c r="G26" s="1054">
        <v>0</v>
      </c>
    </row>
    <row r="27" spans="1:7" x14ac:dyDescent="0.25">
      <c r="A27" s="1020" t="s">
        <v>5219</v>
      </c>
      <c r="B27" s="1054">
        <v>5781513.5999999996</v>
      </c>
      <c r="C27" s="1054">
        <v>0</v>
      </c>
      <c r="D27" s="1054">
        <v>4817928</v>
      </c>
      <c r="E27" s="1054">
        <v>963585.60000000009</v>
      </c>
      <c r="F27" s="1054"/>
      <c r="G27" s="1054">
        <v>0</v>
      </c>
    </row>
    <row r="28" spans="1:7" x14ac:dyDescent="0.25">
      <c r="A28" s="1020" t="s">
        <v>1894</v>
      </c>
      <c r="B28" s="1054">
        <v>146250</v>
      </c>
      <c r="C28" s="1054">
        <v>146250</v>
      </c>
      <c r="D28" s="1054">
        <v>0</v>
      </c>
      <c r="E28" s="1054"/>
      <c r="F28" s="1054">
        <v>0</v>
      </c>
      <c r="G28" s="1054">
        <v>0</v>
      </c>
    </row>
    <row r="29" spans="1:7" x14ac:dyDescent="0.25">
      <c r="A29" s="1020" t="s">
        <v>2254</v>
      </c>
      <c r="B29" s="1054">
        <v>50000.4</v>
      </c>
      <c r="C29" s="1054">
        <v>0</v>
      </c>
      <c r="D29" s="1054">
        <v>0</v>
      </c>
      <c r="E29" s="1054">
        <v>0</v>
      </c>
      <c r="F29" s="1054">
        <v>41667</v>
      </c>
      <c r="G29" s="1054">
        <v>8333.4</v>
      </c>
    </row>
    <row r="30" spans="1:7" x14ac:dyDescent="0.25">
      <c r="A30" s="1020" t="s">
        <v>1531</v>
      </c>
      <c r="B30" s="1054">
        <v>11363976</v>
      </c>
      <c r="C30" s="1054">
        <v>0</v>
      </c>
      <c r="D30" s="1054">
        <v>0</v>
      </c>
      <c r="E30" s="1054">
        <v>0</v>
      </c>
      <c r="F30" s="1054">
        <v>9469980</v>
      </c>
      <c r="G30" s="1054">
        <v>1893996</v>
      </c>
    </row>
    <row r="31" spans="1:7" x14ac:dyDescent="0.25">
      <c r="A31" s="1020" t="s">
        <v>2275</v>
      </c>
      <c r="B31" s="1054">
        <v>23664</v>
      </c>
      <c r="C31" s="1054">
        <v>0</v>
      </c>
      <c r="D31" s="1054">
        <v>0</v>
      </c>
      <c r="E31" s="1054">
        <v>0</v>
      </c>
      <c r="F31" s="1054">
        <v>19720</v>
      </c>
      <c r="G31" s="1054">
        <v>3944</v>
      </c>
    </row>
    <row r="32" spans="1:7" x14ac:dyDescent="0.25">
      <c r="A32" s="1020" t="s">
        <v>1388</v>
      </c>
      <c r="B32" s="1054">
        <v>79320</v>
      </c>
      <c r="C32" s="1054">
        <v>0</v>
      </c>
      <c r="D32" s="1054">
        <v>0</v>
      </c>
      <c r="E32" s="1054"/>
      <c r="F32" s="1054">
        <v>66100</v>
      </c>
      <c r="G32" s="1054">
        <v>13220</v>
      </c>
    </row>
    <row r="33" spans="1:7" x14ac:dyDescent="0.25">
      <c r="A33" s="1020" t="s">
        <v>2091</v>
      </c>
      <c r="B33" s="1054">
        <v>111554.4</v>
      </c>
      <c r="C33" s="1054">
        <v>0</v>
      </c>
      <c r="D33" s="1054">
        <v>0</v>
      </c>
      <c r="E33" s="1054">
        <v>0</v>
      </c>
      <c r="F33" s="1054">
        <v>92962</v>
      </c>
      <c r="G33" s="1054">
        <v>18592.400000000001</v>
      </c>
    </row>
    <row r="34" spans="1:7" x14ac:dyDescent="0.25">
      <c r="A34" s="1020" t="s">
        <v>1609</v>
      </c>
      <c r="B34" s="1054">
        <v>104037.6</v>
      </c>
      <c r="C34" s="1054">
        <v>0</v>
      </c>
      <c r="D34" s="1054">
        <v>0</v>
      </c>
      <c r="E34" s="1054"/>
      <c r="F34" s="1054">
        <v>86698</v>
      </c>
      <c r="G34" s="1054">
        <v>17339.600000000002</v>
      </c>
    </row>
    <row r="35" spans="1:7" x14ac:dyDescent="0.25">
      <c r="A35" s="1020" t="s">
        <v>2177</v>
      </c>
      <c r="B35" s="1054">
        <v>144312</v>
      </c>
      <c r="C35" s="1054">
        <v>0</v>
      </c>
      <c r="D35" s="1054">
        <v>0</v>
      </c>
      <c r="E35" s="1054">
        <v>0</v>
      </c>
      <c r="F35" s="1054">
        <v>120260</v>
      </c>
      <c r="G35" s="1054">
        <v>24052</v>
      </c>
    </row>
    <row r="36" spans="1:7" x14ac:dyDescent="0.25">
      <c r="A36" s="1020" t="s">
        <v>1404</v>
      </c>
      <c r="B36" s="1054">
        <v>65800.800000000003</v>
      </c>
      <c r="C36" s="1054">
        <v>0</v>
      </c>
      <c r="D36" s="1054">
        <v>0</v>
      </c>
      <c r="E36" s="1054">
        <v>0</v>
      </c>
      <c r="F36" s="1054">
        <v>54834</v>
      </c>
      <c r="G36" s="1054">
        <v>10966.800000000001</v>
      </c>
    </row>
    <row r="37" spans="1:7" x14ac:dyDescent="0.25">
      <c r="A37" s="1020" t="s">
        <v>1903</v>
      </c>
      <c r="B37" s="1054">
        <v>7575996</v>
      </c>
      <c r="C37" s="1054">
        <v>0</v>
      </c>
      <c r="D37" s="1054">
        <v>6313330</v>
      </c>
      <c r="E37" s="1054">
        <v>1262666</v>
      </c>
      <c r="F37" s="1054">
        <v>0</v>
      </c>
      <c r="G37" s="1054">
        <v>0</v>
      </c>
    </row>
    <row r="38" spans="1:7" x14ac:dyDescent="0.25">
      <c r="A38" s="1020" t="s">
        <v>3696</v>
      </c>
      <c r="B38" s="1054">
        <v>105000</v>
      </c>
      <c r="C38" s="1054">
        <v>0</v>
      </c>
      <c r="D38" s="1054"/>
      <c r="E38" s="1054">
        <v>0</v>
      </c>
      <c r="F38" s="1054">
        <v>87500</v>
      </c>
      <c r="G38" s="1054">
        <v>17500</v>
      </c>
    </row>
    <row r="39" spans="1:7" x14ac:dyDescent="0.25">
      <c r="A39" s="1020" t="s">
        <v>1529</v>
      </c>
      <c r="B39" s="1054">
        <v>852079.2</v>
      </c>
      <c r="C39" s="1054">
        <v>0</v>
      </c>
      <c r="D39" s="1054">
        <v>0</v>
      </c>
      <c r="E39" s="1054">
        <v>0</v>
      </c>
      <c r="F39" s="1054">
        <v>710066</v>
      </c>
      <c r="G39" s="1054">
        <v>142013.20000000001</v>
      </c>
    </row>
    <row r="40" spans="1:7" x14ac:dyDescent="0.25">
      <c r="A40" s="1020" t="s">
        <v>2499</v>
      </c>
      <c r="B40" s="1054">
        <v>457132.80000000005</v>
      </c>
      <c r="C40" s="1054">
        <v>0</v>
      </c>
      <c r="D40" s="1054">
        <v>0</v>
      </c>
      <c r="E40" s="1054">
        <v>0</v>
      </c>
      <c r="F40" s="1054">
        <v>380944</v>
      </c>
      <c r="G40" s="1054">
        <v>76188.800000000003</v>
      </c>
    </row>
    <row r="41" spans="1:7" x14ac:dyDescent="0.25">
      <c r="A41" s="1020" t="s">
        <v>2085</v>
      </c>
      <c r="B41" s="1054">
        <v>142014</v>
      </c>
      <c r="C41" s="1054">
        <v>0</v>
      </c>
      <c r="D41" s="1054">
        <v>0</v>
      </c>
      <c r="E41" s="1054"/>
      <c r="F41" s="1054">
        <v>118345</v>
      </c>
      <c r="G41" s="1054">
        <v>23669</v>
      </c>
    </row>
    <row r="42" spans="1:7" x14ac:dyDescent="0.25">
      <c r="A42" s="1020" t="s">
        <v>2165</v>
      </c>
      <c r="B42" s="1054">
        <v>62400</v>
      </c>
      <c r="C42" s="1054">
        <v>0</v>
      </c>
      <c r="D42" s="1054">
        <v>0</v>
      </c>
      <c r="E42" s="1054">
        <v>0</v>
      </c>
      <c r="F42" s="1054">
        <v>52000</v>
      </c>
      <c r="G42" s="1054">
        <v>10400</v>
      </c>
    </row>
    <row r="43" spans="1:7" x14ac:dyDescent="0.25">
      <c r="A43" s="1020" t="s">
        <v>2077</v>
      </c>
      <c r="B43" s="1054">
        <v>673652.4</v>
      </c>
      <c r="C43" s="1054">
        <v>0</v>
      </c>
      <c r="D43" s="1054">
        <v>0</v>
      </c>
      <c r="E43" s="1054"/>
      <c r="F43" s="1054">
        <v>561377</v>
      </c>
      <c r="G43" s="1054">
        <v>112275.4</v>
      </c>
    </row>
    <row r="44" spans="1:7" x14ac:dyDescent="0.25">
      <c r="A44" s="1020" t="s">
        <v>3810</v>
      </c>
      <c r="B44" s="1054">
        <v>25500</v>
      </c>
      <c r="C44" s="1054">
        <v>0</v>
      </c>
      <c r="D44" s="1054"/>
      <c r="E44" s="1054">
        <v>0</v>
      </c>
      <c r="F44" s="1054">
        <v>21250</v>
      </c>
      <c r="G44" s="1054">
        <v>4250</v>
      </c>
    </row>
    <row r="45" spans="1:7" x14ac:dyDescent="0.25">
      <c r="A45" s="1020" t="s">
        <v>4069</v>
      </c>
      <c r="B45" s="1054">
        <v>254040</v>
      </c>
      <c r="C45" s="1054">
        <v>254040</v>
      </c>
      <c r="D45" s="1054">
        <v>0</v>
      </c>
      <c r="E45" s="1054">
        <v>0</v>
      </c>
      <c r="F45" s="1054"/>
      <c r="G45" s="1054">
        <v>0</v>
      </c>
    </row>
    <row r="46" spans="1:7" x14ac:dyDescent="0.25">
      <c r="A46" s="1020" t="s">
        <v>1449</v>
      </c>
      <c r="B46" s="1054">
        <v>74312.399999999994</v>
      </c>
      <c r="C46" s="1054">
        <v>0</v>
      </c>
      <c r="D46" s="1054">
        <v>0</v>
      </c>
      <c r="E46" s="1054"/>
      <c r="F46" s="1054">
        <v>61927</v>
      </c>
      <c r="G46" s="1054">
        <v>12385.400000000001</v>
      </c>
    </row>
    <row r="47" spans="1:7" x14ac:dyDescent="0.25">
      <c r="A47" s="1020" t="s">
        <v>1393</v>
      </c>
      <c r="B47" s="1054">
        <v>427844.4</v>
      </c>
      <c r="C47" s="1054">
        <v>0</v>
      </c>
      <c r="D47" s="1054">
        <v>0</v>
      </c>
      <c r="E47" s="1054">
        <v>0</v>
      </c>
      <c r="F47" s="1054">
        <v>356537</v>
      </c>
      <c r="G47" s="1054">
        <v>71307.399999999994</v>
      </c>
    </row>
    <row r="48" spans="1:7" x14ac:dyDescent="0.25">
      <c r="A48" s="1020" t="s">
        <v>1391</v>
      </c>
      <c r="B48" s="1054">
        <v>3228</v>
      </c>
      <c r="C48" s="1054">
        <v>0</v>
      </c>
      <c r="D48" s="1054">
        <v>0</v>
      </c>
      <c r="E48" s="1054"/>
      <c r="F48" s="1054">
        <v>2690</v>
      </c>
      <c r="G48" s="1054">
        <v>538</v>
      </c>
    </row>
    <row r="49" spans="1:7" x14ac:dyDescent="0.25">
      <c r="A49" s="1020" t="s">
        <v>1765</v>
      </c>
      <c r="B49" s="1054">
        <v>30240</v>
      </c>
      <c r="C49" s="1054">
        <v>0</v>
      </c>
      <c r="D49" s="1054">
        <v>0</v>
      </c>
      <c r="E49" s="1054"/>
      <c r="F49" s="1054">
        <v>25200</v>
      </c>
      <c r="G49" s="1054">
        <v>5040</v>
      </c>
    </row>
    <row r="50" spans="1:7" x14ac:dyDescent="0.25">
      <c r="A50" s="1020" t="s">
        <v>3638</v>
      </c>
      <c r="B50" s="1054">
        <v>560</v>
      </c>
      <c r="C50" s="1054">
        <v>200</v>
      </c>
      <c r="D50" s="1054"/>
      <c r="E50" s="1054">
        <v>0</v>
      </c>
      <c r="F50" s="1054">
        <v>300</v>
      </c>
      <c r="G50" s="1054">
        <v>60</v>
      </c>
    </row>
    <row r="51" spans="1:7" x14ac:dyDescent="0.25">
      <c r="A51" s="1020" t="s">
        <v>2048</v>
      </c>
      <c r="B51" s="1054">
        <v>5898754.7999999998</v>
      </c>
      <c r="C51" s="1054">
        <v>0</v>
      </c>
      <c r="D51" s="1054">
        <v>4915629</v>
      </c>
      <c r="E51" s="1054">
        <v>983125.8</v>
      </c>
      <c r="F51" s="1054">
        <v>0</v>
      </c>
      <c r="G51" s="1054">
        <v>0</v>
      </c>
    </row>
    <row r="52" spans="1:7" x14ac:dyDescent="0.25">
      <c r="A52" s="1020" t="s">
        <v>1807</v>
      </c>
      <c r="B52" s="1054">
        <v>147312</v>
      </c>
      <c r="C52" s="1054">
        <v>0</v>
      </c>
      <c r="D52" s="1054">
        <v>0</v>
      </c>
      <c r="E52" s="1054"/>
      <c r="F52" s="1054">
        <v>122760</v>
      </c>
      <c r="G52" s="1054">
        <v>24552</v>
      </c>
    </row>
    <row r="53" spans="1:7" x14ac:dyDescent="0.25">
      <c r="A53" s="1020" t="s">
        <v>2027</v>
      </c>
      <c r="B53" s="1054">
        <v>7599.6</v>
      </c>
      <c r="C53" s="1054">
        <v>0</v>
      </c>
      <c r="D53" s="1054">
        <v>0</v>
      </c>
      <c r="E53" s="1054"/>
      <c r="F53" s="1054">
        <v>6333</v>
      </c>
      <c r="G53" s="1054">
        <v>1266.6000000000001</v>
      </c>
    </row>
    <row r="54" spans="1:7" x14ac:dyDescent="0.25">
      <c r="A54" s="1020" t="s">
        <v>2212</v>
      </c>
      <c r="B54" s="1054">
        <v>23947.199999999997</v>
      </c>
      <c r="C54" s="1054">
        <v>0</v>
      </c>
      <c r="D54" s="1054">
        <v>0</v>
      </c>
      <c r="E54" s="1054">
        <v>0</v>
      </c>
      <c r="F54" s="1054">
        <v>19956</v>
      </c>
      <c r="G54" s="1054">
        <v>3991.2000000000003</v>
      </c>
    </row>
    <row r="55" spans="1:7" x14ac:dyDescent="0.25">
      <c r="A55" s="1020" t="s">
        <v>2023</v>
      </c>
      <c r="B55" s="1054">
        <v>24999.599999999999</v>
      </c>
      <c r="C55" s="1054">
        <v>0</v>
      </c>
      <c r="D55" s="1054">
        <v>0</v>
      </c>
      <c r="E55" s="1054"/>
      <c r="F55" s="1054">
        <v>20833</v>
      </c>
      <c r="G55" s="1054">
        <v>4166.6000000000004</v>
      </c>
    </row>
    <row r="56" spans="1:7" x14ac:dyDescent="0.25">
      <c r="A56" s="1020" t="s">
        <v>3759</v>
      </c>
      <c r="B56" s="1054">
        <v>92702.400000000009</v>
      </c>
      <c r="C56" s="1054">
        <v>0</v>
      </c>
      <c r="D56" s="1054">
        <v>0</v>
      </c>
      <c r="E56" s="1054">
        <v>0</v>
      </c>
      <c r="F56" s="1054">
        <v>77252</v>
      </c>
      <c r="G56" s="1054">
        <v>15450.400000000001</v>
      </c>
    </row>
    <row r="57" spans="1:7" x14ac:dyDescent="0.25">
      <c r="A57" s="1020" t="s">
        <v>1955</v>
      </c>
      <c r="B57" s="1054">
        <v>1878370.8</v>
      </c>
      <c r="C57" s="1054">
        <v>0</v>
      </c>
      <c r="D57" s="1054">
        <v>1565309</v>
      </c>
      <c r="E57" s="1054">
        <v>313061.80000000005</v>
      </c>
      <c r="F57" s="1054">
        <v>0</v>
      </c>
      <c r="G57" s="1054">
        <v>0</v>
      </c>
    </row>
    <row r="58" spans="1:7" x14ac:dyDescent="0.25">
      <c r="A58" s="1020" t="s">
        <v>1677</v>
      </c>
      <c r="B58" s="1054">
        <v>1650088.8</v>
      </c>
      <c r="C58" s="1054">
        <v>0</v>
      </c>
      <c r="D58" s="1054">
        <v>1375074</v>
      </c>
      <c r="E58" s="1054">
        <v>275014.8</v>
      </c>
      <c r="F58" s="1054">
        <v>0</v>
      </c>
      <c r="G58" s="1054">
        <v>0</v>
      </c>
    </row>
    <row r="59" spans="1:7" x14ac:dyDescent="0.25">
      <c r="A59" s="1020" t="s">
        <v>1390</v>
      </c>
      <c r="B59" s="1054">
        <v>5444667.5999999996</v>
      </c>
      <c r="C59" s="1054">
        <v>0</v>
      </c>
      <c r="D59" s="1054">
        <v>4537223</v>
      </c>
      <c r="E59" s="1054">
        <v>907444.6</v>
      </c>
      <c r="F59" s="1054">
        <v>0</v>
      </c>
      <c r="G59" s="1054">
        <v>0</v>
      </c>
    </row>
    <row r="60" spans="1:7" x14ac:dyDescent="0.25">
      <c r="A60" s="1020" t="s">
        <v>2041</v>
      </c>
      <c r="B60" s="1054">
        <v>2032351.2</v>
      </c>
      <c r="C60" s="1054">
        <v>0</v>
      </c>
      <c r="D60" s="1054">
        <v>0</v>
      </c>
      <c r="E60" s="1054">
        <v>0</v>
      </c>
      <c r="F60" s="1054">
        <v>1693626</v>
      </c>
      <c r="G60" s="1054">
        <v>338725.2</v>
      </c>
    </row>
    <row r="61" spans="1:7" x14ac:dyDescent="0.25">
      <c r="A61" s="1020" t="s">
        <v>2033</v>
      </c>
      <c r="B61" s="1054">
        <v>-506950.79999999993</v>
      </c>
      <c r="C61" s="1054">
        <v>0</v>
      </c>
      <c r="D61" s="1054">
        <v>0</v>
      </c>
      <c r="E61" s="1054">
        <v>0</v>
      </c>
      <c r="F61" s="1054">
        <v>-422459</v>
      </c>
      <c r="G61" s="1054">
        <v>-84491.800000000017</v>
      </c>
    </row>
    <row r="62" spans="1:7" x14ac:dyDescent="0.25">
      <c r="A62" s="1020" t="s">
        <v>1439</v>
      </c>
      <c r="B62" s="1054">
        <v>80743.199999999997</v>
      </c>
      <c r="C62" s="1054">
        <v>0</v>
      </c>
      <c r="D62" s="1054">
        <v>0</v>
      </c>
      <c r="E62" s="1054"/>
      <c r="F62" s="1054">
        <v>67286</v>
      </c>
      <c r="G62" s="1054">
        <v>13457.2</v>
      </c>
    </row>
    <row r="63" spans="1:7" x14ac:dyDescent="0.25">
      <c r="A63" s="1020" t="s">
        <v>1729</v>
      </c>
      <c r="B63" s="1054">
        <v>80673.599999999991</v>
      </c>
      <c r="C63" s="1054">
        <v>0</v>
      </c>
      <c r="D63" s="1054">
        <v>0</v>
      </c>
      <c r="E63" s="1054">
        <v>0</v>
      </c>
      <c r="F63" s="1054">
        <v>67228</v>
      </c>
      <c r="G63" s="1054">
        <v>13445.6</v>
      </c>
    </row>
    <row r="64" spans="1:7" x14ac:dyDescent="0.25">
      <c r="A64" s="1020" t="s">
        <v>5478</v>
      </c>
      <c r="B64" s="1054">
        <v>102176111.8</v>
      </c>
      <c r="C64" s="1054">
        <v>411090</v>
      </c>
      <c r="D64" s="1054">
        <v>44354418</v>
      </c>
      <c r="E64" s="1054">
        <v>8870883.5999999996</v>
      </c>
      <c r="F64" s="1054">
        <v>31444466</v>
      </c>
      <c r="G64" s="1054">
        <v>6288893.2000000011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6ECF-673A-4300-99D0-43BA56A11806}">
  <dimension ref="A1:M287"/>
  <sheetViews>
    <sheetView workbookViewId="0">
      <selection activeCell="D1" sqref="D1:M287"/>
    </sheetView>
  </sheetViews>
  <sheetFormatPr defaultColWidth="13.42578125" defaultRowHeight="15" x14ac:dyDescent="0.25"/>
  <cols>
    <col min="1" max="16384" width="13.42578125" style="1031"/>
  </cols>
  <sheetData>
    <row r="1" spans="1:13" ht="15.75" thickBot="1" x14ac:dyDescent="0.3">
      <c r="A1" s="1038" t="s">
        <v>0</v>
      </c>
      <c r="B1" s="390" t="s">
        <v>1</v>
      </c>
      <c r="C1" s="390" t="s">
        <v>2</v>
      </c>
      <c r="D1" s="390" t="s">
        <v>3</v>
      </c>
      <c r="E1" s="390" t="s">
        <v>4</v>
      </c>
      <c r="F1" s="390" t="s">
        <v>5</v>
      </c>
      <c r="G1" s="1039" t="s">
        <v>6</v>
      </c>
      <c r="H1" s="1039" t="s">
        <v>7</v>
      </c>
      <c r="I1" s="1039" t="s">
        <v>4343</v>
      </c>
      <c r="J1" s="390" t="s">
        <v>8</v>
      </c>
      <c r="K1" s="1039" t="s">
        <v>9</v>
      </c>
      <c r="L1" s="1039" t="s">
        <v>16</v>
      </c>
      <c r="M1" s="1039" t="s">
        <v>17</v>
      </c>
    </row>
    <row r="2" spans="1:13" x14ac:dyDescent="0.25">
      <c r="A2" s="1034">
        <v>24</v>
      </c>
      <c r="B2" s="1032" t="s">
        <v>1427</v>
      </c>
      <c r="C2" s="1035" t="s">
        <v>1428</v>
      </c>
      <c r="D2" s="1032" t="s">
        <v>1429</v>
      </c>
      <c r="E2" s="1032" t="s">
        <v>41</v>
      </c>
      <c r="F2" s="1032" t="s">
        <v>42</v>
      </c>
      <c r="G2" s="1040">
        <v>268800</v>
      </c>
      <c r="H2" s="1036">
        <v>0</v>
      </c>
      <c r="I2" s="1036"/>
      <c r="J2" s="1037">
        <v>0</v>
      </c>
      <c r="K2" s="1037"/>
      <c r="L2" s="1037">
        <v>224000</v>
      </c>
      <c r="M2" s="1041">
        <v>44800</v>
      </c>
    </row>
    <row r="3" spans="1:13" x14ac:dyDescent="0.25">
      <c r="A3" s="1034">
        <v>86</v>
      </c>
      <c r="B3" s="1032" t="s">
        <v>1443</v>
      </c>
      <c r="C3" s="1035" t="s">
        <v>1444</v>
      </c>
      <c r="D3" s="1032" t="s">
        <v>1429</v>
      </c>
      <c r="E3" s="1032" t="s">
        <v>41</v>
      </c>
      <c r="F3" s="1032" t="s">
        <v>42</v>
      </c>
      <c r="G3" s="1040">
        <v>312240</v>
      </c>
      <c r="H3" s="1036">
        <v>0</v>
      </c>
      <c r="I3" s="1036"/>
      <c r="J3" s="1037">
        <v>0</v>
      </c>
      <c r="K3" s="1037"/>
      <c r="L3" s="1037">
        <v>260200</v>
      </c>
      <c r="M3" s="1041">
        <v>52040</v>
      </c>
    </row>
    <row r="4" spans="1:13" x14ac:dyDescent="0.25">
      <c r="A4" s="1034">
        <v>110</v>
      </c>
      <c r="B4" s="1032" t="s">
        <v>1445</v>
      </c>
      <c r="C4" s="1035" t="s">
        <v>1446</v>
      </c>
      <c r="D4" s="1032" t="s">
        <v>1394</v>
      </c>
      <c r="E4" s="1032" t="s">
        <v>30</v>
      </c>
      <c r="F4" s="1032" t="s">
        <v>83</v>
      </c>
      <c r="G4" s="1040">
        <v>232791.6</v>
      </c>
      <c r="H4" s="1036">
        <v>0</v>
      </c>
      <c r="I4" s="1036"/>
      <c r="J4" s="1037">
        <v>0</v>
      </c>
      <c r="K4" s="1037"/>
      <c r="L4" s="1037">
        <v>193993</v>
      </c>
      <c r="M4" s="1041">
        <v>38798.6</v>
      </c>
    </row>
    <row r="5" spans="1:13" x14ac:dyDescent="0.25">
      <c r="A5" s="1034">
        <v>9</v>
      </c>
      <c r="B5" s="1032" t="s">
        <v>1447</v>
      </c>
      <c r="C5" s="1035" t="s">
        <v>1448</v>
      </c>
      <c r="D5" s="1032" t="s">
        <v>1449</v>
      </c>
      <c r="E5" s="1032" t="s">
        <v>27</v>
      </c>
      <c r="F5" s="1032" t="s">
        <v>133</v>
      </c>
      <c r="G5" s="1040">
        <v>66908.399999999994</v>
      </c>
      <c r="H5" s="1036">
        <v>0</v>
      </c>
      <c r="I5" s="1036"/>
      <c r="J5" s="1037">
        <v>0</v>
      </c>
      <c r="K5" s="1037"/>
      <c r="L5" s="1037">
        <v>55757</v>
      </c>
      <c r="M5" s="1041">
        <v>11151.400000000001</v>
      </c>
    </row>
    <row r="6" spans="1:13" x14ac:dyDescent="0.25">
      <c r="A6" s="1034">
        <v>151</v>
      </c>
      <c r="B6" s="1032" t="s">
        <v>1457</v>
      </c>
      <c r="C6" s="1035" t="s">
        <v>1454</v>
      </c>
      <c r="D6" s="1032" t="s">
        <v>1429</v>
      </c>
      <c r="E6" s="1032" t="s">
        <v>41</v>
      </c>
      <c r="F6" s="1032" t="s">
        <v>42</v>
      </c>
      <c r="G6" s="1040">
        <v>333327.59999999998</v>
      </c>
      <c r="H6" s="1036">
        <v>0</v>
      </c>
      <c r="I6" s="1036"/>
      <c r="J6" s="1037">
        <v>0</v>
      </c>
      <c r="K6" s="1037"/>
      <c r="L6" s="1037">
        <v>277773</v>
      </c>
      <c r="M6" s="1041">
        <v>55554.600000000006</v>
      </c>
    </row>
    <row r="7" spans="1:13" x14ac:dyDescent="0.25">
      <c r="A7" s="1034">
        <v>199</v>
      </c>
      <c r="B7" s="1032" t="s">
        <v>1464</v>
      </c>
      <c r="C7" s="1035" t="s">
        <v>1459</v>
      </c>
      <c r="D7" s="1032" t="s">
        <v>1429</v>
      </c>
      <c r="E7" s="1032" t="s">
        <v>41</v>
      </c>
      <c r="F7" s="1032" t="s">
        <v>42</v>
      </c>
      <c r="G7" s="1040">
        <v>74997.600000000006</v>
      </c>
      <c r="H7" s="1036">
        <v>0</v>
      </c>
      <c r="I7" s="1036"/>
      <c r="J7" s="1037">
        <v>0</v>
      </c>
      <c r="K7" s="1037"/>
      <c r="L7" s="1037">
        <v>62498</v>
      </c>
      <c r="M7" s="1041">
        <v>12499.6</v>
      </c>
    </row>
    <row r="8" spans="1:13" x14ac:dyDescent="0.25">
      <c r="A8" s="1034" t="s">
        <v>1465</v>
      </c>
      <c r="B8" s="1032" t="s">
        <v>1465</v>
      </c>
      <c r="C8" s="1035" t="s">
        <v>1466</v>
      </c>
      <c r="D8" s="1032" t="s">
        <v>1467</v>
      </c>
      <c r="E8" s="1032" t="s">
        <v>97</v>
      </c>
      <c r="F8" s="1032" t="s">
        <v>1468</v>
      </c>
      <c r="G8" s="1040">
        <v>3919977.6</v>
      </c>
      <c r="H8" s="1036">
        <v>0</v>
      </c>
      <c r="I8" s="1036"/>
      <c r="J8" s="1037">
        <v>3266648</v>
      </c>
      <c r="K8" s="1037">
        <v>653329.60000000009</v>
      </c>
      <c r="L8" s="1037">
        <v>0</v>
      </c>
      <c r="M8" s="1041">
        <v>0</v>
      </c>
    </row>
    <row r="9" spans="1:13" x14ac:dyDescent="0.25">
      <c r="A9" s="1034" t="s">
        <v>1465</v>
      </c>
      <c r="B9" s="1032" t="s">
        <v>1465</v>
      </c>
      <c r="C9" s="1035" t="s">
        <v>1466</v>
      </c>
      <c r="D9" s="1032" t="s">
        <v>1390</v>
      </c>
      <c r="E9" s="1032" t="s">
        <v>97</v>
      </c>
      <c r="F9" s="1032" t="s">
        <v>1469</v>
      </c>
      <c r="G9" s="1040">
        <v>422569.2</v>
      </c>
      <c r="H9" s="1036">
        <v>0</v>
      </c>
      <c r="I9" s="1036"/>
      <c r="J9" s="1037">
        <v>352141</v>
      </c>
      <c r="K9" s="1037">
        <v>70428.2</v>
      </c>
      <c r="L9" s="1037">
        <v>0</v>
      </c>
      <c r="M9" s="1041">
        <v>0</v>
      </c>
    </row>
    <row r="10" spans="1:13" x14ac:dyDescent="0.25">
      <c r="A10" s="1034" t="s">
        <v>1465</v>
      </c>
      <c r="B10" s="1032" t="s">
        <v>1465</v>
      </c>
      <c r="C10" s="1035" t="s">
        <v>1466</v>
      </c>
      <c r="D10" s="1032" t="s">
        <v>1390</v>
      </c>
      <c r="E10" s="1032" t="s">
        <v>97</v>
      </c>
      <c r="F10" s="1032" t="s">
        <v>1469</v>
      </c>
      <c r="G10" s="1040">
        <v>810627.6</v>
      </c>
      <c r="H10" s="1036">
        <v>0</v>
      </c>
      <c r="I10" s="1036"/>
      <c r="J10" s="1037">
        <v>675523</v>
      </c>
      <c r="K10" s="1037">
        <v>135104.6</v>
      </c>
      <c r="L10" s="1037">
        <v>0</v>
      </c>
      <c r="M10" s="1041">
        <v>0</v>
      </c>
    </row>
    <row r="11" spans="1:13" x14ac:dyDescent="0.25">
      <c r="A11" s="1034">
        <v>130</v>
      </c>
      <c r="B11" s="1032" t="s">
        <v>1470</v>
      </c>
      <c r="C11" s="1035" t="s">
        <v>1471</v>
      </c>
      <c r="D11" s="1032" t="s">
        <v>1391</v>
      </c>
      <c r="E11" s="1032" t="s">
        <v>27</v>
      </c>
      <c r="F11" s="1032" t="s">
        <v>117</v>
      </c>
      <c r="G11" s="1040">
        <v>3228</v>
      </c>
      <c r="H11" s="1036">
        <v>0</v>
      </c>
      <c r="I11" s="1036"/>
      <c r="J11" s="1037">
        <v>0</v>
      </c>
      <c r="K11" s="1037"/>
      <c r="L11" s="1037">
        <v>2690</v>
      </c>
      <c r="M11" s="1041">
        <v>538</v>
      </c>
    </row>
    <row r="12" spans="1:13" x14ac:dyDescent="0.25">
      <c r="A12" s="1034">
        <v>218</v>
      </c>
      <c r="B12" s="1032" t="s">
        <v>1475</v>
      </c>
      <c r="C12" s="1035" t="s">
        <v>1471</v>
      </c>
      <c r="D12" s="1032" t="s">
        <v>1429</v>
      </c>
      <c r="E12" s="1032" t="s">
        <v>41</v>
      </c>
      <c r="F12" s="1032" t="s">
        <v>42</v>
      </c>
      <c r="G12" s="1040">
        <v>412500</v>
      </c>
      <c r="H12" s="1036">
        <v>0</v>
      </c>
      <c r="I12" s="1036"/>
      <c r="J12" s="1037">
        <v>0</v>
      </c>
      <c r="K12" s="1037"/>
      <c r="L12" s="1037">
        <v>343750</v>
      </c>
      <c r="M12" s="1041">
        <v>68750</v>
      </c>
    </row>
    <row r="13" spans="1:13" x14ac:dyDescent="0.25">
      <c r="A13" s="1034">
        <v>426</v>
      </c>
      <c r="B13" s="1032" t="s">
        <v>1476</v>
      </c>
      <c r="C13" s="1035" t="s">
        <v>1477</v>
      </c>
      <c r="D13" s="1032" t="s">
        <v>123</v>
      </c>
      <c r="E13" s="1032" t="s">
        <v>27</v>
      </c>
      <c r="F13" s="1032" t="s">
        <v>124</v>
      </c>
      <c r="G13" s="1040">
        <v>9500.4</v>
      </c>
      <c r="H13" s="1036">
        <v>0</v>
      </c>
      <c r="I13" s="1036"/>
      <c r="J13" s="1037">
        <v>0</v>
      </c>
      <c r="K13" s="1037"/>
      <c r="L13" s="1037">
        <v>7917</v>
      </c>
      <c r="M13" s="1041">
        <v>1583.4</v>
      </c>
    </row>
    <row r="14" spans="1:13" x14ac:dyDescent="0.25">
      <c r="A14" s="1034">
        <v>263</v>
      </c>
      <c r="B14" s="1032" t="s">
        <v>1483</v>
      </c>
      <c r="C14" s="1035" t="s">
        <v>1482</v>
      </c>
      <c r="D14" s="1032" t="s">
        <v>1429</v>
      </c>
      <c r="E14" s="1032" t="s">
        <v>41</v>
      </c>
      <c r="F14" s="1032" t="s">
        <v>42</v>
      </c>
      <c r="G14" s="1040">
        <v>301020</v>
      </c>
      <c r="H14" s="1036">
        <v>0</v>
      </c>
      <c r="I14" s="1036"/>
      <c r="J14" s="1037">
        <v>0</v>
      </c>
      <c r="K14" s="1037"/>
      <c r="L14" s="1037">
        <v>250850</v>
      </c>
      <c r="M14" s="1041">
        <v>50170</v>
      </c>
    </row>
    <row r="15" spans="1:13" x14ac:dyDescent="0.25">
      <c r="A15" s="1042">
        <v>302</v>
      </c>
      <c r="B15" s="1033" t="s">
        <v>1484</v>
      </c>
      <c r="C15" s="1043" t="s">
        <v>1485</v>
      </c>
      <c r="D15" s="1033" t="s">
        <v>1429</v>
      </c>
      <c r="E15" s="1033" t="s">
        <v>41</v>
      </c>
      <c r="F15" s="1033" t="s">
        <v>42</v>
      </c>
      <c r="G15" s="1044">
        <v>183550.8</v>
      </c>
      <c r="H15" s="1045">
        <v>0</v>
      </c>
      <c r="I15" s="1045"/>
      <c r="J15" s="1046">
        <v>0</v>
      </c>
      <c r="K15" s="1047"/>
      <c r="L15" s="1046">
        <v>152959</v>
      </c>
      <c r="M15" s="1048">
        <v>30591.800000000003</v>
      </c>
    </row>
    <row r="16" spans="1:13" x14ac:dyDescent="0.25">
      <c r="A16" s="1034">
        <v>3087</v>
      </c>
      <c r="B16" s="1032" t="s">
        <v>1490</v>
      </c>
      <c r="C16" s="1035" t="s">
        <v>1491</v>
      </c>
      <c r="D16" s="1032" t="s">
        <v>1492</v>
      </c>
      <c r="E16" s="1032" t="s">
        <v>27</v>
      </c>
      <c r="F16" s="1032" t="s">
        <v>48</v>
      </c>
      <c r="G16" s="1040">
        <v>15900</v>
      </c>
      <c r="H16" s="1036">
        <v>0</v>
      </c>
      <c r="I16" s="1036"/>
      <c r="J16" s="1037">
        <v>0</v>
      </c>
      <c r="K16" s="1037"/>
      <c r="L16" s="1037">
        <v>13250</v>
      </c>
      <c r="M16" s="1041">
        <v>2650</v>
      </c>
    </row>
    <row r="17" spans="1:13" x14ac:dyDescent="0.25">
      <c r="A17" s="1034">
        <v>336</v>
      </c>
      <c r="B17" s="1032" t="s">
        <v>1493</v>
      </c>
      <c r="C17" s="1035" t="s">
        <v>1491</v>
      </c>
      <c r="D17" s="1032" t="s">
        <v>1429</v>
      </c>
      <c r="E17" s="1032" t="s">
        <v>41</v>
      </c>
      <c r="F17" s="1032" t="s">
        <v>42</v>
      </c>
      <c r="G17" s="1040">
        <v>217232.4</v>
      </c>
      <c r="H17" s="1036">
        <v>0</v>
      </c>
      <c r="I17" s="1036"/>
      <c r="J17" s="1037">
        <v>0</v>
      </c>
      <c r="K17" s="1037"/>
      <c r="L17" s="1037">
        <v>181027</v>
      </c>
      <c r="M17" s="1041">
        <v>36205.4</v>
      </c>
    </row>
    <row r="18" spans="1:13" x14ac:dyDescent="0.25">
      <c r="A18" s="1034">
        <v>367</v>
      </c>
      <c r="B18" s="1032" t="s">
        <v>1495</v>
      </c>
      <c r="C18" s="1035" t="s">
        <v>1496</v>
      </c>
      <c r="D18" s="1032" t="s">
        <v>1429</v>
      </c>
      <c r="E18" s="1032" t="s">
        <v>41</v>
      </c>
      <c r="F18" s="1032" t="s">
        <v>42</v>
      </c>
      <c r="G18" s="1040">
        <v>160680</v>
      </c>
      <c r="H18" s="1036">
        <v>0</v>
      </c>
      <c r="I18" s="1036"/>
      <c r="J18" s="1037">
        <v>0</v>
      </c>
      <c r="K18" s="1037"/>
      <c r="L18" s="1037">
        <v>133900</v>
      </c>
      <c r="M18" s="1041">
        <v>26780</v>
      </c>
    </row>
    <row r="19" spans="1:13" x14ac:dyDescent="0.25">
      <c r="A19" s="1034">
        <v>364</v>
      </c>
      <c r="B19" s="1032" t="s">
        <v>1497</v>
      </c>
      <c r="C19" s="1035" t="s">
        <v>1496</v>
      </c>
      <c r="D19" s="1032" t="s">
        <v>1429</v>
      </c>
      <c r="E19" s="1032" t="s">
        <v>41</v>
      </c>
      <c r="F19" s="1032" t="s">
        <v>42</v>
      </c>
      <c r="G19" s="1040">
        <v>26400</v>
      </c>
      <c r="H19" s="1036">
        <v>0</v>
      </c>
      <c r="I19" s="1036"/>
      <c r="J19" s="1037">
        <v>0</v>
      </c>
      <c r="K19" s="1037"/>
      <c r="L19" s="1037">
        <v>22000</v>
      </c>
      <c r="M19" s="1041">
        <v>4400</v>
      </c>
    </row>
    <row r="20" spans="1:13" x14ac:dyDescent="0.25">
      <c r="A20" s="1034">
        <v>361</v>
      </c>
      <c r="B20" s="1032" t="s">
        <v>1498</v>
      </c>
      <c r="C20" s="1035" t="s">
        <v>1496</v>
      </c>
      <c r="D20" s="1032" t="s">
        <v>1429</v>
      </c>
      <c r="E20" s="1032" t="s">
        <v>41</v>
      </c>
      <c r="F20" s="1032" t="s">
        <v>42</v>
      </c>
      <c r="G20" s="1040">
        <v>296100</v>
      </c>
      <c r="H20" s="1036">
        <v>0</v>
      </c>
      <c r="I20" s="1036"/>
      <c r="J20" s="1037">
        <v>0</v>
      </c>
      <c r="K20" s="1037"/>
      <c r="L20" s="1037">
        <v>246750</v>
      </c>
      <c r="M20" s="1041">
        <v>49350</v>
      </c>
    </row>
    <row r="21" spans="1:13" x14ac:dyDescent="0.25">
      <c r="A21" s="1034">
        <v>371</v>
      </c>
      <c r="B21" s="1032" t="s">
        <v>1499</v>
      </c>
      <c r="C21" s="1035" t="s">
        <v>1500</v>
      </c>
      <c r="D21" s="1032" t="s">
        <v>1429</v>
      </c>
      <c r="E21" s="1032" t="s">
        <v>41</v>
      </c>
      <c r="F21" s="1032" t="s">
        <v>42</v>
      </c>
      <c r="G21" s="1040">
        <v>110880</v>
      </c>
      <c r="H21" s="1036">
        <v>0</v>
      </c>
      <c r="I21" s="1036"/>
      <c r="J21" s="1037">
        <v>0</v>
      </c>
      <c r="K21" s="1037"/>
      <c r="L21" s="1037">
        <v>92400</v>
      </c>
      <c r="M21" s="1041">
        <v>18480</v>
      </c>
    </row>
    <row r="22" spans="1:13" x14ac:dyDescent="0.25">
      <c r="A22" s="1034">
        <v>165</v>
      </c>
      <c r="B22" s="1032" t="s">
        <v>1501</v>
      </c>
      <c r="C22" s="1035" t="s">
        <v>1502</v>
      </c>
      <c r="D22" s="1032" t="s">
        <v>1439</v>
      </c>
      <c r="E22" s="1032" t="s">
        <v>27</v>
      </c>
      <c r="F22" s="1032" t="s">
        <v>73</v>
      </c>
      <c r="G22" s="1040">
        <v>6572.4</v>
      </c>
      <c r="H22" s="1036">
        <v>0</v>
      </c>
      <c r="I22" s="1036"/>
      <c r="J22" s="1037">
        <v>0</v>
      </c>
      <c r="K22" s="1037"/>
      <c r="L22" s="1037">
        <v>5477</v>
      </c>
      <c r="M22" s="1041">
        <v>1095.4000000000001</v>
      </c>
    </row>
    <row r="23" spans="1:13" x14ac:dyDescent="0.25">
      <c r="A23" s="1034">
        <v>396</v>
      </c>
      <c r="B23" s="1032" t="s">
        <v>1503</v>
      </c>
      <c r="C23" s="1035" t="s">
        <v>1504</v>
      </c>
      <c r="D23" s="1032" t="s">
        <v>1429</v>
      </c>
      <c r="E23" s="1032" t="s">
        <v>41</v>
      </c>
      <c r="F23" s="1032" t="s">
        <v>42</v>
      </c>
      <c r="G23" s="1040">
        <v>294670.8</v>
      </c>
      <c r="H23" s="1036">
        <v>0</v>
      </c>
      <c r="I23" s="1036"/>
      <c r="J23" s="1037">
        <v>0</v>
      </c>
      <c r="K23" s="1037"/>
      <c r="L23" s="1037">
        <v>245559</v>
      </c>
      <c r="M23" s="1041">
        <v>49111.8</v>
      </c>
    </row>
    <row r="24" spans="1:13" x14ac:dyDescent="0.25">
      <c r="A24" s="1034">
        <v>416</v>
      </c>
      <c r="B24" s="1032" t="s">
        <v>1505</v>
      </c>
      <c r="C24" s="1035" t="s">
        <v>1506</v>
      </c>
      <c r="D24" s="1032" t="s">
        <v>1429</v>
      </c>
      <c r="E24" s="1032" t="s">
        <v>41</v>
      </c>
      <c r="F24" s="1032" t="s">
        <v>42</v>
      </c>
      <c r="G24" s="1040">
        <v>34256.400000000001</v>
      </c>
      <c r="H24" s="1036">
        <v>0</v>
      </c>
      <c r="I24" s="1036"/>
      <c r="J24" s="1037">
        <v>0</v>
      </c>
      <c r="K24" s="1037"/>
      <c r="L24" s="1037">
        <v>28547</v>
      </c>
      <c r="M24" s="1041">
        <v>5709.4000000000005</v>
      </c>
    </row>
    <row r="25" spans="1:13" x14ac:dyDescent="0.25">
      <c r="A25" s="1034">
        <v>425</v>
      </c>
      <c r="B25" s="1032" t="s">
        <v>1507</v>
      </c>
      <c r="C25" s="1035" t="s">
        <v>1508</v>
      </c>
      <c r="D25" s="1032" t="s">
        <v>1429</v>
      </c>
      <c r="E25" s="1032" t="s">
        <v>41</v>
      </c>
      <c r="F25" s="1032" t="s">
        <v>42</v>
      </c>
      <c r="G25" s="1040">
        <v>10618.8</v>
      </c>
      <c r="H25" s="1036">
        <v>0</v>
      </c>
      <c r="I25" s="1036"/>
      <c r="J25" s="1037">
        <v>0</v>
      </c>
      <c r="K25" s="1037"/>
      <c r="L25" s="1037">
        <v>8849</v>
      </c>
      <c r="M25" s="1041">
        <v>1769.8000000000002</v>
      </c>
    </row>
    <row r="26" spans="1:13" x14ac:dyDescent="0.25">
      <c r="A26" s="1034">
        <v>441</v>
      </c>
      <c r="B26" s="1032" t="s">
        <v>1509</v>
      </c>
      <c r="C26" s="1035" t="s">
        <v>1510</v>
      </c>
      <c r="D26" s="1032" t="s">
        <v>1429</v>
      </c>
      <c r="E26" s="1032" t="s">
        <v>41</v>
      </c>
      <c r="F26" s="1032" t="s">
        <v>42</v>
      </c>
      <c r="G26" s="1040">
        <v>23001.599999999999</v>
      </c>
      <c r="H26" s="1036">
        <v>0</v>
      </c>
      <c r="I26" s="1036"/>
      <c r="J26" s="1037">
        <v>0</v>
      </c>
      <c r="K26" s="1037"/>
      <c r="L26" s="1037">
        <v>19168</v>
      </c>
      <c r="M26" s="1041">
        <v>3833.6000000000004</v>
      </c>
    </row>
    <row r="27" spans="1:13" x14ac:dyDescent="0.25">
      <c r="A27" s="1034">
        <v>456</v>
      </c>
      <c r="B27" s="1032" t="s">
        <v>1511</v>
      </c>
      <c r="C27" s="1035" t="s">
        <v>1512</v>
      </c>
      <c r="D27" s="1032" t="s">
        <v>1429</v>
      </c>
      <c r="E27" s="1032" t="s">
        <v>41</v>
      </c>
      <c r="F27" s="1032" t="s">
        <v>42</v>
      </c>
      <c r="G27" s="1040">
        <v>8466</v>
      </c>
      <c r="H27" s="1036">
        <v>0</v>
      </c>
      <c r="I27" s="1036"/>
      <c r="J27" s="1037">
        <v>0</v>
      </c>
      <c r="K27" s="1037"/>
      <c r="L27" s="1037">
        <v>7055</v>
      </c>
      <c r="M27" s="1041">
        <v>1411</v>
      </c>
    </row>
    <row r="28" spans="1:13" x14ac:dyDescent="0.25">
      <c r="A28" s="1034">
        <v>3325</v>
      </c>
      <c r="B28" s="1032" t="s">
        <v>1515</v>
      </c>
      <c r="C28" s="1035" t="s">
        <v>1516</v>
      </c>
      <c r="D28" s="1032" t="s">
        <v>1492</v>
      </c>
      <c r="E28" s="1032" t="s">
        <v>27</v>
      </c>
      <c r="F28" s="1032" t="s">
        <v>48</v>
      </c>
      <c r="G28" s="1040">
        <v>2400</v>
      </c>
      <c r="H28" s="1036">
        <v>0</v>
      </c>
      <c r="I28" s="1036"/>
      <c r="J28" s="1037">
        <v>0</v>
      </c>
      <c r="K28" s="1037"/>
      <c r="L28" s="1037">
        <v>2000</v>
      </c>
      <c r="M28" s="1041">
        <v>400</v>
      </c>
    </row>
    <row r="29" spans="1:13" x14ac:dyDescent="0.25">
      <c r="A29" s="1034">
        <v>3326</v>
      </c>
      <c r="B29" s="1032" t="s">
        <v>1517</v>
      </c>
      <c r="C29" s="1035" t="s">
        <v>1516</v>
      </c>
      <c r="D29" s="1032" t="s">
        <v>1492</v>
      </c>
      <c r="E29" s="1032" t="s">
        <v>27</v>
      </c>
      <c r="F29" s="1032" t="s">
        <v>48</v>
      </c>
      <c r="G29" s="1040">
        <v>34800</v>
      </c>
      <c r="H29" s="1036">
        <v>0</v>
      </c>
      <c r="I29" s="1036"/>
      <c r="J29" s="1037">
        <v>0</v>
      </c>
      <c r="K29" s="1037"/>
      <c r="L29" s="1037">
        <v>29000</v>
      </c>
      <c r="M29" s="1041">
        <v>5800</v>
      </c>
    </row>
    <row r="30" spans="1:13" x14ac:dyDescent="0.25">
      <c r="A30" s="1034">
        <v>527</v>
      </c>
      <c r="B30" s="1032" t="s">
        <v>1518</v>
      </c>
      <c r="C30" s="1035" t="s">
        <v>1519</v>
      </c>
      <c r="D30" s="1032" t="s">
        <v>1429</v>
      </c>
      <c r="E30" s="1032" t="s">
        <v>41</v>
      </c>
      <c r="F30" s="1032" t="s">
        <v>42</v>
      </c>
      <c r="G30" s="1040">
        <v>63374.400000000001</v>
      </c>
      <c r="H30" s="1036">
        <v>0</v>
      </c>
      <c r="I30" s="1036"/>
      <c r="J30" s="1037">
        <v>0</v>
      </c>
      <c r="K30" s="1037"/>
      <c r="L30" s="1037">
        <v>52812</v>
      </c>
      <c r="M30" s="1041">
        <v>10562.400000000001</v>
      </c>
    </row>
    <row r="31" spans="1:13" x14ac:dyDescent="0.25">
      <c r="A31" s="1034">
        <v>540</v>
      </c>
      <c r="B31" s="1032" t="s">
        <v>1520</v>
      </c>
      <c r="C31" s="1035" t="s">
        <v>1521</v>
      </c>
      <c r="D31" s="1032" t="s">
        <v>1429</v>
      </c>
      <c r="E31" s="1032" t="s">
        <v>41</v>
      </c>
      <c r="F31" s="1032" t="s">
        <v>42</v>
      </c>
      <c r="G31" s="1040">
        <v>2400</v>
      </c>
      <c r="H31" s="1036">
        <v>0</v>
      </c>
      <c r="I31" s="1036"/>
      <c r="J31" s="1037">
        <v>0</v>
      </c>
      <c r="K31" s="1037"/>
      <c r="L31" s="1037">
        <v>2000</v>
      </c>
      <c r="M31" s="1041">
        <v>400</v>
      </c>
    </row>
    <row r="32" spans="1:13" x14ac:dyDescent="0.25">
      <c r="A32" s="1034">
        <v>539</v>
      </c>
      <c r="B32" s="1032" t="s">
        <v>1522</v>
      </c>
      <c r="C32" s="1035" t="s">
        <v>1521</v>
      </c>
      <c r="D32" s="1032" t="s">
        <v>1429</v>
      </c>
      <c r="E32" s="1032" t="s">
        <v>41</v>
      </c>
      <c r="F32" s="1032" t="s">
        <v>42</v>
      </c>
      <c r="G32" s="1040">
        <v>76363.199999999997</v>
      </c>
      <c r="H32" s="1036">
        <v>0</v>
      </c>
      <c r="I32" s="1036"/>
      <c r="J32" s="1037">
        <v>0</v>
      </c>
      <c r="K32" s="1037"/>
      <c r="L32" s="1037">
        <v>63636</v>
      </c>
      <c r="M32" s="1041">
        <v>12727.2</v>
      </c>
    </row>
    <row r="33" spans="1:13" x14ac:dyDescent="0.25">
      <c r="A33" s="1034">
        <v>1049</v>
      </c>
      <c r="B33" s="1032" t="s">
        <v>1523</v>
      </c>
      <c r="C33" s="1035" t="s">
        <v>1521</v>
      </c>
      <c r="D33" s="1032" t="s">
        <v>123</v>
      </c>
      <c r="E33" s="1032" t="s">
        <v>27</v>
      </c>
      <c r="F33" s="1032" t="s">
        <v>124</v>
      </c>
      <c r="G33" s="1040">
        <v>5700</v>
      </c>
      <c r="H33" s="1036">
        <v>0</v>
      </c>
      <c r="I33" s="1036"/>
      <c r="J33" s="1037">
        <v>0</v>
      </c>
      <c r="K33" s="1037"/>
      <c r="L33" s="1037">
        <v>4750</v>
      </c>
      <c r="M33" s="1041">
        <v>950</v>
      </c>
    </row>
    <row r="34" spans="1:13" x14ac:dyDescent="0.25">
      <c r="A34" s="1034">
        <v>211</v>
      </c>
      <c r="B34" s="1032" t="s">
        <v>1524</v>
      </c>
      <c r="C34" s="1035" t="s">
        <v>1521</v>
      </c>
      <c r="D34" s="1032" t="s">
        <v>1439</v>
      </c>
      <c r="E34" s="1032" t="s">
        <v>27</v>
      </c>
      <c r="F34" s="1032" t="s">
        <v>73</v>
      </c>
      <c r="G34" s="1040">
        <v>6643.2</v>
      </c>
      <c r="H34" s="1036">
        <v>0</v>
      </c>
      <c r="I34" s="1036"/>
      <c r="J34" s="1037">
        <v>0</v>
      </c>
      <c r="K34" s="1037"/>
      <c r="L34" s="1037">
        <v>5536</v>
      </c>
      <c r="M34" s="1041">
        <v>1107.2</v>
      </c>
    </row>
    <row r="35" spans="1:13" x14ac:dyDescent="0.25">
      <c r="A35" s="1034">
        <v>516</v>
      </c>
      <c r="B35" s="1032" t="s">
        <v>1525</v>
      </c>
      <c r="C35" s="1035" t="s">
        <v>1521</v>
      </c>
      <c r="D35" s="1032" t="s">
        <v>1429</v>
      </c>
      <c r="E35" s="1032" t="s">
        <v>41</v>
      </c>
      <c r="F35" s="1032" t="s">
        <v>42</v>
      </c>
      <c r="G35" s="1040">
        <v>325005.59999999998</v>
      </c>
      <c r="H35" s="1036">
        <v>0</v>
      </c>
      <c r="I35" s="1036"/>
      <c r="J35" s="1037">
        <v>0</v>
      </c>
      <c r="K35" s="1037"/>
      <c r="L35" s="1037">
        <v>270838</v>
      </c>
      <c r="M35" s="1041">
        <v>54167.600000000006</v>
      </c>
    </row>
    <row r="36" spans="1:13" x14ac:dyDescent="0.25">
      <c r="A36" s="1034">
        <v>529</v>
      </c>
      <c r="B36" s="1032" t="s">
        <v>1526</v>
      </c>
      <c r="C36" s="1035" t="s">
        <v>1521</v>
      </c>
      <c r="D36" s="1032" t="s">
        <v>1429</v>
      </c>
      <c r="E36" s="1032" t="s">
        <v>41</v>
      </c>
      <c r="F36" s="1032" t="s">
        <v>42</v>
      </c>
      <c r="G36" s="1040">
        <v>178856.4</v>
      </c>
      <c r="H36" s="1036">
        <v>0</v>
      </c>
      <c r="I36" s="1036"/>
      <c r="J36" s="1037">
        <v>0</v>
      </c>
      <c r="K36" s="1037"/>
      <c r="L36" s="1037">
        <v>149047</v>
      </c>
      <c r="M36" s="1041">
        <v>29809.4</v>
      </c>
    </row>
    <row r="37" spans="1:13" x14ac:dyDescent="0.25">
      <c r="A37" s="1034">
        <v>167</v>
      </c>
      <c r="B37" s="1032" t="s">
        <v>1527</v>
      </c>
      <c r="C37" s="1035" t="s">
        <v>1528</v>
      </c>
      <c r="D37" s="1032" t="s">
        <v>1529</v>
      </c>
      <c r="E37" s="1032" t="s">
        <v>27</v>
      </c>
      <c r="F37" s="1032" t="s">
        <v>71</v>
      </c>
      <c r="G37" s="1040">
        <v>122791.2</v>
      </c>
      <c r="H37" s="1036">
        <v>0</v>
      </c>
      <c r="I37" s="1036"/>
      <c r="J37" s="1037">
        <v>0</v>
      </c>
      <c r="K37" s="1037"/>
      <c r="L37" s="1037">
        <v>102326</v>
      </c>
      <c r="M37" s="1041">
        <v>20465.2</v>
      </c>
    </row>
    <row r="38" spans="1:13" x14ac:dyDescent="0.25">
      <c r="A38" s="1034">
        <v>732</v>
      </c>
      <c r="B38" s="1032" t="s">
        <v>1530</v>
      </c>
      <c r="C38" s="1035" t="s">
        <v>1528</v>
      </c>
      <c r="D38" s="1032" t="s">
        <v>1531</v>
      </c>
      <c r="E38" s="1032" t="s">
        <v>27</v>
      </c>
      <c r="F38" s="1032" t="s">
        <v>44</v>
      </c>
      <c r="G38" s="1040">
        <v>1000512</v>
      </c>
      <c r="H38" s="1036">
        <v>0</v>
      </c>
      <c r="I38" s="1036"/>
      <c r="J38" s="1037">
        <v>0</v>
      </c>
      <c r="K38" s="1037"/>
      <c r="L38" s="1037">
        <v>833760</v>
      </c>
      <c r="M38" s="1041">
        <v>166752</v>
      </c>
    </row>
    <row r="39" spans="1:13" x14ac:dyDescent="0.25">
      <c r="A39" s="1034">
        <v>746</v>
      </c>
      <c r="B39" s="1032" t="s">
        <v>1534</v>
      </c>
      <c r="C39" s="1035" t="s">
        <v>1533</v>
      </c>
      <c r="D39" s="1032" t="s">
        <v>1531</v>
      </c>
      <c r="E39" s="1032" t="s">
        <v>27</v>
      </c>
      <c r="F39" s="1032" t="s">
        <v>44</v>
      </c>
      <c r="G39" s="1040">
        <v>1001160</v>
      </c>
      <c r="H39" s="1036">
        <v>0</v>
      </c>
      <c r="I39" s="1036"/>
      <c r="J39" s="1037">
        <v>0</v>
      </c>
      <c r="K39" s="1037"/>
      <c r="L39" s="1037">
        <v>834300</v>
      </c>
      <c r="M39" s="1041">
        <v>166860</v>
      </c>
    </row>
    <row r="40" spans="1:13" x14ac:dyDescent="0.25">
      <c r="A40" s="1034">
        <v>46</v>
      </c>
      <c r="B40" s="1032" t="s">
        <v>1535</v>
      </c>
      <c r="C40" s="1035" t="s">
        <v>1533</v>
      </c>
      <c r="D40" s="1032" t="s">
        <v>1449</v>
      </c>
      <c r="E40" s="1032" t="s">
        <v>27</v>
      </c>
      <c r="F40" s="1032" t="s">
        <v>133</v>
      </c>
      <c r="G40" s="1040">
        <v>7404</v>
      </c>
      <c r="H40" s="1036">
        <v>0</v>
      </c>
      <c r="I40" s="1036"/>
      <c r="J40" s="1037">
        <v>0</v>
      </c>
      <c r="K40" s="1037"/>
      <c r="L40" s="1037">
        <v>6170</v>
      </c>
      <c r="M40" s="1041">
        <v>1234</v>
      </c>
    </row>
    <row r="41" spans="1:13" x14ac:dyDescent="0.25">
      <c r="A41" s="1034">
        <v>770</v>
      </c>
      <c r="B41" s="1032" t="s">
        <v>1538</v>
      </c>
      <c r="C41" s="1035" t="s">
        <v>1537</v>
      </c>
      <c r="D41" s="1032" t="s">
        <v>1531</v>
      </c>
      <c r="E41" s="1032" t="s">
        <v>27</v>
      </c>
      <c r="F41" s="1032" t="s">
        <v>44</v>
      </c>
      <c r="G41" s="1040">
        <v>500256</v>
      </c>
      <c r="H41" s="1036">
        <v>0</v>
      </c>
      <c r="I41" s="1036"/>
      <c r="J41" s="1037">
        <v>0</v>
      </c>
      <c r="K41" s="1037"/>
      <c r="L41" s="1037">
        <v>416880</v>
      </c>
      <c r="M41" s="1041">
        <v>83376</v>
      </c>
    </row>
    <row r="42" spans="1:13" x14ac:dyDescent="0.25">
      <c r="A42" s="1034">
        <v>570</v>
      </c>
      <c r="B42" s="1032" t="s">
        <v>1541</v>
      </c>
      <c r="C42" s="1035" t="s">
        <v>1537</v>
      </c>
      <c r="D42" s="1032" t="s">
        <v>1429</v>
      </c>
      <c r="E42" s="1032" t="s">
        <v>41</v>
      </c>
      <c r="F42" s="1032" t="s">
        <v>42</v>
      </c>
      <c r="G42" s="1040">
        <v>295119.59999999998</v>
      </c>
      <c r="H42" s="1036">
        <v>0</v>
      </c>
      <c r="I42" s="1036"/>
      <c r="J42" s="1037">
        <v>0</v>
      </c>
      <c r="K42" s="1037"/>
      <c r="L42" s="1037">
        <v>245933</v>
      </c>
      <c r="M42" s="1041">
        <v>49186.600000000006</v>
      </c>
    </row>
    <row r="43" spans="1:13" x14ac:dyDescent="0.25">
      <c r="A43" s="1034" t="s">
        <v>1545</v>
      </c>
      <c r="B43" s="1032" t="s">
        <v>1545</v>
      </c>
      <c r="C43" s="1035" t="s">
        <v>1543</v>
      </c>
      <c r="D43" s="1032" t="s">
        <v>1390</v>
      </c>
      <c r="E43" s="1032" t="s">
        <v>97</v>
      </c>
      <c r="F43" s="1032" t="s">
        <v>1469</v>
      </c>
      <c r="G43" s="1040">
        <v>885841.2</v>
      </c>
      <c r="H43" s="1036">
        <v>0</v>
      </c>
      <c r="I43" s="1036"/>
      <c r="J43" s="1037">
        <v>738201</v>
      </c>
      <c r="K43" s="1037">
        <v>147640.20000000001</v>
      </c>
      <c r="L43" s="1037">
        <v>0</v>
      </c>
      <c r="M43" s="1041">
        <v>0</v>
      </c>
    </row>
    <row r="44" spans="1:13" x14ac:dyDescent="0.25">
      <c r="A44" s="1034" t="s">
        <v>1545</v>
      </c>
      <c r="B44" s="1032" t="s">
        <v>1545</v>
      </c>
      <c r="C44" s="1035" t="s">
        <v>1543</v>
      </c>
      <c r="D44" s="1032" t="s">
        <v>1392</v>
      </c>
      <c r="E44" s="1032" t="s">
        <v>97</v>
      </c>
      <c r="F44" s="1032" t="s">
        <v>1957</v>
      </c>
      <c r="G44" s="1040">
        <v>200631.6</v>
      </c>
      <c r="H44" s="1036">
        <v>0</v>
      </c>
      <c r="I44" s="1036"/>
      <c r="J44" s="1037">
        <v>167193</v>
      </c>
      <c r="K44" s="1037">
        <v>33438.6</v>
      </c>
      <c r="L44" s="1037">
        <v>0</v>
      </c>
      <c r="M44" s="1041">
        <v>0</v>
      </c>
    </row>
    <row r="45" spans="1:13" x14ac:dyDescent="0.25">
      <c r="A45" s="1034" t="s">
        <v>1547</v>
      </c>
      <c r="B45" s="1032" t="s">
        <v>1547</v>
      </c>
      <c r="C45" s="1035" t="s">
        <v>1543</v>
      </c>
      <c r="D45" s="1032" t="s">
        <v>1390</v>
      </c>
      <c r="E45" s="1032" t="s">
        <v>97</v>
      </c>
      <c r="F45" s="1032" t="s">
        <v>1469</v>
      </c>
      <c r="G45" s="1040">
        <v>1275237.6000000001</v>
      </c>
      <c r="H45" s="1036">
        <v>0</v>
      </c>
      <c r="I45" s="1036"/>
      <c r="J45" s="1037">
        <v>1062698</v>
      </c>
      <c r="K45" s="1037">
        <v>212539.6</v>
      </c>
      <c r="L45" s="1037">
        <v>0</v>
      </c>
      <c r="M45" s="1041">
        <v>0</v>
      </c>
    </row>
    <row r="46" spans="1:13" x14ac:dyDescent="0.25">
      <c r="A46" s="1034">
        <v>602</v>
      </c>
      <c r="B46" s="1032" t="s">
        <v>1548</v>
      </c>
      <c r="C46" s="1035" t="s">
        <v>1549</v>
      </c>
      <c r="D46" s="1032" t="s">
        <v>1429</v>
      </c>
      <c r="E46" s="1032" t="s">
        <v>41</v>
      </c>
      <c r="F46" s="1032" t="s">
        <v>42</v>
      </c>
      <c r="G46" s="1040">
        <v>294000</v>
      </c>
      <c r="H46" s="1036">
        <v>0</v>
      </c>
      <c r="I46" s="1036"/>
      <c r="J46" s="1037">
        <v>0</v>
      </c>
      <c r="K46" s="1037"/>
      <c r="L46" s="1037">
        <v>245000</v>
      </c>
      <c r="M46" s="1041">
        <v>49000</v>
      </c>
    </row>
    <row r="47" spans="1:13" x14ac:dyDescent="0.25">
      <c r="A47" s="1034">
        <v>603</v>
      </c>
      <c r="B47" s="1032" t="s">
        <v>1550</v>
      </c>
      <c r="C47" s="1035" t="s">
        <v>1549</v>
      </c>
      <c r="D47" s="1032" t="s">
        <v>1429</v>
      </c>
      <c r="E47" s="1032" t="s">
        <v>41</v>
      </c>
      <c r="F47" s="1032" t="s">
        <v>42</v>
      </c>
      <c r="G47" s="1040">
        <v>297499.2</v>
      </c>
      <c r="H47" s="1036">
        <v>0</v>
      </c>
      <c r="I47" s="1036"/>
      <c r="J47" s="1037">
        <v>0</v>
      </c>
      <c r="K47" s="1037"/>
      <c r="L47" s="1037">
        <v>247916</v>
      </c>
      <c r="M47" s="1041">
        <v>49583.200000000004</v>
      </c>
    </row>
    <row r="48" spans="1:13" x14ac:dyDescent="0.25">
      <c r="A48" s="1042">
        <v>592</v>
      </c>
      <c r="B48" s="1033" t="s">
        <v>1551</v>
      </c>
      <c r="C48" s="1043" t="s">
        <v>1549</v>
      </c>
      <c r="D48" s="1033" t="s">
        <v>1429</v>
      </c>
      <c r="E48" s="1033" t="s">
        <v>41</v>
      </c>
      <c r="F48" s="1033" t="s">
        <v>42</v>
      </c>
      <c r="G48" s="1044">
        <v>55212</v>
      </c>
      <c r="H48" s="1045">
        <v>0</v>
      </c>
      <c r="I48" s="1045"/>
      <c r="J48" s="1046">
        <v>0</v>
      </c>
      <c r="K48" s="1046"/>
      <c r="L48" s="1046">
        <v>46010</v>
      </c>
      <c r="M48" s="1048">
        <v>9202</v>
      </c>
    </row>
    <row r="49" spans="1:13" x14ac:dyDescent="0.25">
      <c r="A49" s="1034">
        <v>618</v>
      </c>
      <c r="B49" s="1032" t="s">
        <v>1552</v>
      </c>
      <c r="C49" s="1035" t="s">
        <v>1553</v>
      </c>
      <c r="D49" s="1032" t="s">
        <v>1429</v>
      </c>
      <c r="E49" s="1032" t="s">
        <v>41</v>
      </c>
      <c r="F49" s="1032" t="s">
        <v>42</v>
      </c>
      <c r="G49" s="1040">
        <v>135500.4</v>
      </c>
      <c r="H49" s="1036">
        <v>0</v>
      </c>
      <c r="I49" s="1036"/>
      <c r="J49" s="1037">
        <v>0</v>
      </c>
      <c r="K49" s="1037"/>
      <c r="L49" s="1037">
        <v>112917</v>
      </c>
      <c r="M49" s="1041">
        <v>22583.4</v>
      </c>
    </row>
    <row r="50" spans="1:13" x14ac:dyDescent="0.25">
      <c r="A50" s="1034">
        <v>199</v>
      </c>
      <c r="B50" s="1032" t="s">
        <v>1558</v>
      </c>
      <c r="C50" s="1035" t="s">
        <v>1557</v>
      </c>
      <c r="D50" s="1032" t="s">
        <v>1529</v>
      </c>
      <c r="E50" s="1032" t="s">
        <v>27</v>
      </c>
      <c r="F50" s="1032" t="s">
        <v>71</v>
      </c>
      <c r="G50" s="1040">
        <v>78438</v>
      </c>
      <c r="H50" s="1036">
        <v>0</v>
      </c>
      <c r="I50" s="1036"/>
      <c r="J50" s="1037">
        <v>0</v>
      </c>
      <c r="K50" s="1037"/>
      <c r="L50" s="1037">
        <v>65365</v>
      </c>
      <c r="M50" s="1041">
        <v>13073</v>
      </c>
    </row>
    <row r="51" spans="1:13" x14ac:dyDescent="0.25">
      <c r="A51" s="1034">
        <v>663</v>
      </c>
      <c r="B51" s="1032" t="s">
        <v>1559</v>
      </c>
      <c r="C51" s="1035" t="s">
        <v>1560</v>
      </c>
      <c r="D51" s="1032" t="s">
        <v>1429</v>
      </c>
      <c r="E51" s="1032" t="s">
        <v>41</v>
      </c>
      <c r="F51" s="1032" t="s">
        <v>42</v>
      </c>
      <c r="G51" s="1040">
        <v>20088</v>
      </c>
      <c r="H51" s="1036">
        <v>0</v>
      </c>
      <c r="I51" s="1036"/>
      <c r="J51" s="1037">
        <v>0</v>
      </c>
      <c r="K51" s="1037"/>
      <c r="L51" s="1037">
        <v>16740</v>
      </c>
      <c r="M51" s="1041">
        <v>3348</v>
      </c>
    </row>
    <row r="52" spans="1:13" x14ac:dyDescent="0.25">
      <c r="A52" s="1034" t="s">
        <v>1562</v>
      </c>
      <c r="B52" s="1032" t="s">
        <v>1562</v>
      </c>
      <c r="C52" s="1035" t="s">
        <v>1560</v>
      </c>
      <c r="D52" s="1032" t="s">
        <v>1467</v>
      </c>
      <c r="E52" s="1032" t="s">
        <v>97</v>
      </c>
      <c r="F52" s="1032" t="s">
        <v>1563</v>
      </c>
      <c r="G52" s="1040">
        <v>4466916</v>
      </c>
      <c r="H52" s="1036">
        <v>0</v>
      </c>
      <c r="I52" s="1036"/>
      <c r="J52" s="1037">
        <v>3722430</v>
      </c>
      <c r="K52" s="1037">
        <v>744486</v>
      </c>
      <c r="L52" s="1037">
        <v>0</v>
      </c>
      <c r="M52" s="1041">
        <v>0</v>
      </c>
    </row>
    <row r="53" spans="1:13" x14ac:dyDescent="0.25">
      <c r="A53" s="1034" t="s">
        <v>1562</v>
      </c>
      <c r="B53" s="1032" t="s">
        <v>1562</v>
      </c>
      <c r="C53" s="1035" t="s">
        <v>1560</v>
      </c>
      <c r="D53" s="1032" t="s">
        <v>1390</v>
      </c>
      <c r="E53" s="1032" t="s">
        <v>97</v>
      </c>
      <c r="F53" s="1032" t="s">
        <v>1469</v>
      </c>
      <c r="G53" s="1040">
        <v>1241726.3999999999</v>
      </c>
      <c r="H53" s="1036">
        <v>0</v>
      </c>
      <c r="I53" s="1036"/>
      <c r="J53" s="1037">
        <v>1034772</v>
      </c>
      <c r="K53" s="1037">
        <v>206954.40000000002</v>
      </c>
      <c r="L53" s="1037">
        <v>0</v>
      </c>
      <c r="M53" s="1041">
        <v>0</v>
      </c>
    </row>
    <row r="54" spans="1:13" x14ac:dyDescent="0.25">
      <c r="A54" s="1034" t="s">
        <v>1562</v>
      </c>
      <c r="B54" s="1032" t="s">
        <v>1562</v>
      </c>
      <c r="C54" s="1035" t="s">
        <v>1560</v>
      </c>
      <c r="D54" s="1032" t="s">
        <v>1395</v>
      </c>
      <c r="E54" s="1032" t="s">
        <v>97</v>
      </c>
      <c r="F54" s="1032" t="s">
        <v>1564</v>
      </c>
      <c r="G54" s="1040">
        <v>930042</v>
      </c>
      <c r="H54" s="1036">
        <v>0</v>
      </c>
      <c r="I54" s="1036"/>
      <c r="J54" s="1037">
        <v>775035</v>
      </c>
      <c r="K54" s="1037">
        <v>155007</v>
      </c>
      <c r="L54" s="1037">
        <v>0</v>
      </c>
      <c r="M54" s="1041">
        <v>0</v>
      </c>
    </row>
    <row r="55" spans="1:13" x14ac:dyDescent="0.25">
      <c r="A55" s="1034">
        <v>677</v>
      </c>
      <c r="B55" s="1032" t="s">
        <v>1565</v>
      </c>
      <c r="C55" s="1035" t="s">
        <v>1566</v>
      </c>
      <c r="D55" s="1032" t="s">
        <v>1429</v>
      </c>
      <c r="E55" s="1032" t="s">
        <v>41</v>
      </c>
      <c r="F55" s="1032" t="s">
        <v>42</v>
      </c>
      <c r="G55" s="1040">
        <v>95100</v>
      </c>
      <c r="H55" s="1036">
        <v>0</v>
      </c>
      <c r="I55" s="1036"/>
      <c r="J55" s="1037">
        <v>0</v>
      </c>
      <c r="K55" s="1037"/>
      <c r="L55" s="1037">
        <v>79250</v>
      </c>
      <c r="M55" s="1041">
        <v>15850</v>
      </c>
    </row>
    <row r="56" spans="1:13" x14ac:dyDescent="0.25">
      <c r="A56" s="1034">
        <v>674</v>
      </c>
      <c r="B56" s="1032" t="s">
        <v>1568</v>
      </c>
      <c r="C56" s="1035" t="s">
        <v>1566</v>
      </c>
      <c r="D56" s="1032" t="s">
        <v>1429</v>
      </c>
      <c r="E56" s="1032" t="s">
        <v>41</v>
      </c>
      <c r="F56" s="1032" t="s">
        <v>42</v>
      </c>
      <c r="G56" s="1040">
        <v>89600.4</v>
      </c>
      <c r="H56" s="1036">
        <v>0</v>
      </c>
      <c r="I56" s="1036"/>
      <c r="J56" s="1037">
        <v>0</v>
      </c>
      <c r="K56" s="1037"/>
      <c r="L56" s="1037">
        <v>74667</v>
      </c>
      <c r="M56" s="1041">
        <v>14933.400000000001</v>
      </c>
    </row>
    <row r="57" spans="1:13" x14ac:dyDescent="0.25">
      <c r="A57" s="1034">
        <v>684</v>
      </c>
      <c r="B57" s="1032" t="s">
        <v>1569</v>
      </c>
      <c r="C57" s="1035" t="s">
        <v>1570</v>
      </c>
      <c r="D57" s="1032" t="s">
        <v>1429</v>
      </c>
      <c r="E57" s="1032" t="s">
        <v>41</v>
      </c>
      <c r="F57" s="1032" t="s">
        <v>42</v>
      </c>
      <c r="G57" s="1040">
        <v>5292</v>
      </c>
      <c r="H57" s="1036">
        <v>0</v>
      </c>
      <c r="I57" s="1036"/>
      <c r="J57" s="1037">
        <v>0</v>
      </c>
      <c r="K57" s="1037"/>
      <c r="L57" s="1037">
        <v>4410</v>
      </c>
      <c r="M57" s="1041">
        <v>882</v>
      </c>
    </row>
    <row r="58" spans="1:13" x14ac:dyDescent="0.25">
      <c r="A58" s="1034">
        <v>54</v>
      </c>
      <c r="B58" s="1032" t="s">
        <v>1573</v>
      </c>
      <c r="C58" s="1035" t="s">
        <v>1574</v>
      </c>
      <c r="D58" s="1032" t="s">
        <v>1529</v>
      </c>
      <c r="E58" s="1032" t="s">
        <v>27</v>
      </c>
      <c r="F58" s="1032" t="s">
        <v>71</v>
      </c>
      <c r="G58" s="1040">
        <v>7188</v>
      </c>
      <c r="H58" s="1036">
        <v>0</v>
      </c>
      <c r="I58" s="1036"/>
      <c r="J58" s="1037">
        <v>0</v>
      </c>
      <c r="K58" s="1037"/>
      <c r="L58" s="1037">
        <v>5990</v>
      </c>
      <c r="M58" s="1041">
        <v>1198</v>
      </c>
    </row>
    <row r="59" spans="1:13" x14ac:dyDescent="0.25">
      <c r="A59" s="1034">
        <v>708</v>
      </c>
      <c r="B59" s="1032" t="s">
        <v>1575</v>
      </c>
      <c r="C59" s="1035" t="s">
        <v>1574</v>
      </c>
      <c r="D59" s="1032" t="s">
        <v>1429</v>
      </c>
      <c r="E59" s="1032" t="s">
        <v>41</v>
      </c>
      <c r="F59" s="1032" t="s">
        <v>42</v>
      </c>
      <c r="G59" s="1040">
        <v>303039.59999999998</v>
      </c>
      <c r="H59" s="1036">
        <v>0</v>
      </c>
      <c r="I59" s="1036"/>
      <c r="J59" s="1037">
        <v>0</v>
      </c>
      <c r="K59" s="1037"/>
      <c r="L59" s="1037">
        <v>252533</v>
      </c>
      <c r="M59" s="1041">
        <v>50506.600000000006</v>
      </c>
    </row>
    <row r="60" spans="1:13" x14ac:dyDescent="0.25">
      <c r="A60" s="1034">
        <v>710</v>
      </c>
      <c r="B60" s="1032" t="s">
        <v>1576</v>
      </c>
      <c r="C60" s="1035" t="s">
        <v>1574</v>
      </c>
      <c r="D60" s="1032" t="s">
        <v>1429</v>
      </c>
      <c r="E60" s="1032" t="s">
        <v>41</v>
      </c>
      <c r="F60" s="1032" t="s">
        <v>42</v>
      </c>
      <c r="G60" s="1040">
        <v>283776</v>
      </c>
      <c r="H60" s="1036">
        <v>0</v>
      </c>
      <c r="I60" s="1036"/>
      <c r="J60" s="1037">
        <v>0</v>
      </c>
      <c r="K60" s="1037"/>
      <c r="L60" s="1037">
        <v>236480</v>
      </c>
      <c r="M60" s="1041">
        <v>47296</v>
      </c>
    </row>
    <row r="61" spans="1:13" x14ac:dyDescent="0.25">
      <c r="A61" s="1034">
        <v>704</v>
      </c>
      <c r="B61" s="1032" t="s">
        <v>1577</v>
      </c>
      <c r="C61" s="1035" t="s">
        <v>1574</v>
      </c>
      <c r="D61" s="1032" t="s">
        <v>1429</v>
      </c>
      <c r="E61" s="1032" t="s">
        <v>41</v>
      </c>
      <c r="F61" s="1032" t="s">
        <v>42</v>
      </c>
      <c r="G61" s="1040">
        <v>75373.2</v>
      </c>
      <c r="H61" s="1036">
        <v>0</v>
      </c>
      <c r="I61" s="1036"/>
      <c r="J61" s="1037">
        <v>0</v>
      </c>
      <c r="K61" s="1037"/>
      <c r="L61" s="1037">
        <v>62811</v>
      </c>
      <c r="M61" s="1041">
        <v>12562.2</v>
      </c>
    </row>
    <row r="62" spans="1:13" x14ac:dyDescent="0.25">
      <c r="A62" s="1034">
        <v>739</v>
      </c>
      <c r="B62" s="1032" t="s">
        <v>1582</v>
      </c>
      <c r="C62" s="1035" t="s">
        <v>1583</v>
      </c>
      <c r="D62" s="1032" t="s">
        <v>1429</v>
      </c>
      <c r="E62" s="1032" t="s">
        <v>41</v>
      </c>
      <c r="F62" s="1032" t="s">
        <v>42</v>
      </c>
      <c r="G62" s="1040">
        <v>203000.4</v>
      </c>
      <c r="H62" s="1036">
        <v>0</v>
      </c>
      <c r="I62" s="1036"/>
      <c r="J62" s="1037">
        <v>0</v>
      </c>
      <c r="K62" s="1037"/>
      <c r="L62" s="1037">
        <v>169167</v>
      </c>
      <c r="M62" s="1041">
        <v>33833.4</v>
      </c>
    </row>
    <row r="63" spans="1:13" x14ac:dyDescent="0.25">
      <c r="A63" s="1034">
        <v>753</v>
      </c>
      <c r="B63" s="1032" t="s">
        <v>1584</v>
      </c>
      <c r="C63" s="1035" t="s">
        <v>1585</v>
      </c>
      <c r="D63" s="1032" t="s">
        <v>1429</v>
      </c>
      <c r="E63" s="1032" t="s">
        <v>41</v>
      </c>
      <c r="F63" s="1032" t="s">
        <v>42</v>
      </c>
      <c r="G63" s="1040">
        <v>502400.4</v>
      </c>
      <c r="H63" s="1036">
        <v>0</v>
      </c>
      <c r="I63" s="1036"/>
      <c r="J63" s="1037">
        <v>0</v>
      </c>
      <c r="K63" s="1037"/>
      <c r="L63" s="1037">
        <v>418667</v>
      </c>
      <c r="M63" s="1041">
        <v>83733.400000000009</v>
      </c>
    </row>
    <row r="64" spans="1:13" x14ac:dyDescent="0.25">
      <c r="A64" s="1034">
        <v>750</v>
      </c>
      <c r="B64" s="1032" t="s">
        <v>1586</v>
      </c>
      <c r="C64" s="1035" t="s">
        <v>1585</v>
      </c>
      <c r="D64" s="1032" t="s">
        <v>1429</v>
      </c>
      <c r="E64" s="1032" t="s">
        <v>41</v>
      </c>
      <c r="F64" s="1032" t="s">
        <v>42</v>
      </c>
      <c r="G64" s="1040">
        <v>666249.6</v>
      </c>
      <c r="H64" s="1036">
        <v>0</v>
      </c>
      <c r="I64" s="1036"/>
      <c r="J64" s="1037">
        <v>0</v>
      </c>
      <c r="K64" s="1037"/>
      <c r="L64" s="1037">
        <v>555208</v>
      </c>
      <c r="M64" s="1041">
        <v>111041.60000000001</v>
      </c>
    </row>
    <row r="65" spans="1:13" x14ac:dyDescent="0.25">
      <c r="A65" s="1034">
        <v>3665</v>
      </c>
      <c r="B65" s="1032" t="s">
        <v>1587</v>
      </c>
      <c r="C65" s="1035" t="s">
        <v>1588</v>
      </c>
      <c r="D65" s="1032" t="s">
        <v>1492</v>
      </c>
      <c r="E65" s="1032" t="s">
        <v>27</v>
      </c>
      <c r="F65" s="1032" t="s">
        <v>48</v>
      </c>
      <c r="G65" s="1040">
        <v>14760</v>
      </c>
      <c r="H65" s="1036">
        <v>0</v>
      </c>
      <c r="I65" s="1036"/>
      <c r="J65" s="1037">
        <v>0</v>
      </c>
      <c r="K65" s="1037"/>
      <c r="L65" s="1037">
        <v>12300</v>
      </c>
      <c r="M65" s="1041">
        <v>2460</v>
      </c>
    </row>
    <row r="66" spans="1:13" x14ac:dyDescent="0.25">
      <c r="A66" s="1034">
        <v>798</v>
      </c>
      <c r="B66" s="1032" t="s">
        <v>1589</v>
      </c>
      <c r="C66" s="1035" t="s">
        <v>1590</v>
      </c>
      <c r="D66" s="1032" t="s">
        <v>1429</v>
      </c>
      <c r="E66" s="1032" t="s">
        <v>41</v>
      </c>
      <c r="F66" s="1032" t="s">
        <v>42</v>
      </c>
      <c r="G66" s="1040">
        <v>82089.600000000006</v>
      </c>
      <c r="H66" s="1036">
        <v>0</v>
      </c>
      <c r="I66" s="1036"/>
      <c r="J66" s="1037">
        <v>0</v>
      </c>
      <c r="K66" s="1037"/>
      <c r="L66" s="1037">
        <v>68408</v>
      </c>
      <c r="M66" s="1041">
        <v>13681.6</v>
      </c>
    </row>
    <row r="67" spans="1:13" x14ac:dyDescent="0.25">
      <c r="A67" s="1034">
        <v>830</v>
      </c>
      <c r="B67" s="1032" t="s">
        <v>1593</v>
      </c>
      <c r="C67" s="1035" t="s">
        <v>1594</v>
      </c>
      <c r="D67" s="1032" t="s">
        <v>1429</v>
      </c>
      <c r="E67" s="1032" t="s">
        <v>41</v>
      </c>
      <c r="F67" s="1032" t="s">
        <v>42</v>
      </c>
      <c r="G67" s="1040">
        <v>65608.800000000003</v>
      </c>
      <c r="H67" s="1036">
        <v>0</v>
      </c>
      <c r="I67" s="1036"/>
      <c r="J67" s="1037">
        <v>0</v>
      </c>
      <c r="K67" s="1037"/>
      <c r="L67" s="1037">
        <v>54674</v>
      </c>
      <c r="M67" s="1041">
        <v>10934.800000000001</v>
      </c>
    </row>
    <row r="68" spans="1:13" x14ac:dyDescent="0.25">
      <c r="A68" s="1034" t="s">
        <v>1596</v>
      </c>
      <c r="B68" s="1032" t="s">
        <v>1597</v>
      </c>
      <c r="C68" s="1035" t="s">
        <v>1594</v>
      </c>
      <c r="D68" s="1032" t="s">
        <v>1390</v>
      </c>
      <c r="E68" s="1032" t="s">
        <v>97</v>
      </c>
      <c r="F68" s="1032" t="s">
        <v>1469</v>
      </c>
      <c r="G68" s="1040">
        <v>808665.59999999998</v>
      </c>
      <c r="H68" s="1036">
        <v>0</v>
      </c>
      <c r="I68" s="1036"/>
      <c r="J68" s="1037">
        <v>673888</v>
      </c>
      <c r="K68" s="1037">
        <v>134777.60000000001</v>
      </c>
      <c r="L68" s="1037">
        <v>0</v>
      </c>
      <c r="M68" s="1041">
        <v>0</v>
      </c>
    </row>
    <row r="69" spans="1:13" x14ac:dyDescent="0.25">
      <c r="A69" s="1034">
        <v>1446</v>
      </c>
      <c r="B69" s="1032" t="s">
        <v>1600</v>
      </c>
      <c r="C69" s="1035" t="s">
        <v>1599</v>
      </c>
      <c r="D69" s="1032" t="s">
        <v>123</v>
      </c>
      <c r="E69" s="1032" t="s">
        <v>27</v>
      </c>
      <c r="F69" s="1032" t="s">
        <v>124</v>
      </c>
      <c r="G69" s="1040">
        <v>9900</v>
      </c>
      <c r="H69" s="1036">
        <v>0</v>
      </c>
      <c r="I69" s="1036"/>
      <c r="J69" s="1037">
        <v>0</v>
      </c>
      <c r="K69" s="1037"/>
      <c r="L69" s="1037">
        <v>8250</v>
      </c>
      <c r="M69" s="1041">
        <v>1650</v>
      </c>
    </row>
    <row r="70" spans="1:13" x14ac:dyDescent="0.25">
      <c r="A70" s="1034">
        <v>850</v>
      </c>
      <c r="B70" s="1032" t="s">
        <v>1601</v>
      </c>
      <c r="C70" s="1035" t="s">
        <v>1602</v>
      </c>
      <c r="D70" s="1032" t="s">
        <v>1429</v>
      </c>
      <c r="E70" s="1032" t="s">
        <v>41</v>
      </c>
      <c r="F70" s="1032" t="s">
        <v>42</v>
      </c>
      <c r="G70" s="1040">
        <v>85440</v>
      </c>
      <c r="H70" s="1036">
        <v>0</v>
      </c>
      <c r="I70" s="1036"/>
      <c r="J70" s="1037">
        <v>0</v>
      </c>
      <c r="K70" s="1037"/>
      <c r="L70" s="1037">
        <v>71200</v>
      </c>
      <c r="M70" s="1041">
        <v>14240</v>
      </c>
    </row>
    <row r="71" spans="1:13" x14ac:dyDescent="0.25">
      <c r="A71" s="1034">
        <v>849</v>
      </c>
      <c r="B71" s="1032" t="s">
        <v>1603</v>
      </c>
      <c r="C71" s="1035" t="s">
        <v>1602</v>
      </c>
      <c r="D71" s="1032" t="s">
        <v>1429</v>
      </c>
      <c r="E71" s="1032" t="s">
        <v>41</v>
      </c>
      <c r="F71" s="1032" t="s">
        <v>42</v>
      </c>
      <c r="G71" s="1040">
        <v>432192</v>
      </c>
      <c r="H71" s="1036">
        <v>0</v>
      </c>
      <c r="I71" s="1036"/>
      <c r="J71" s="1037">
        <v>0</v>
      </c>
      <c r="K71" s="1037"/>
      <c r="L71" s="1037">
        <v>360160</v>
      </c>
      <c r="M71" s="1041">
        <v>72032</v>
      </c>
    </row>
    <row r="72" spans="1:13" x14ac:dyDescent="0.25">
      <c r="A72" s="1034">
        <v>86</v>
      </c>
      <c r="B72" s="1032" t="s">
        <v>1608</v>
      </c>
      <c r="C72" s="1035" t="s">
        <v>1607</v>
      </c>
      <c r="D72" s="1032" t="s">
        <v>1609</v>
      </c>
      <c r="E72" s="1032" t="s">
        <v>27</v>
      </c>
      <c r="F72" s="1032" t="s">
        <v>1610</v>
      </c>
      <c r="G72" s="1040">
        <v>104037.6</v>
      </c>
      <c r="H72" s="1036">
        <v>0</v>
      </c>
      <c r="I72" s="1036"/>
      <c r="J72" s="1037">
        <v>0</v>
      </c>
      <c r="K72" s="1037"/>
      <c r="L72" s="1037">
        <v>86698</v>
      </c>
      <c r="M72" s="1041">
        <v>17339.600000000002</v>
      </c>
    </row>
    <row r="73" spans="1:13" x14ac:dyDescent="0.25">
      <c r="A73" s="1034">
        <v>3838</v>
      </c>
      <c r="B73" s="1032" t="s">
        <v>1615</v>
      </c>
      <c r="C73" s="1035" t="s">
        <v>1612</v>
      </c>
      <c r="D73" s="1032" t="s">
        <v>1492</v>
      </c>
      <c r="E73" s="1032" t="s">
        <v>27</v>
      </c>
      <c r="F73" s="1032" t="s">
        <v>48</v>
      </c>
      <c r="G73" s="1040">
        <v>26640</v>
      </c>
      <c r="H73" s="1036">
        <v>0</v>
      </c>
      <c r="I73" s="1036"/>
      <c r="J73" s="1037">
        <v>0</v>
      </c>
      <c r="K73" s="1037"/>
      <c r="L73" s="1037">
        <v>22200</v>
      </c>
      <c r="M73" s="1041">
        <v>4440</v>
      </c>
    </row>
    <row r="74" spans="1:13" x14ac:dyDescent="0.25">
      <c r="A74" s="1034">
        <v>898</v>
      </c>
      <c r="B74" s="1032" t="s">
        <v>1616</v>
      </c>
      <c r="C74" s="1035" t="s">
        <v>1612</v>
      </c>
      <c r="D74" s="1032" t="s">
        <v>1429</v>
      </c>
      <c r="E74" s="1032" t="s">
        <v>41</v>
      </c>
      <c r="F74" s="1032" t="s">
        <v>42</v>
      </c>
      <c r="G74" s="1040">
        <v>231888</v>
      </c>
      <c r="H74" s="1036">
        <v>0</v>
      </c>
      <c r="I74" s="1036"/>
      <c r="J74" s="1037">
        <v>0</v>
      </c>
      <c r="K74" s="1037"/>
      <c r="L74" s="1037">
        <v>193240</v>
      </c>
      <c r="M74" s="1041">
        <v>38648</v>
      </c>
    </row>
    <row r="75" spans="1:13" x14ac:dyDescent="0.25">
      <c r="A75" s="1034">
        <v>893</v>
      </c>
      <c r="B75" s="1032" t="s">
        <v>1617</v>
      </c>
      <c r="C75" s="1035" t="s">
        <v>1612</v>
      </c>
      <c r="D75" s="1032" t="s">
        <v>1429</v>
      </c>
      <c r="E75" s="1032" t="s">
        <v>41</v>
      </c>
      <c r="F75" s="1032" t="s">
        <v>42</v>
      </c>
      <c r="G75" s="1040">
        <v>50085.599999999999</v>
      </c>
      <c r="H75" s="1036">
        <v>0</v>
      </c>
      <c r="I75" s="1036"/>
      <c r="J75" s="1037">
        <v>0</v>
      </c>
      <c r="K75" s="1037"/>
      <c r="L75" s="1037">
        <v>41738</v>
      </c>
      <c r="M75" s="1041">
        <v>8347.6</v>
      </c>
    </row>
    <row r="76" spans="1:13" x14ac:dyDescent="0.25">
      <c r="A76" s="1034">
        <v>922</v>
      </c>
      <c r="B76" s="1032" t="s">
        <v>1618</v>
      </c>
      <c r="C76" s="1035" t="s">
        <v>1619</v>
      </c>
      <c r="D76" s="1032" t="s">
        <v>1429</v>
      </c>
      <c r="E76" s="1032" t="s">
        <v>41</v>
      </c>
      <c r="F76" s="1032" t="s">
        <v>42</v>
      </c>
      <c r="G76" s="1040">
        <v>235795.20000000001</v>
      </c>
      <c r="H76" s="1036">
        <v>0</v>
      </c>
      <c r="I76" s="1036"/>
      <c r="J76" s="1037">
        <v>0</v>
      </c>
      <c r="K76" s="1037"/>
      <c r="L76" s="1037">
        <v>196496</v>
      </c>
      <c r="M76" s="1041">
        <v>39299.200000000004</v>
      </c>
    </row>
    <row r="77" spans="1:13" x14ac:dyDescent="0.25">
      <c r="A77" s="1034">
        <v>945</v>
      </c>
      <c r="B77" s="1032" t="s">
        <v>1620</v>
      </c>
      <c r="C77" s="1035" t="s">
        <v>1621</v>
      </c>
      <c r="D77" s="1032" t="s">
        <v>1429</v>
      </c>
      <c r="E77" s="1032" t="s">
        <v>41</v>
      </c>
      <c r="F77" s="1032" t="s">
        <v>42</v>
      </c>
      <c r="G77" s="1040">
        <v>153471.6</v>
      </c>
      <c r="H77" s="1036">
        <v>0</v>
      </c>
      <c r="I77" s="1036"/>
      <c r="J77" s="1037">
        <v>0</v>
      </c>
      <c r="K77" s="1037"/>
      <c r="L77" s="1037">
        <v>127893</v>
      </c>
      <c r="M77" s="1041">
        <v>25578.600000000002</v>
      </c>
    </row>
    <row r="78" spans="1:13" x14ac:dyDescent="0.25">
      <c r="A78" s="1034">
        <v>940</v>
      </c>
      <c r="B78" s="1032" t="s">
        <v>1622</v>
      </c>
      <c r="C78" s="1035" t="s">
        <v>1621</v>
      </c>
      <c r="D78" s="1032" t="s">
        <v>1429</v>
      </c>
      <c r="E78" s="1032" t="s">
        <v>41</v>
      </c>
      <c r="F78" s="1032" t="s">
        <v>42</v>
      </c>
      <c r="G78" s="1040">
        <v>487488</v>
      </c>
      <c r="H78" s="1036">
        <v>0</v>
      </c>
      <c r="I78" s="1036"/>
      <c r="J78" s="1037">
        <v>0</v>
      </c>
      <c r="K78" s="1037"/>
      <c r="L78" s="1037">
        <v>406240</v>
      </c>
      <c r="M78" s="1041">
        <v>81248</v>
      </c>
    </row>
    <row r="79" spans="1:13" x14ac:dyDescent="0.25">
      <c r="A79" s="1034">
        <v>766</v>
      </c>
      <c r="B79" s="1032" t="s">
        <v>1626</v>
      </c>
      <c r="C79" s="1035" t="s">
        <v>1627</v>
      </c>
      <c r="D79" s="1032" t="s">
        <v>1628</v>
      </c>
      <c r="E79" s="1032" t="s">
        <v>1387</v>
      </c>
      <c r="F79" s="1032" t="s">
        <v>1629</v>
      </c>
      <c r="G79" s="1040">
        <v>131611.20000000001</v>
      </c>
      <c r="H79" s="1036">
        <v>0</v>
      </c>
      <c r="I79" s="1036"/>
      <c r="J79" s="1037">
        <v>0</v>
      </c>
      <c r="K79" s="1037"/>
      <c r="L79" s="1037">
        <v>109676</v>
      </c>
      <c r="M79" s="1041">
        <v>21935.200000000001</v>
      </c>
    </row>
    <row r="80" spans="1:13" x14ac:dyDescent="0.25">
      <c r="A80" s="1034">
        <v>991</v>
      </c>
      <c r="B80" s="1032" t="s">
        <v>1632</v>
      </c>
      <c r="C80" s="1035" t="s">
        <v>1631</v>
      </c>
      <c r="D80" s="1032" t="s">
        <v>1429</v>
      </c>
      <c r="E80" s="1032" t="s">
        <v>1633</v>
      </c>
      <c r="F80" s="1032" t="s">
        <v>42</v>
      </c>
      <c r="G80" s="1040">
        <v>14070</v>
      </c>
      <c r="H80" s="1036">
        <v>0</v>
      </c>
      <c r="I80" s="1036"/>
      <c r="J80" s="1037">
        <v>0</v>
      </c>
      <c r="K80" s="1037"/>
      <c r="L80" s="1037">
        <v>11725</v>
      </c>
      <c r="M80" s="1041">
        <v>2345</v>
      </c>
    </row>
    <row r="81" spans="1:13" x14ac:dyDescent="0.25">
      <c r="A81" s="1034">
        <v>1007</v>
      </c>
      <c r="B81" s="1032" t="s">
        <v>1634</v>
      </c>
      <c r="C81" s="1035" t="s">
        <v>1635</v>
      </c>
      <c r="D81" s="1032" t="s">
        <v>1429</v>
      </c>
      <c r="E81" s="1032" t="s">
        <v>1633</v>
      </c>
      <c r="F81" s="1032" t="s">
        <v>42</v>
      </c>
      <c r="G81" s="1040">
        <v>25959.599999999999</v>
      </c>
      <c r="H81" s="1036">
        <v>0</v>
      </c>
      <c r="I81" s="1036"/>
      <c r="J81" s="1037">
        <v>0</v>
      </c>
      <c r="K81" s="1037"/>
      <c r="L81" s="1037">
        <v>21633</v>
      </c>
      <c r="M81" s="1041">
        <v>4326.6000000000004</v>
      </c>
    </row>
    <row r="82" spans="1:13" x14ac:dyDescent="0.25">
      <c r="A82" s="1034">
        <v>4063</v>
      </c>
      <c r="B82" s="1032" t="s">
        <v>1636</v>
      </c>
      <c r="C82" s="1035" t="s">
        <v>1637</v>
      </c>
      <c r="D82" s="1032" t="s">
        <v>1492</v>
      </c>
      <c r="E82" s="1032" t="s">
        <v>1387</v>
      </c>
      <c r="F82" s="1032" t="s">
        <v>48</v>
      </c>
      <c r="G82" s="1040">
        <v>17280</v>
      </c>
      <c r="H82" s="1036">
        <v>0</v>
      </c>
      <c r="I82" s="1036"/>
      <c r="J82" s="1037">
        <v>0</v>
      </c>
      <c r="K82" s="1037"/>
      <c r="L82" s="1037">
        <v>14400</v>
      </c>
      <c r="M82" s="1041">
        <v>2880</v>
      </c>
    </row>
    <row r="83" spans="1:13" x14ac:dyDescent="0.25">
      <c r="A83" s="1034">
        <v>1046</v>
      </c>
      <c r="B83" s="1032" t="s">
        <v>1638</v>
      </c>
      <c r="C83" s="1035" t="s">
        <v>1639</v>
      </c>
      <c r="D83" s="1032" t="s">
        <v>1429</v>
      </c>
      <c r="E83" s="1032" t="s">
        <v>1633</v>
      </c>
      <c r="F83" s="1032" t="s">
        <v>42</v>
      </c>
      <c r="G83" s="1040">
        <v>153799.20000000001</v>
      </c>
      <c r="H83" s="1036">
        <v>0</v>
      </c>
      <c r="I83" s="1036"/>
      <c r="J83" s="1037">
        <v>0</v>
      </c>
      <c r="K83" s="1037"/>
      <c r="L83" s="1037">
        <v>128166</v>
      </c>
      <c r="M83" s="1041">
        <v>25633.200000000001</v>
      </c>
    </row>
    <row r="84" spans="1:13" x14ac:dyDescent="0.25">
      <c r="A84" s="1034">
        <v>4128</v>
      </c>
      <c r="B84" s="1032" t="s">
        <v>1640</v>
      </c>
      <c r="C84" s="1035" t="s">
        <v>1641</v>
      </c>
      <c r="D84" s="1032" t="s">
        <v>1492</v>
      </c>
      <c r="E84" s="1032" t="s">
        <v>1387</v>
      </c>
      <c r="F84" s="1032" t="s">
        <v>48</v>
      </c>
      <c r="G84" s="1040">
        <v>8856</v>
      </c>
      <c r="H84" s="1036">
        <v>0</v>
      </c>
      <c r="I84" s="1036"/>
      <c r="J84" s="1037">
        <v>0</v>
      </c>
      <c r="K84" s="1037"/>
      <c r="L84" s="1037">
        <v>7380</v>
      </c>
      <c r="M84" s="1041">
        <v>1476</v>
      </c>
    </row>
    <row r="85" spans="1:13" x14ac:dyDescent="0.25">
      <c r="A85" s="1034">
        <v>1111</v>
      </c>
      <c r="B85" s="1032" t="s">
        <v>1644</v>
      </c>
      <c r="C85" s="1035" t="s">
        <v>1645</v>
      </c>
      <c r="D85" s="1032" t="s">
        <v>1429</v>
      </c>
      <c r="E85" s="1032" t="s">
        <v>1633</v>
      </c>
      <c r="F85" s="1032" t="s">
        <v>42</v>
      </c>
      <c r="G85" s="1040">
        <v>184896</v>
      </c>
      <c r="H85" s="1036">
        <v>0</v>
      </c>
      <c r="I85" s="1036"/>
      <c r="J85" s="1037">
        <v>0</v>
      </c>
      <c r="K85" s="1037"/>
      <c r="L85" s="1037">
        <v>154080</v>
      </c>
      <c r="M85" s="1041">
        <v>30816</v>
      </c>
    </row>
    <row r="86" spans="1:13" x14ac:dyDescent="0.25">
      <c r="A86" s="1034">
        <v>1109</v>
      </c>
      <c r="B86" s="1032" t="s">
        <v>1646</v>
      </c>
      <c r="C86" s="1035" t="s">
        <v>1645</v>
      </c>
      <c r="D86" s="1032" t="s">
        <v>1429</v>
      </c>
      <c r="E86" s="1032" t="s">
        <v>1633</v>
      </c>
      <c r="F86" s="1032" t="s">
        <v>42</v>
      </c>
      <c r="G86" s="1040">
        <v>785536.8</v>
      </c>
      <c r="H86" s="1036">
        <v>0</v>
      </c>
      <c r="I86" s="1036"/>
      <c r="J86" s="1037">
        <v>0</v>
      </c>
      <c r="K86" s="1037"/>
      <c r="L86" s="1037">
        <v>654614</v>
      </c>
      <c r="M86" s="1041">
        <v>130922.8</v>
      </c>
    </row>
    <row r="87" spans="1:13" x14ac:dyDescent="0.25">
      <c r="A87" s="1034">
        <v>1115</v>
      </c>
      <c r="B87" s="1032" t="s">
        <v>1647</v>
      </c>
      <c r="C87" s="1035" t="s">
        <v>1648</v>
      </c>
      <c r="D87" s="1032" t="s">
        <v>1429</v>
      </c>
      <c r="E87" s="1032" t="s">
        <v>1633</v>
      </c>
      <c r="F87" s="1032" t="s">
        <v>42</v>
      </c>
      <c r="G87" s="1040">
        <v>347053.2</v>
      </c>
      <c r="H87" s="1036">
        <v>0</v>
      </c>
      <c r="I87" s="1036"/>
      <c r="J87" s="1037">
        <v>0</v>
      </c>
      <c r="K87" s="1037"/>
      <c r="L87" s="1037">
        <v>289211</v>
      </c>
      <c r="M87" s="1041">
        <v>57842.200000000004</v>
      </c>
    </row>
    <row r="88" spans="1:13" x14ac:dyDescent="0.25">
      <c r="A88" s="1034">
        <v>1822</v>
      </c>
      <c r="B88" s="1032" t="s">
        <v>1649</v>
      </c>
      <c r="C88" s="1035" t="s">
        <v>1650</v>
      </c>
      <c r="D88" s="1032" t="s">
        <v>123</v>
      </c>
      <c r="E88" s="1032" t="s">
        <v>1387</v>
      </c>
      <c r="F88" s="1032" t="s">
        <v>124</v>
      </c>
      <c r="G88" s="1040">
        <v>10800</v>
      </c>
      <c r="H88" s="1036">
        <v>0</v>
      </c>
      <c r="I88" s="1036"/>
      <c r="J88" s="1037">
        <v>0</v>
      </c>
      <c r="K88" s="1037"/>
      <c r="L88" s="1037">
        <v>9000</v>
      </c>
      <c r="M88" s="1041">
        <v>1800</v>
      </c>
    </row>
    <row r="89" spans="1:13" x14ac:dyDescent="0.25">
      <c r="A89" s="1034">
        <v>1136</v>
      </c>
      <c r="B89" s="1032" t="s">
        <v>1651</v>
      </c>
      <c r="C89" s="1035" t="s">
        <v>1652</v>
      </c>
      <c r="D89" s="1032" t="s">
        <v>1429</v>
      </c>
      <c r="E89" s="1032" t="s">
        <v>1633</v>
      </c>
      <c r="F89" s="1032" t="s">
        <v>42</v>
      </c>
      <c r="G89" s="1040">
        <v>336242.4</v>
      </c>
      <c r="H89" s="1036">
        <v>0</v>
      </c>
      <c r="I89" s="1036"/>
      <c r="J89" s="1037">
        <v>0</v>
      </c>
      <c r="K89" s="1037"/>
      <c r="L89" s="1037">
        <v>280202</v>
      </c>
      <c r="M89" s="1041">
        <v>56040.4</v>
      </c>
    </row>
    <row r="90" spans="1:13" x14ac:dyDescent="0.25">
      <c r="A90" s="1034">
        <v>499</v>
      </c>
      <c r="B90" s="1032" t="s">
        <v>1657</v>
      </c>
      <c r="C90" s="1035" t="s">
        <v>1654</v>
      </c>
      <c r="D90" s="1032" t="s">
        <v>1439</v>
      </c>
      <c r="E90" s="1032" t="s">
        <v>1387</v>
      </c>
      <c r="F90" s="1032" t="s">
        <v>73</v>
      </c>
      <c r="G90" s="1040">
        <v>6652.8</v>
      </c>
      <c r="H90" s="1036">
        <v>0</v>
      </c>
      <c r="I90" s="1036"/>
      <c r="J90" s="1037">
        <v>0</v>
      </c>
      <c r="K90" s="1037"/>
      <c r="L90" s="1037">
        <v>5544</v>
      </c>
      <c r="M90" s="1041">
        <v>1108.8</v>
      </c>
    </row>
    <row r="91" spans="1:13" x14ac:dyDescent="0.25">
      <c r="A91" s="1034">
        <v>424</v>
      </c>
      <c r="B91" s="1032" t="s">
        <v>1664</v>
      </c>
      <c r="C91" s="1035" t="s">
        <v>1665</v>
      </c>
      <c r="D91" s="1032" t="s">
        <v>1529</v>
      </c>
      <c r="E91" s="1032" t="s">
        <v>1387</v>
      </c>
      <c r="F91" s="1032" t="s">
        <v>71</v>
      </c>
      <c r="G91" s="1040">
        <v>135250.79999999999</v>
      </c>
      <c r="H91" s="1036">
        <v>0</v>
      </c>
      <c r="I91" s="1036"/>
      <c r="J91" s="1037">
        <v>0</v>
      </c>
      <c r="K91" s="1037"/>
      <c r="L91" s="1037">
        <v>112709</v>
      </c>
      <c r="M91" s="1041">
        <v>22541.800000000003</v>
      </c>
    </row>
    <row r="92" spans="1:13" x14ac:dyDescent="0.25">
      <c r="A92" s="1034">
        <v>1173</v>
      </c>
      <c r="B92" s="1032" t="s">
        <v>1666</v>
      </c>
      <c r="C92" s="1035" t="s">
        <v>1667</v>
      </c>
      <c r="D92" s="1032" t="s">
        <v>1429</v>
      </c>
      <c r="E92" s="1032" t="s">
        <v>1633</v>
      </c>
      <c r="F92" s="1032" t="s">
        <v>42</v>
      </c>
      <c r="G92" s="1040">
        <v>241254</v>
      </c>
      <c r="H92" s="1036">
        <v>0</v>
      </c>
      <c r="I92" s="1036"/>
      <c r="J92" s="1037">
        <v>0</v>
      </c>
      <c r="K92" s="1037"/>
      <c r="L92" s="1037">
        <v>201045</v>
      </c>
      <c r="M92" s="1041">
        <v>40209</v>
      </c>
    </row>
    <row r="93" spans="1:13" x14ac:dyDescent="0.25">
      <c r="A93" s="1034">
        <v>1399</v>
      </c>
      <c r="B93" s="1032" t="s">
        <v>1668</v>
      </c>
      <c r="C93" s="1035" t="s">
        <v>1669</v>
      </c>
      <c r="D93" s="1032" t="s">
        <v>1394</v>
      </c>
      <c r="E93" s="1032" t="s">
        <v>1397</v>
      </c>
      <c r="F93" s="1032" t="s">
        <v>83</v>
      </c>
      <c r="G93" s="1040">
        <v>235771.2</v>
      </c>
      <c r="H93" s="1036">
        <v>0</v>
      </c>
      <c r="I93" s="1036"/>
      <c r="J93" s="1037">
        <v>0</v>
      </c>
      <c r="K93" s="1037"/>
      <c r="L93" s="1037">
        <v>196476</v>
      </c>
      <c r="M93" s="1041">
        <v>39295.200000000004</v>
      </c>
    </row>
    <row r="94" spans="1:13" x14ac:dyDescent="0.25">
      <c r="A94" s="1034">
        <v>1224</v>
      </c>
      <c r="B94" s="1032" t="s">
        <v>1670</v>
      </c>
      <c r="C94" s="1035" t="s">
        <v>1669</v>
      </c>
      <c r="D94" s="1032" t="s">
        <v>1429</v>
      </c>
      <c r="E94" s="1032" t="s">
        <v>1633</v>
      </c>
      <c r="F94" s="1032" t="s">
        <v>42</v>
      </c>
      <c r="G94" s="1040">
        <v>266244</v>
      </c>
      <c r="H94" s="1036">
        <v>0</v>
      </c>
      <c r="I94" s="1036"/>
      <c r="J94" s="1037">
        <v>0</v>
      </c>
      <c r="K94" s="1037"/>
      <c r="L94" s="1037">
        <v>221870</v>
      </c>
      <c r="M94" s="1041">
        <v>44374</v>
      </c>
    </row>
    <row r="95" spans="1:13" x14ac:dyDescent="0.25">
      <c r="A95" s="1034" t="s">
        <v>1675</v>
      </c>
      <c r="B95" s="1032" t="s">
        <v>1675</v>
      </c>
      <c r="C95" s="1035" t="s">
        <v>1674</v>
      </c>
      <c r="D95" s="1032" t="s">
        <v>1676</v>
      </c>
      <c r="E95" s="1032" t="s">
        <v>97</v>
      </c>
      <c r="F95" s="1032" t="s">
        <v>1563</v>
      </c>
      <c r="G95" s="1040">
        <v>9248016</v>
      </c>
      <c r="H95" s="1036">
        <v>0</v>
      </c>
      <c r="I95" s="1036"/>
      <c r="J95" s="1037">
        <v>7706680</v>
      </c>
      <c r="K95" s="1037">
        <v>1541336</v>
      </c>
      <c r="L95" s="1037">
        <v>0</v>
      </c>
      <c r="M95" s="1041">
        <v>0</v>
      </c>
    </row>
    <row r="96" spans="1:13" x14ac:dyDescent="0.25">
      <c r="A96" s="1034" t="s">
        <v>1675</v>
      </c>
      <c r="B96" s="1032" t="s">
        <v>1675</v>
      </c>
      <c r="C96" s="1035" t="s">
        <v>1674</v>
      </c>
      <c r="D96" s="1032" t="s">
        <v>1677</v>
      </c>
      <c r="E96" s="1032" t="s">
        <v>97</v>
      </c>
      <c r="F96" s="1032" t="s">
        <v>1469</v>
      </c>
      <c r="G96" s="1040">
        <v>1650088.8</v>
      </c>
      <c r="H96" s="1036">
        <v>0</v>
      </c>
      <c r="I96" s="1036"/>
      <c r="J96" s="1037">
        <v>1375074</v>
      </c>
      <c r="K96" s="1037">
        <v>275014.8</v>
      </c>
      <c r="L96" s="1037">
        <v>0</v>
      </c>
      <c r="M96" s="1041">
        <v>0</v>
      </c>
    </row>
    <row r="97" spans="1:13" x14ac:dyDescent="0.25">
      <c r="A97" s="1034">
        <v>1277</v>
      </c>
      <c r="B97" s="1032" t="s">
        <v>1678</v>
      </c>
      <c r="C97" s="1035" t="s">
        <v>1679</v>
      </c>
      <c r="D97" s="1032" t="s">
        <v>1429</v>
      </c>
      <c r="E97" s="1032" t="s">
        <v>1633</v>
      </c>
      <c r="F97" s="1032" t="s">
        <v>42</v>
      </c>
      <c r="G97" s="1040">
        <v>22098</v>
      </c>
      <c r="H97" s="1036">
        <v>0</v>
      </c>
      <c r="I97" s="1036"/>
      <c r="J97" s="1037">
        <v>0</v>
      </c>
      <c r="K97" s="1037"/>
      <c r="L97" s="1037">
        <v>18415</v>
      </c>
      <c r="M97" s="1041">
        <v>3683</v>
      </c>
    </row>
    <row r="98" spans="1:13" x14ac:dyDescent="0.25">
      <c r="A98" s="1042">
        <v>1267</v>
      </c>
      <c r="B98" s="1033" t="s">
        <v>1680</v>
      </c>
      <c r="C98" s="1043" t="s">
        <v>1679</v>
      </c>
      <c r="D98" s="1033" t="s">
        <v>1429</v>
      </c>
      <c r="E98" s="1033" t="s">
        <v>1633</v>
      </c>
      <c r="F98" s="1033" t="s">
        <v>42</v>
      </c>
      <c r="G98" s="1044">
        <v>18746.400000000001</v>
      </c>
      <c r="H98" s="1045">
        <v>0</v>
      </c>
      <c r="I98" s="1045"/>
      <c r="J98" s="1046">
        <v>0</v>
      </c>
      <c r="K98" s="1046"/>
      <c r="L98" s="1046">
        <v>15622</v>
      </c>
      <c r="M98" s="1048">
        <v>3124.4</v>
      </c>
    </row>
    <row r="99" spans="1:13" x14ac:dyDescent="0.25">
      <c r="A99" s="1034">
        <v>4466</v>
      </c>
      <c r="B99" s="1032" t="s">
        <v>1683</v>
      </c>
      <c r="C99" s="1035" t="s">
        <v>1682</v>
      </c>
      <c r="D99" s="1032" t="s">
        <v>1492</v>
      </c>
      <c r="E99" s="1032" t="s">
        <v>1387</v>
      </c>
      <c r="F99" s="1032" t="s">
        <v>48</v>
      </c>
      <c r="G99" s="1040">
        <v>1440</v>
      </c>
      <c r="H99" s="1036">
        <v>0</v>
      </c>
      <c r="I99" s="1036"/>
      <c r="J99" s="1037">
        <v>0</v>
      </c>
      <c r="K99" s="1037"/>
      <c r="L99" s="1037">
        <v>1200</v>
      </c>
      <c r="M99" s="1041">
        <v>240</v>
      </c>
    </row>
    <row r="100" spans="1:13" x14ac:dyDescent="0.25">
      <c r="A100" s="1034">
        <v>1298</v>
      </c>
      <c r="B100" s="1032" t="s">
        <v>1684</v>
      </c>
      <c r="C100" s="1035" t="s">
        <v>1682</v>
      </c>
      <c r="D100" s="1032" t="s">
        <v>1429</v>
      </c>
      <c r="E100" s="1032" t="s">
        <v>1633</v>
      </c>
      <c r="F100" s="1032" t="s">
        <v>42</v>
      </c>
      <c r="G100" s="1040">
        <v>425296.8</v>
      </c>
      <c r="H100" s="1036">
        <v>0</v>
      </c>
      <c r="I100" s="1036"/>
      <c r="J100" s="1037">
        <v>0</v>
      </c>
      <c r="K100" s="1037"/>
      <c r="L100" s="1037">
        <v>354414</v>
      </c>
      <c r="M100" s="1041">
        <v>70882.8</v>
      </c>
    </row>
    <row r="101" spans="1:13" x14ac:dyDescent="0.25">
      <c r="A101" s="1034">
        <v>1339</v>
      </c>
      <c r="B101" s="1032" t="s">
        <v>1685</v>
      </c>
      <c r="C101" s="1035" t="s">
        <v>1686</v>
      </c>
      <c r="D101" s="1032" t="s">
        <v>1429</v>
      </c>
      <c r="E101" s="1032" t="s">
        <v>1633</v>
      </c>
      <c r="F101" s="1032" t="s">
        <v>42</v>
      </c>
      <c r="G101" s="1040">
        <v>330404.40000000002</v>
      </c>
      <c r="H101" s="1036">
        <v>0</v>
      </c>
      <c r="I101" s="1036"/>
      <c r="J101" s="1037">
        <v>0</v>
      </c>
      <c r="K101" s="1037"/>
      <c r="L101" s="1037">
        <v>275337</v>
      </c>
      <c r="M101" s="1041">
        <v>55067.4</v>
      </c>
    </row>
    <row r="102" spans="1:13" x14ac:dyDescent="0.25">
      <c r="A102" s="1034">
        <v>1361</v>
      </c>
      <c r="B102" s="1032" t="s">
        <v>1688</v>
      </c>
      <c r="C102" s="1035" t="s">
        <v>1689</v>
      </c>
      <c r="D102" s="1032" t="s">
        <v>1429</v>
      </c>
      <c r="E102" s="1032" t="s">
        <v>1633</v>
      </c>
      <c r="F102" s="1032" t="s">
        <v>42</v>
      </c>
      <c r="G102" s="1040">
        <v>426498</v>
      </c>
      <c r="H102" s="1036">
        <v>0</v>
      </c>
      <c r="I102" s="1036"/>
      <c r="J102" s="1037">
        <v>0</v>
      </c>
      <c r="K102" s="1037"/>
      <c r="L102" s="1037">
        <v>355415</v>
      </c>
      <c r="M102" s="1041">
        <v>71083</v>
      </c>
    </row>
    <row r="103" spans="1:13" x14ac:dyDescent="0.25">
      <c r="A103" s="1034">
        <v>625</v>
      </c>
      <c r="B103" s="1032" t="s">
        <v>1690</v>
      </c>
      <c r="C103" s="1035" t="s">
        <v>1691</v>
      </c>
      <c r="D103" s="1032" t="s">
        <v>1439</v>
      </c>
      <c r="E103" s="1032" t="s">
        <v>1387</v>
      </c>
      <c r="F103" s="1032" t="s">
        <v>73</v>
      </c>
      <c r="G103" s="1040">
        <v>13158</v>
      </c>
      <c r="H103" s="1036">
        <v>0</v>
      </c>
      <c r="I103" s="1036"/>
      <c r="J103" s="1037">
        <v>0</v>
      </c>
      <c r="K103" s="1037"/>
      <c r="L103" s="1037">
        <v>10965</v>
      </c>
      <c r="M103" s="1041">
        <v>2193</v>
      </c>
    </row>
    <row r="104" spans="1:13" x14ac:dyDescent="0.25">
      <c r="A104" s="1034">
        <v>4763</v>
      </c>
      <c r="B104" s="1032" t="s">
        <v>1692</v>
      </c>
      <c r="C104" s="1035" t="s">
        <v>1693</v>
      </c>
      <c r="D104" s="1032" t="s">
        <v>1492</v>
      </c>
      <c r="E104" s="1032" t="s">
        <v>1694</v>
      </c>
      <c r="F104" s="1032" t="s">
        <v>48</v>
      </c>
      <c r="G104" s="1040">
        <v>96768</v>
      </c>
      <c r="H104" s="1036">
        <v>0</v>
      </c>
      <c r="I104" s="1036"/>
      <c r="J104" s="1037">
        <v>0</v>
      </c>
      <c r="K104" s="1037"/>
      <c r="L104" s="1037">
        <v>80640</v>
      </c>
      <c r="M104" s="1041">
        <v>16128</v>
      </c>
    </row>
    <row r="105" spans="1:13" x14ac:dyDescent="0.25">
      <c r="A105" s="1034">
        <v>1503</v>
      </c>
      <c r="B105" s="1032" t="s">
        <v>1697</v>
      </c>
      <c r="C105" s="1035" t="s">
        <v>1698</v>
      </c>
      <c r="D105" s="1032" t="s">
        <v>1429</v>
      </c>
      <c r="E105" s="1032" t="s">
        <v>1633</v>
      </c>
      <c r="F105" s="1032" t="s">
        <v>42</v>
      </c>
      <c r="G105" s="1040">
        <v>80850</v>
      </c>
      <c r="H105" s="1036">
        <v>0</v>
      </c>
      <c r="I105" s="1036"/>
      <c r="J105" s="1037">
        <v>0</v>
      </c>
      <c r="K105" s="1037"/>
      <c r="L105" s="1037">
        <v>67375</v>
      </c>
      <c r="M105" s="1041">
        <v>13475</v>
      </c>
    </row>
    <row r="106" spans="1:13" x14ac:dyDescent="0.25">
      <c r="A106" s="1034">
        <v>1514</v>
      </c>
      <c r="B106" s="1032" t="s">
        <v>1699</v>
      </c>
      <c r="C106" s="1035" t="s">
        <v>1700</v>
      </c>
      <c r="D106" s="1032" t="s">
        <v>1429</v>
      </c>
      <c r="E106" s="1032" t="s">
        <v>1633</v>
      </c>
      <c r="F106" s="1032" t="s">
        <v>42</v>
      </c>
      <c r="G106" s="1040">
        <v>229026</v>
      </c>
      <c r="H106" s="1036">
        <v>0</v>
      </c>
      <c r="I106" s="1036"/>
      <c r="J106" s="1037">
        <v>0</v>
      </c>
      <c r="K106" s="1037"/>
      <c r="L106" s="1037">
        <v>190855</v>
      </c>
      <c r="M106" s="1041">
        <v>38171</v>
      </c>
    </row>
    <row r="107" spans="1:13" x14ac:dyDescent="0.25">
      <c r="A107" s="1034">
        <v>4904</v>
      </c>
      <c r="B107" s="1032" t="s">
        <v>1702</v>
      </c>
      <c r="C107" s="1035" t="s">
        <v>1703</v>
      </c>
      <c r="D107" s="1032" t="s">
        <v>1492</v>
      </c>
      <c r="E107" s="1032" t="s">
        <v>1387</v>
      </c>
      <c r="F107" s="1032" t="s">
        <v>48</v>
      </c>
      <c r="G107" s="1040">
        <v>33552</v>
      </c>
      <c r="H107" s="1036">
        <v>0</v>
      </c>
      <c r="I107" s="1036"/>
      <c r="J107" s="1037">
        <v>0</v>
      </c>
      <c r="K107" s="1037"/>
      <c r="L107" s="1037">
        <v>27960</v>
      </c>
      <c r="M107" s="1041">
        <v>5592</v>
      </c>
    </row>
    <row r="108" spans="1:13" x14ac:dyDescent="0.25">
      <c r="A108" s="1034">
        <v>16</v>
      </c>
      <c r="B108" s="1032" t="s">
        <v>1704</v>
      </c>
      <c r="C108" s="1035" t="s">
        <v>1705</v>
      </c>
      <c r="D108" s="1032" t="s">
        <v>1706</v>
      </c>
      <c r="E108" s="1032" t="s">
        <v>1633</v>
      </c>
      <c r="F108" s="1032" t="s">
        <v>1707</v>
      </c>
      <c r="G108" s="1040">
        <v>264600</v>
      </c>
      <c r="H108" s="1036">
        <v>0</v>
      </c>
      <c r="I108" s="1036"/>
      <c r="J108" s="1037">
        <v>0</v>
      </c>
      <c r="K108" s="1037"/>
      <c r="L108" s="1037">
        <v>220500</v>
      </c>
      <c r="M108" s="1041">
        <v>44100</v>
      </c>
    </row>
    <row r="109" spans="1:13" x14ac:dyDescent="0.25">
      <c r="A109" s="1042">
        <v>4922</v>
      </c>
      <c r="B109" s="1033" t="s">
        <v>1708</v>
      </c>
      <c r="C109" s="1043" t="s">
        <v>1709</v>
      </c>
      <c r="D109" s="1033" t="s">
        <v>1492</v>
      </c>
      <c r="E109" s="1033" t="s">
        <v>1387</v>
      </c>
      <c r="F109" s="1033" t="s">
        <v>48</v>
      </c>
      <c r="G109" s="1044">
        <v>81936</v>
      </c>
      <c r="H109" s="1045">
        <v>0</v>
      </c>
      <c r="I109" s="1045"/>
      <c r="J109" s="1046">
        <v>0</v>
      </c>
      <c r="K109" s="1046"/>
      <c r="L109" s="1046">
        <v>68280</v>
      </c>
      <c r="M109" s="1048">
        <v>13656</v>
      </c>
    </row>
    <row r="110" spans="1:13" x14ac:dyDescent="0.25">
      <c r="A110" s="1034" t="s">
        <v>1710</v>
      </c>
      <c r="B110" s="1032" t="s">
        <v>1711</v>
      </c>
      <c r="C110" s="1035" t="s">
        <v>1712</v>
      </c>
      <c r="D110" s="1032" t="s">
        <v>1429</v>
      </c>
      <c r="E110" s="1032" t="s">
        <v>41</v>
      </c>
      <c r="F110" s="1032" t="s">
        <v>42</v>
      </c>
      <c r="G110" s="1040">
        <v>86670</v>
      </c>
      <c r="H110" s="1036">
        <v>0</v>
      </c>
      <c r="I110" s="1036"/>
      <c r="J110" s="1037">
        <v>0</v>
      </c>
      <c r="K110" s="1037"/>
      <c r="L110" s="1037">
        <v>72225</v>
      </c>
      <c r="M110" s="1041">
        <v>14445</v>
      </c>
    </row>
    <row r="111" spans="1:13" x14ac:dyDescent="0.25">
      <c r="A111" s="1034" t="s">
        <v>1713</v>
      </c>
      <c r="B111" s="1032" t="s">
        <v>1714</v>
      </c>
      <c r="C111" s="1035" t="s">
        <v>1715</v>
      </c>
      <c r="D111" s="1032" t="s">
        <v>1706</v>
      </c>
      <c r="E111" s="1032" t="s">
        <v>41</v>
      </c>
      <c r="F111" s="1032" t="s">
        <v>1707</v>
      </c>
      <c r="G111" s="1040">
        <v>148500</v>
      </c>
      <c r="H111" s="1036">
        <v>0</v>
      </c>
      <c r="I111" s="1036"/>
      <c r="J111" s="1037">
        <v>0</v>
      </c>
      <c r="K111" s="1037"/>
      <c r="L111" s="1037">
        <v>123750</v>
      </c>
      <c r="M111" s="1041">
        <v>24750</v>
      </c>
    </row>
    <row r="112" spans="1:13" x14ac:dyDescent="0.25">
      <c r="A112" s="1034" t="s">
        <v>1716</v>
      </c>
      <c r="B112" s="1032" t="s">
        <v>1717</v>
      </c>
      <c r="C112" s="1035" t="s">
        <v>1715</v>
      </c>
      <c r="D112" s="1032" t="s">
        <v>1439</v>
      </c>
      <c r="E112" s="1032" t="s">
        <v>1387</v>
      </c>
      <c r="F112" s="1032" t="s">
        <v>73</v>
      </c>
      <c r="G112" s="1040">
        <v>13156.8</v>
      </c>
      <c r="H112" s="1036">
        <v>0</v>
      </c>
      <c r="I112" s="1036"/>
      <c r="J112" s="1037">
        <v>0</v>
      </c>
      <c r="K112" s="1037"/>
      <c r="L112" s="1037">
        <v>10964</v>
      </c>
      <c r="M112" s="1041">
        <v>2192.8000000000002</v>
      </c>
    </row>
    <row r="113" spans="1:13" x14ac:dyDescent="0.25">
      <c r="A113" s="1034" t="s">
        <v>1718</v>
      </c>
      <c r="B113" s="1032" t="s">
        <v>1719</v>
      </c>
      <c r="C113" s="1035" t="s">
        <v>1715</v>
      </c>
      <c r="D113" s="1032" t="s">
        <v>1492</v>
      </c>
      <c r="E113" s="1032" t="s">
        <v>1387</v>
      </c>
      <c r="F113" s="1032" t="s">
        <v>48</v>
      </c>
      <c r="G113" s="1040">
        <v>33048</v>
      </c>
      <c r="H113" s="1036">
        <v>0</v>
      </c>
      <c r="I113" s="1036"/>
      <c r="J113" s="1037">
        <v>0</v>
      </c>
      <c r="K113" s="1037"/>
      <c r="L113" s="1037">
        <v>27540</v>
      </c>
      <c r="M113" s="1041">
        <v>5508</v>
      </c>
    </row>
    <row r="114" spans="1:13" x14ac:dyDescent="0.25">
      <c r="A114" s="1034" t="s">
        <v>1720</v>
      </c>
      <c r="B114" s="1032" t="s">
        <v>1721</v>
      </c>
      <c r="C114" s="1035" t="s">
        <v>1722</v>
      </c>
      <c r="D114" s="1032" t="s">
        <v>1429</v>
      </c>
      <c r="E114" s="1032" t="s">
        <v>41</v>
      </c>
      <c r="F114" s="1032" t="s">
        <v>42</v>
      </c>
      <c r="G114" s="1040">
        <v>298100.40000000002</v>
      </c>
      <c r="H114" s="1036">
        <v>0</v>
      </c>
      <c r="I114" s="1036"/>
      <c r="J114" s="1037">
        <v>0</v>
      </c>
      <c r="K114" s="1037"/>
      <c r="L114" s="1037">
        <v>248417</v>
      </c>
      <c r="M114" s="1041">
        <v>49683.4</v>
      </c>
    </row>
    <row r="115" spans="1:13" x14ac:dyDescent="0.25">
      <c r="A115" s="1034" t="s">
        <v>1723</v>
      </c>
      <c r="B115" s="1032" t="s">
        <v>1724</v>
      </c>
      <c r="C115" s="1035" t="s">
        <v>1725</v>
      </c>
      <c r="D115" s="1032" t="s">
        <v>1706</v>
      </c>
      <c r="E115" s="1032" t="s">
        <v>41</v>
      </c>
      <c r="F115" s="1032" t="s">
        <v>1707</v>
      </c>
      <c r="G115" s="1040">
        <v>143100</v>
      </c>
      <c r="H115" s="1036">
        <v>0</v>
      </c>
      <c r="I115" s="1036"/>
      <c r="J115" s="1037">
        <v>0</v>
      </c>
      <c r="K115" s="1037"/>
      <c r="L115" s="1037">
        <v>119250</v>
      </c>
      <c r="M115" s="1041">
        <v>23850</v>
      </c>
    </row>
    <row r="116" spans="1:13" x14ac:dyDescent="0.25">
      <c r="A116" s="1034" t="s">
        <v>1726</v>
      </c>
      <c r="B116" s="1032" t="s">
        <v>1727</v>
      </c>
      <c r="C116" s="1035" t="s">
        <v>1728</v>
      </c>
      <c r="D116" s="1032" t="s">
        <v>1729</v>
      </c>
      <c r="E116" s="1032" t="s">
        <v>27</v>
      </c>
      <c r="F116" s="1032" t="s">
        <v>130</v>
      </c>
      <c r="G116" s="1040">
        <v>28599.599999999999</v>
      </c>
      <c r="H116" s="1036">
        <v>0</v>
      </c>
      <c r="I116" s="1036"/>
      <c r="J116" s="1037">
        <v>0</v>
      </c>
      <c r="K116" s="1037"/>
      <c r="L116" s="1037">
        <v>23833</v>
      </c>
      <c r="M116" s="1041">
        <v>4766.6000000000004</v>
      </c>
    </row>
    <row r="117" spans="1:13" x14ac:dyDescent="0.25">
      <c r="A117" s="1034" t="s">
        <v>1730</v>
      </c>
      <c r="B117" s="1032" t="s">
        <v>1731</v>
      </c>
      <c r="C117" s="1035" t="s">
        <v>1732</v>
      </c>
      <c r="D117" s="1032" t="s">
        <v>1439</v>
      </c>
      <c r="E117" s="1032" t="s">
        <v>1387</v>
      </c>
      <c r="F117" s="1032" t="s">
        <v>73</v>
      </c>
      <c r="G117" s="1040">
        <v>6639.6</v>
      </c>
      <c r="H117" s="1036">
        <v>0</v>
      </c>
      <c r="I117" s="1036"/>
      <c r="J117" s="1037">
        <v>0</v>
      </c>
      <c r="K117" s="1037"/>
      <c r="L117" s="1037">
        <v>5533</v>
      </c>
      <c r="M117" s="1041">
        <v>1106.6000000000001</v>
      </c>
    </row>
    <row r="118" spans="1:13" x14ac:dyDescent="0.25">
      <c r="A118" s="1034" t="s">
        <v>1733</v>
      </c>
      <c r="B118" s="1032" t="s">
        <v>1734</v>
      </c>
      <c r="C118" s="1035" t="s">
        <v>1732</v>
      </c>
      <c r="D118" s="1032" t="s">
        <v>1492</v>
      </c>
      <c r="E118" s="1032" t="s">
        <v>1387</v>
      </c>
      <c r="F118" s="1032" t="s">
        <v>48</v>
      </c>
      <c r="G118" s="1040">
        <v>34848</v>
      </c>
      <c r="H118" s="1036">
        <v>0</v>
      </c>
      <c r="I118" s="1036"/>
      <c r="J118" s="1037">
        <v>0</v>
      </c>
      <c r="K118" s="1037"/>
      <c r="L118" s="1037">
        <v>29040</v>
      </c>
      <c r="M118" s="1041">
        <v>5808</v>
      </c>
    </row>
    <row r="119" spans="1:13" x14ac:dyDescent="0.25">
      <c r="A119" s="1034" t="s">
        <v>1735</v>
      </c>
      <c r="B119" s="1032" t="s">
        <v>1736</v>
      </c>
      <c r="C119" s="1035" t="s">
        <v>1732</v>
      </c>
      <c r="D119" s="1032" t="s">
        <v>1706</v>
      </c>
      <c r="E119" s="1032" t="s">
        <v>41</v>
      </c>
      <c r="F119" s="1032" t="s">
        <v>1707</v>
      </c>
      <c r="G119" s="1040">
        <v>148500</v>
      </c>
      <c r="H119" s="1036">
        <v>0</v>
      </c>
      <c r="I119" s="1036"/>
      <c r="J119" s="1037">
        <v>0</v>
      </c>
      <c r="K119" s="1037"/>
      <c r="L119" s="1037">
        <v>123750</v>
      </c>
      <c r="M119" s="1041">
        <v>24750</v>
      </c>
    </row>
    <row r="120" spans="1:13" x14ac:dyDescent="0.25">
      <c r="A120" s="1034" t="s">
        <v>1737</v>
      </c>
      <c r="B120" s="1032" t="s">
        <v>1738</v>
      </c>
      <c r="C120" s="1035" t="s">
        <v>1739</v>
      </c>
      <c r="D120" s="1032" t="s">
        <v>1429</v>
      </c>
      <c r="E120" s="1032" t="s">
        <v>41</v>
      </c>
      <c r="F120" s="1032" t="s">
        <v>42</v>
      </c>
      <c r="G120" s="1040">
        <v>38850</v>
      </c>
      <c r="H120" s="1036">
        <v>0</v>
      </c>
      <c r="I120" s="1036"/>
      <c r="J120" s="1037">
        <v>0</v>
      </c>
      <c r="K120" s="1037"/>
      <c r="L120" s="1037">
        <v>32375</v>
      </c>
      <c r="M120" s="1041">
        <v>6475</v>
      </c>
    </row>
    <row r="121" spans="1:13" x14ac:dyDescent="0.25">
      <c r="A121" s="1034" t="s">
        <v>1740</v>
      </c>
      <c r="B121" s="1032" t="s">
        <v>1741</v>
      </c>
      <c r="C121" s="1035" t="s">
        <v>1739</v>
      </c>
      <c r="D121" s="1032" t="s">
        <v>1492</v>
      </c>
      <c r="E121" s="1032" t="s">
        <v>1387</v>
      </c>
      <c r="F121" s="1032" t="s">
        <v>48</v>
      </c>
      <c r="G121" s="1040">
        <v>32832</v>
      </c>
      <c r="H121" s="1036">
        <v>0</v>
      </c>
      <c r="I121" s="1036"/>
      <c r="J121" s="1037">
        <v>0</v>
      </c>
      <c r="K121" s="1037"/>
      <c r="L121" s="1037">
        <v>27360</v>
      </c>
      <c r="M121" s="1041">
        <v>5472</v>
      </c>
    </row>
    <row r="122" spans="1:13" x14ac:dyDescent="0.25">
      <c r="A122" s="1034" t="s">
        <v>1742</v>
      </c>
      <c r="B122" s="1032" t="s">
        <v>1743</v>
      </c>
      <c r="C122" s="1035" t="s">
        <v>1744</v>
      </c>
      <c r="D122" s="1032" t="s">
        <v>1706</v>
      </c>
      <c r="E122" s="1032" t="s">
        <v>41</v>
      </c>
      <c r="F122" s="1032" t="s">
        <v>1707</v>
      </c>
      <c r="G122" s="1040">
        <v>137700</v>
      </c>
      <c r="H122" s="1036">
        <v>0</v>
      </c>
      <c r="I122" s="1036"/>
      <c r="J122" s="1037">
        <v>0</v>
      </c>
      <c r="K122" s="1037"/>
      <c r="L122" s="1037">
        <v>114750</v>
      </c>
      <c r="M122" s="1041">
        <v>22950</v>
      </c>
    </row>
    <row r="123" spans="1:13" x14ac:dyDescent="0.25">
      <c r="A123" s="1034" t="s">
        <v>1748</v>
      </c>
      <c r="B123" s="1032" t="s">
        <v>1749</v>
      </c>
      <c r="C123" s="1035" t="s">
        <v>1750</v>
      </c>
      <c r="D123" s="1032" t="s">
        <v>1492</v>
      </c>
      <c r="E123" s="1032" t="s">
        <v>1387</v>
      </c>
      <c r="F123" s="1032" t="s">
        <v>48</v>
      </c>
      <c r="G123" s="1040">
        <v>26136</v>
      </c>
      <c r="H123" s="1036">
        <v>0</v>
      </c>
      <c r="I123" s="1036"/>
      <c r="J123" s="1037">
        <v>0</v>
      </c>
      <c r="K123" s="1037"/>
      <c r="L123" s="1037">
        <v>21780</v>
      </c>
      <c r="M123" s="1041">
        <v>4356</v>
      </c>
    </row>
    <row r="124" spans="1:13" x14ac:dyDescent="0.25">
      <c r="A124" s="1034" t="s">
        <v>1753</v>
      </c>
      <c r="B124" s="1032" t="s">
        <v>1754</v>
      </c>
      <c r="C124" s="1035" t="s">
        <v>1755</v>
      </c>
      <c r="D124" s="1032" t="s">
        <v>1439</v>
      </c>
      <c r="E124" s="1032" t="s">
        <v>1756</v>
      </c>
      <c r="F124" s="1032" t="s">
        <v>73</v>
      </c>
      <c r="G124" s="1040">
        <v>6639.6</v>
      </c>
      <c r="H124" s="1036">
        <v>0</v>
      </c>
      <c r="I124" s="1036"/>
      <c r="J124" s="1037">
        <v>0</v>
      </c>
      <c r="K124" s="1037"/>
      <c r="L124" s="1037">
        <v>5533</v>
      </c>
      <c r="M124" s="1041">
        <v>1106.6000000000001</v>
      </c>
    </row>
    <row r="125" spans="1:13" x14ac:dyDescent="0.25">
      <c r="A125" s="1034" t="s">
        <v>1757</v>
      </c>
      <c r="B125" s="1032" t="s">
        <v>1758</v>
      </c>
      <c r="C125" s="1035" t="s">
        <v>1759</v>
      </c>
      <c r="D125" s="1032" t="s">
        <v>1429</v>
      </c>
      <c r="E125" s="1032" t="s">
        <v>27</v>
      </c>
      <c r="F125" s="1032" t="s">
        <v>42</v>
      </c>
      <c r="G125" s="1040">
        <v>63000</v>
      </c>
      <c r="H125" s="1036">
        <v>0</v>
      </c>
      <c r="I125" s="1036"/>
      <c r="J125" s="1037">
        <v>0</v>
      </c>
      <c r="K125" s="1037"/>
      <c r="L125" s="1037">
        <v>52500</v>
      </c>
      <c r="M125" s="1041">
        <v>10500</v>
      </c>
    </row>
    <row r="126" spans="1:13" x14ac:dyDescent="0.25">
      <c r="A126" s="1034" t="s">
        <v>1760</v>
      </c>
      <c r="B126" s="1032" t="s">
        <v>1761</v>
      </c>
      <c r="C126" s="1035" t="s">
        <v>1762</v>
      </c>
      <c r="D126" s="1032" t="s">
        <v>1492</v>
      </c>
      <c r="E126" s="1032" t="s">
        <v>1387</v>
      </c>
      <c r="F126" s="1032" t="s">
        <v>48</v>
      </c>
      <c r="G126" s="1040">
        <v>12685.2</v>
      </c>
      <c r="H126" s="1036">
        <v>0</v>
      </c>
      <c r="I126" s="1036"/>
      <c r="J126" s="1037">
        <v>0</v>
      </c>
      <c r="K126" s="1037"/>
      <c r="L126" s="1037">
        <v>10571</v>
      </c>
      <c r="M126" s="1041">
        <v>2114.2000000000003</v>
      </c>
    </row>
    <row r="127" spans="1:13" x14ac:dyDescent="0.25">
      <c r="A127" s="1034" t="s">
        <v>1763</v>
      </c>
      <c r="B127" s="1032" t="s">
        <v>1764</v>
      </c>
      <c r="C127" s="1035" t="s">
        <v>1762</v>
      </c>
      <c r="D127" s="1032" t="s">
        <v>1765</v>
      </c>
      <c r="E127" s="1032" t="s">
        <v>1387</v>
      </c>
      <c r="F127" s="1032" t="s">
        <v>1766</v>
      </c>
      <c r="G127" s="1040">
        <v>30240</v>
      </c>
      <c r="H127" s="1036">
        <v>0</v>
      </c>
      <c r="I127" s="1036"/>
      <c r="J127" s="1037">
        <v>0</v>
      </c>
      <c r="K127" s="1037"/>
      <c r="L127" s="1037">
        <v>25200</v>
      </c>
      <c r="M127" s="1041">
        <v>5040</v>
      </c>
    </row>
    <row r="128" spans="1:13" x14ac:dyDescent="0.25">
      <c r="A128" s="1034" t="s">
        <v>1781</v>
      </c>
      <c r="B128" s="1032" t="s">
        <v>1782</v>
      </c>
      <c r="C128" s="1035" t="s">
        <v>1773</v>
      </c>
      <c r="D128" s="1032" t="s">
        <v>1729</v>
      </c>
      <c r="E128" s="1032" t="s">
        <v>27</v>
      </c>
      <c r="F128" s="1032" t="s">
        <v>130</v>
      </c>
      <c r="G128" s="1040">
        <v>21183.599999999999</v>
      </c>
      <c r="H128" s="1036">
        <v>0</v>
      </c>
      <c r="I128" s="1036"/>
      <c r="J128" s="1037">
        <v>0</v>
      </c>
      <c r="K128" s="1037"/>
      <c r="L128" s="1037">
        <v>17653</v>
      </c>
      <c r="M128" s="1041">
        <v>3530.6000000000004</v>
      </c>
    </row>
    <row r="129" spans="1:13" x14ac:dyDescent="0.25">
      <c r="A129" s="1034" t="s">
        <v>1783</v>
      </c>
      <c r="B129" s="1032" t="s">
        <v>1784</v>
      </c>
      <c r="C129" s="1035" t="s">
        <v>1773</v>
      </c>
      <c r="D129" s="1032" t="s">
        <v>1529</v>
      </c>
      <c r="E129" s="1032" t="s">
        <v>1785</v>
      </c>
      <c r="F129" s="1032" t="s">
        <v>71</v>
      </c>
      <c r="G129" s="1040">
        <v>142758</v>
      </c>
      <c r="H129" s="1036">
        <v>0</v>
      </c>
      <c r="I129" s="1036"/>
      <c r="J129" s="1037">
        <v>0</v>
      </c>
      <c r="K129" s="1037"/>
      <c r="L129" s="1037">
        <v>118965</v>
      </c>
      <c r="M129" s="1041">
        <v>23793</v>
      </c>
    </row>
    <row r="130" spans="1:13" x14ac:dyDescent="0.25">
      <c r="A130" s="1034" t="s">
        <v>1790</v>
      </c>
      <c r="B130" s="1032" t="s">
        <v>1791</v>
      </c>
      <c r="C130" s="1035" t="s">
        <v>1773</v>
      </c>
      <c r="D130" s="1032" t="s">
        <v>1429</v>
      </c>
      <c r="E130" s="1032" t="s">
        <v>41</v>
      </c>
      <c r="F130" s="1032" t="s">
        <v>42</v>
      </c>
      <c r="G130" s="1040">
        <v>101199.6</v>
      </c>
      <c r="H130" s="1036">
        <v>0</v>
      </c>
      <c r="I130" s="1036"/>
      <c r="J130" s="1037">
        <v>0</v>
      </c>
      <c r="K130" s="1037"/>
      <c r="L130" s="1037">
        <v>84333</v>
      </c>
      <c r="M130" s="1041">
        <v>16866.600000000002</v>
      </c>
    </row>
    <row r="131" spans="1:13" x14ac:dyDescent="0.25">
      <c r="A131" s="1034" t="s">
        <v>1794</v>
      </c>
      <c r="B131" s="1032" t="s">
        <v>1795</v>
      </c>
      <c r="C131" s="1035" t="s">
        <v>1773</v>
      </c>
      <c r="D131" s="1032" t="s">
        <v>1788</v>
      </c>
      <c r="E131" s="1032" t="s">
        <v>1387</v>
      </c>
      <c r="F131" s="1032" t="s">
        <v>1789</v>
      </c>
      <c r="G131" s="1040">
        <v>72000</v>
      </c>
      <c r="H131" s="1036">
        <v>0</v>
      </c>
      <c r="I131" s="1036"/>
      <c r="J131" s="1037">
        <v>0</v>
      </c>
      <c r="K131" s="1037"/>
      <c r="L131" s="1037">
        <v>60000</v>
      </c>
      <c r="M131" s="1037">
        <v>12000</v>
      </c>
    </row>
    <row r="132" spans="1:13" x14ac:dyDescent="0.25">
      <c r="A132" s="1034" t="s">
        <v>1796</v>
      </c>
      <c r="B132" s="1032" t="s">
        <v>1797</v>
      </c>
      <c r="C132" s="1035" t="s">
        <v>1798</v>
      </c>
      <c r="D132" s="1032" t="s">
        <v>1788</v>
      </c>
      <c r="E132" s="1032" t="s">
        <v>1387</v>
      </c>
      <c r="F132" s="1032" t="s">
        <v>1789</v>
      </c>
      <c r="G132" s="1040">
        <v>8000.4</v>
      </c>
      <c r="H132" s="1036">
        <v>0</v>
      </c>
      <c r="I132" s="1036"/>
      <c r="J132" s="1037">
        <v>0</v>
      </c>
      <c r="K132" s="1037"/>
      <c r="L132" s="1037">
        <v>6667</v>
      </c>
      <c r="M132" s="1037">
        <v>1333.4</v>
      </c>
    </row>
    <row r="133" spans="1:13" x14ac:dyDescent="0.25">
      <c r="A133" s="1034" t="s">
        <v>1804</v>
      </c>
      <c r="B133" s="1032" t="s">
        <v>1805</v>
      </c>
      <c r="C133" s="1035" t="s">
        <v>1806</v>
      </c>
      <c r="D133" s="1032" t="s">
        <v>1807</v>
      </c>
      <c r="E133" s="1032" t="s">
        <v>1387</v>
      </c>
      <c r="F133" s="1032" t="s">
        <v>1808</v>
      </c>
      <c r="G133" s="1040">
        <v>147312</v>
      </c>
      <c r="H133" s="1036">
        <v>0</v>
      </c>
      <c r="I133" s="1036"/>
      <c r="J133" s="1037">
        <v>0</v>
      </c>
      <c r="K133" s="1037"/>
      <c r="L133" s="1037">
        <v>122760</v>
      </c>
      <c r="M133" s="1041">
        <v>24552</v>
      </c>
    </row>
    <row r="134" spans="1:13" x14ac:dyDescent="0.25">
      <c r="A134" s="1034" t="s">
        <v>1809</v>
      </c>
      <c r="B134" s="1032" t="s">
        <v>1810</v>
      </c>
      <c r="C134" s="1035" t="s">
        <v>1806</v>
      </c>
      <c r="D134" s="1032" t="s">
        <v>1429</v>
      </c>
      <c r="E134" s="1032" t="s">
        <v>41</v>
      </c>
      <c r="F134" s="1032" t="s">
        <v>42</v>
      </c>
      <c r="G134" s="1040">
        <v>53870.400000000001</v>
      </c>
      <c r="H134" s="1036">
        <v>0</v>
      </c>
      <c r="I134" s="1036"/>
      <c r="J134" s="1037">
        <v>0</v>
      </c>
      <c r="K134" s="1037"/>
      <c r="L134" s="1037">
        <v>44892</v>
      </c>
      <c r="M134" s="1041">
        <v>8978.4</v>
      </c>
    </row>
    <row r="135" spans="1:13" x14ac:dyDescent="0.25">
      <c r="A135" s="1034" t="s">
        <v>1819</v>
      </c>
      <c r="B135" s="1032" t="s">
        <v>1820</v>
      </c>
      <c r="C135" s="1035" t="s">
        <v>1818</v>
      </c>
      <c r="D135" s="1032" t="s">
        <v>1429</v>
      </c>
      <c r="E135" s="1032" t="s">
        <v>41</v>
      </c>
      <c r="F135" s="1032" t="s">
        <v>42</v>
      </c>
      <c r="G135" s="1040">
        <v>60669.599999999999</v>
      </c>
      <c r="H135" s="1036">
        <v>0</v>
      </c>
      <c r="I135" s="1036"/>
      <c r="J135" s="1037">
        <v>0</v>
      </c>
      <c r="K135" s="1037"/>
      <c r="L135" s="1037">
        <v>50558</v>
      </c>
      <c r="M135" s="1041">
        <v>10111.6</v>
      </c>
    </row>
    <row r="136" spans="1:13" x14ac:dyDescent="0.25">
      <c r="A136" s="1034" t="s">
        <v>1821</v>
      </c>
      <c r="B136" s="1032" t="s">
        <v>1822</v>
      </c>
      <c r="C136" s="1035" t="s">
        <v>1823</v>
      </c>
      <c r="D136" s="1032" t="s">
        <v>1492</v>
      </c>
      <c r="E136" s="1032" t="s">
        <v>1387</v>
      </c>
      <c r="F136" s="1032" t="s">
        <v>48</v>
      </c>
      <c r="G136" s="1040">
        <v>3456</v>
      </c>
      <c r="H136" s="1036">
        <v>0</v>
      </c>
      <c r="I136" s="1036"/>
      <c r="J136" s="1037">
        <v>0</v>
      </c>
      <c r="K136" s="1037"/>
      <c r="L136" s="1037">
        <v>2880</v>
      </c>
      <c r="M136" s="1041">
        <v>576</v>
      </c>
    </row>
    <row r="137" spans="1:13" x14ac:dyDescent="0.25">
      <c r="A137" s="1034" t="s">
        <v>1827</v>
      </c>
      <c r="B137" s="1032" t="s">
        <v>1828</v>
      </c>
      <c r="C137" s="1035" t="s">
        <v>1829</v>
      </c>
      <c r="D137" s="1032" t="s">
        <v>1729</v>
      </c>
      <c r="E137" s="1032" t="s">
        <v>27</v>
      </c>
      <c r="F137" s="1032" t="s">
        <v>130</v>
      </c>
      <c r="G137" s="1040">
        <v>-16581.599999999999</v>
      </c>
      <c r="H137" s="1036">
        <v>0</v>
      </c>
      <c r="I137" s="1036"/>
      <c r="J137" s="1037">
        <v>0</v>
      </c>
      <c r="K137" s="1037"/>
      <c r="L137" s="1037">
        <v>-13818</v>
      </c>
      <c r="M137" s="1041">
        <v>-2763.6000000000004</v>
      </c>
    </row>
    <row r="138" spans="1:13" x14ac:dyDescent="0.25">
      <c r="A138" s="1034" t="s">
        <v>1830</v>
      </c>
      <c r="B138" s="1032" t="s">
        <v>1831</v>
      </c>
      <c r="C138" s="1035" t="s">
        <v>1829</v>
      </c>
      <c r="D138" s="1032" t="s">
        <v>1729</v>
      </c>
      <c r="E138" s="1032" t="s">
        <v>27</v>
      </c>
      <c r="F138" s="1032" t="s">
        <v>130</v>
      </c>
      <c r="G138" s="1040">
        <v>16581.599999999999</v>
      </c>
      <c r="H138" s="1036">
        <v>0</v>
      </c>
      <c r="I138" s="1036"/>
      <c r="J138" s="1037">
        <v>0</v>
      </c>
      <c r="K138" s="1037"/>
      <c r="L138" s="1037">
        <v>13818</v>
      </c>
      <c r="M138" s="1041">
        <v>2763.6000000000004</v>
      </c>
    </row>
    <row r="139" spans="1:13" x14ac:dyDescent="0.25">
      <c r="A139" s="1034" t="s">
        <v>1839</v>
      </c>
      <c r="B139" s="1032" t="s">
        <v>1840</v>
      </c>
      <c r="C139" s="1035" t="s">
        <v>1834</v>
      </c>
      <c r="D139" s="1032" t="s">
        <v>1404</v>
      </c>
      <c r="E139" s="1032" t="s">
        <v>30</v>
      </c>
      <c r="F139" s="1032" t="s">
        <v>1405</v>
      </c>
      <c r="G139" s="1040">
        <v>30200.400000000001</v>
      </c>
      <c r="H139" s="1036">
        <v>0</v>
      </c>
      <c r="I139" s="1036"/>
      <c r="J139" s="1037">
        <v>0</v>
      </c>
      <c r="K139" s="1037"/>
      <c r="L139" s="1037">
        <v>25167</v>
      </c>
      <c r="M139" s="1041">
        <v>5033.4000000000005</v>
      </c>
    </row>
    <row r="140" spans="1:13" x14ac:dyDescent="0.25">
      <c r="A140" s="1034" t="s">
        <v>1852</v>
      </c>
      <c r="B140" s="1032" t="s">
        <v>1853</v>
      </c>
      <c r="C140" s="1035" t="s">
        <v>1854</v>
      </c>
      <c r="D140" s="1032" t="s">
        <v>1429</v>
      </c>
      <c r="E140" s="1032" t="s">
        <v>41</v>
      </c>
      <c r="F140" s="1032" t="s">
        <v>42</v>
      </c>
      <c r="G140" s="1040">
        <v>182298</v>
      </c>
      <c r="H140" s="1036">
        <v>0</v>
      </c>
      <c r="I140" s="1036"/>
      <c r="J140" s="1037">
        <v>0</v>
      </c>
      <c r="K140" s="1037"/>
      <c r="L140" s="1037">
        <v>151915</v>
      </c>
      <c r="M140" s="1041">
        <v>30383</v>
      </c>
    </row>
    <row r="141" spans="1:13" x14ac:dyDescent="0.25">
      <c r="A141" s="1034" t="s">
        <v>1863</v>
      </c>
      <c r="B141" s="1032" t="s">
        <v>1864</v>
      </c>
      <c r="C141" s="1035" t="s">
        <v>1865</v>
      </c>
      <c r="D141" s="1032" t="s">
        <v>1492</v>
      </c>
      <c r="E141" s="1032" t="s">
        <v>1387</v>
      </c>
      <c r="F141" s="1032" t="s">
        <v>48</v>
      </c>
      <c r="G141" s="1040">
        <v>83857.2</v>
      </c>
      <c r="H141" s="1036">
        <v>0</v>
      </c>
      <c r="I141" s="1036"/>
      <c r="J141" s="1037">
        <v>0</v>
      </c>
      <c r="K141" s="1037"/>
      <c r="L141" s="1037">
        <v>69881</v>
      </c>
      <c r="M141" s="1041">
        <v>13976.2</v>
      </c>
    </row>
    <row r="142" spans="1:13" x14ac:dyDescent="0.25">
      <c r="A142" s="1034" t="s">
        <v>1866</v>
      </c>
      <c r="B142" s="1032" t="s">
        <v>1867</v>
      </c>
      <c r="C142" s="1035" t="s">
        <v>1868</v>
      </c>
      <c r="D142" s="1032" t="s">
        <v>1492</v>
      </c>
      <c r="E142" s="1032" t="s">
        <v>1387</v>
      </c>
      <c r="F142" s="1032" t="s">
        <v>48</v>
      </c>
      <c r="G142" s="1040">
        <v>147254.39999999999</v>
      </c>
      <c r="H142" s="1036">
        <v>0</v>
      </c>
      <c r="I142" s="1036"/>
      <c r="J142" s="1037">
        <v>0</v>
      </c>
      <c r="K142" s="1037"/>
      <c r="L142" s="1037">
        <v>122712</v>
      </c>
      <c r="M142" s="1041">
        <v>24542.400000000001</v>
      </c>
    </row>
    <row r="143" spans="1:13" x14ac:dyDescent="0.25">
      <c r="A143" s="1034" t="s">
        <v>1869</v>
      </c>
      <c r="B143" s="1032" t="s">
        <v>1870</v>
      </c>
      <c r="C143" s="1035" t="s">
        <v>1871</v>
      </c>
      <c r="D143" s="1032" t="s">
        <v>1492</v>
      </c>
      <c r="E143" s="1032" t="s">
        <v>1387</v>
      </c>
      <c r="F143" s="1032" t="s">
        <v>48</v>
      </c>
      <c r="G143" s="1040">
        <v>16017.6</v>
      </c>
      <c r="H143" s="1036">
        <v>0</v>
      </c>
      <c r="I143" s="1036"/>
      <c r="J143" s="1037">
        <v>0</v>
      </c>
      <c r="K143" s="1037"/>
      <c r="L143" s="1037">
        <v>13348</v>
      </c>
      <c r="M143" s="1041">
        <v>2669.6000000000004</v>
      </c>
    </row>
    <row r="144" spans="1:13" x14ac:dyDescent="0.25">
      <c r="A144" s="1034" t="s">
        <v>1872</v>
      </c>
      <c r="B144" s="1032" t="s">
        <v>1873</v>
      </c>
      <c r="C144" s="1035" t="s">
        <v>1871</v>
      </c>
      <c r="D144" s="1032" t="s">
        <v>1439</v>
      </c>
      <c r="E144" s="1032" t="s">
        <v>1756</v>
      </c>
      <c r="F144" s="1032" t="s">
        <v>73</v>
      </c>
      <c r="G144" s="1040">
        <v>1908</v>
      </c>
      <c r="H144" s="1036">
        <v>0</v>
      </c>
      <c r="I144" s="1036"/>
      <c r="J144" s="1037">
        <v>0</v>
      </c>
      <c r="K144" s="1037"/>
      <c r="L144" s="1037">
        <v>1590</v>
      </c>
      <c r="M144" s="1041">
        <v>318</v>
      </c>
    </row>
    <row r="145" spans="1:13" x14ac:dyDescent="0.25">
      <c r="A145" s="1034" t="s">
        <v>1874</v>
      </c>
      <c r="B145" s="1032" t="s">
        <v>1875</v>
      </c>
      <c r="C145" s="1035" t="s">
        <v>1876</v>
      </c>
      <c r="D145" s="1032" t="s">
        <v>1492</v>
      </c>
      <c r="E145" s="1032" t="s">
        <v>1387</v>
      </c>
      <c r="F145" s="1032" t="s">
        <v>48</v>
      </c>
      <c r="G145" s="1040">
        <v>73592.399999999994</v>
      </c>
      <c r="H145" s="1036">
        <v>0</v>
      </c>
      <c r="I145" s="1036"/>
      <c r="J145" s="1037">
        <v>0</v>
      </c>
      <c r="K145" s="1037"/>
      <c r="L145" s="1037">
        <v>61327</v>
      </c>
      <c r="M145" s="1041">
        <v>12265.400000000001</v>
      </c>
    </row>
    <row r="146" spans="1:13" x14ac:dyDescent="0.25">
      <c r="A146" s="1034" t="s">
        <v>1879</v>
      </c>
      <c r="B146" s="1032" t="s">
        <v>1880</v>
      </c>
      <c r="C146" s="1035" t="s">
        <v>1881</v>
      </c>
      <c r="D146" s="1032" t="s">
        <v>1531</v>
      </c>
      <c r="E146" s="1032" t="s">
        <v>1756</v>
      </c>
      <c r="F146" s="1032" t="s">
        <v>44</v>
      </c>
      <c r="G146" s="1040">
        <v>200232</v>
      </c>
      <c r="H146" s="1036">
        <v>0</v>
      </c>
      <c r="I146" s="1036"/>
      <c r="J146" s="1037">
        <v>0</v>
      </c>
      <c r="K146" s="1037"/>
      <c r="L146" s="1037">
        <v>166860</v>
      </c>
      <c r="M146" s="1041">
        <v>33372</v>
      </c>
    </row>
    <row r="147" spans="1:13" x14ac:dyDescent="0.25">
      <c r="A147" s="1034" t="s">
        <v>1882</v>
      </c>
      <c r="B147" s="1032" t="s">
        <v>1883</v>
      </c>
      <c r="C147" s="1035" t="s">
        <v>1884</v>
      </c>
      <c r="D147" s="1032" t="s">
        <v>1388</v>
      </c>
      <c r="E147" s="1032" t="s">
        <v>27</v>
      </c>
      <c r="F147" s="1032" t="s">
        <v>52</v>
      </c>
      <c r="G147" s="1040">
        <v>39000</v>
      </c>
      <c r="H147" s="1036">
        <v>0</v>
      </c>
      <c r="I147" s="1036"/>
      <c r="J147" s="1037">
        <v>0</v>
      </c>
      <c r="K147" s="1037"/>
      <c r="L147" s="1037">
        <v>32500</v>
      </c>
      <c r="M147" s="1041">
        <v>6500</v>
      </c>
    </row>
    <row r="148" spans="1:13" x14ac:dyDescent="0.25">
      <c r="A148" s="1034" t="s">
        <v>1885</v>
      </c>
      <c r="B148" s="1032" t="s">
        <v>1886</v>
      </c>
      <c r="C148" s="1035" t="s">
        <v>1887</v>
      </c>
      <c r="D148" s="1032" t="s">
        <v>1429</v>
      </c>
      <c r="E148" s="1032" t="s">
        <v>41</v>
      </c>
      <c r="F148" s="1032" t="s">
        <v>42</v>
      </c>
      <c r="G148" s="1040">
        <v>13650</v>
      </c>
      <c r="H148" s="1036">
        <v>0</v>
      </c>
      <c r="I148" s="1036"/>
      <c r="J148" s="1037">
        <v>0</v>
      </c>
      <c r="K148" s="1037"/>
      <c r="L148" s="1037">
        <v>11375</v>
      </c>
      <c r="M148" s="1041">
        <v>2275</v>
      </c>
    </row>
    <row r="149" spans="1:13" x14ac:dyDescent="0.25">
      <c r="A149" s="1034" t="s">
        <v>1891</v>
      </c>
      <c r="B149" s="1032" t="s">
        <v>1892</v>
      </c>
      <c r="C149" s="1035" t="s">
        <v>1893</v>
      </c>
      <c r="D149" s="1032" t="s">
        <v>1894</v>
      </c>
      <c r="E149" s="1032" t="s">
        <v>1895</v>
      </c>
      <c r="F149" s="1032" t="s">
        <v>1896</v>
      </c>
      <c r="G149" s="1040">
        <v>146250</v>
      </c>
      <c r="H149" s="1036">
        <v>146250</v>
      </c>
      <c r="I149" s="1036"/>
      <c r="J149" s="1037">
        <v>0</v>
      </c>
      <c r="K149" s="1037"/>
      <c r="L149" s="1037">
        <v>0</v>
      </c>
      <c r="M149" s="1041">
        <v>0</v>
      </c>
    </row>
    <row r="150" spans="1:13" x14ac:dyDescent="0.25">
      <c r="A150" s="1034" t="s">
        <v>1900</v>
      </c>
      <c r="B150" s="1032" t="s">
        <v>1901</v>
      </c>
      <c r="C150" s="1035" t="s">
        <v>1902</v>
      </c>
      <c r="D150" s="1032" t="s">
        <v>1903</v>
      </c>
      <c r="E150" s="1032" t="s">
        <v>1904</v>
      </c>
      <c r="F150" s="1032" t="s">
        <v>92</v>
      </c>
      <c r="G150" s="1040">
        <v>7575996</v>
      </c>
      <c r="H150" s="1036">
        <v>0</v>
      </c>
      <c r="I150" s="1036"/>
      <c r="J150" s="1037">
        <v>6313330</v>
      </c>
      <c r="K150" s="1037">
        <v>1262666</v>
      </c>
      <c r="L150" s="1037">
        <v>0</v>
      </c>
      <c r="M150" s="1041">
        <v>0</v>
      </c>
    </row>
    <row r="151" spans="1:13" x14ac:dyDescent="0.25">
      <c r="A151" s="1034" t="s">
        <v>1909</v>
      </c>
      <c r="B151" s="1032" t="s">
        <v>1910</v>
      </c>
      <c r="C151" s="1035" t="s">
        <v>1911</v>
      </c>
      <c r="D151" s="1032" t="s">
        <v>1912</v>
      </c>
      <c r="E151" s="1032" t="s">
        <v>27</v>
      </c>
      <c r="F151" s="1032" t="s">
        <v>1913</v>
      </c>
      <c r="G151" s="1040">
        <v>17514</v>
      </c>
      <c r="H151" s="1036">
        <v>0</v>
      </c>
      <c r="I151" s="1036"/>
      <c r="J151" s="1037">
        <v>0</v>
      </c>
      <c r="K151" s="1037"/>
      <c r="L151" s="1037">
        <v>14595</v>
      </c>
      <c r="M151" s="1041">
        <v>2919</v>
      </c>
    </row>
    <row r="152" spans="1:13" x14ac:dyDescent="0.25">
      <c r="A152" s="1034" t="s">
        <v>1914</v>
      </c>
      <c r="B152" s="1032" t="s">
        <v>1915</v>
      </c>
      <c r="C152" s="1035" t="s">
        <v>1916</v>
      </c>
      <c r="D152" s="1032" t="s">
        <v>1531</v>
      </c>
      <c r="E152" s="1032" t="s">
        <v>1756</v>
      </c>
      <c r="F152" s="1032" t="s">
        <v>44</v>
      </c>
      <c r="G152" s="1040">
        <v>200232</v>
      </c>
      <c r="H152" s="1036">
        <v>0</v>
      </c>
      <c r="I152" s="1036"/>
      <c r="J152" s="1037">
        <v>0</v>
      </c>
      <c r="K152" s="1037"/>
      <c r="L152" s="1037">
        <v>166860</v>
      </c>
      <c r="M152" s="1041">
        <v>33372</v>
      </c>
    </row>
    <row r="153" spans="1:13" x14ac:dyDescent="0.25">
      <c r="A153" s="1034" t="s">
        <v>1953</v>
      </c>
      <c r="B153" s="1032" t="s">
        <v>1954</v>
      </c>
      <c r="C153" s="1035" t="s">
        <v>1948</v>
      </c>
      <c r="D153" s="1032" t="s">
        <v>1955</v>
      </c>
      <c r="E153" s="1032" t="s">
        <v>97</v>
      </c>
      <c r="F153" s="1032" t="s">
        <v>1956</v>
      </c>
      <c r="G153" s="1040">
        <v>739170</v>
      </c>
      <c r="H153" s="1036">
        <v>0</v>
      </c>
      <c r="I153" s="1036"/>
      <c r="J153" s="1037">
        <v>615975</v>
      </c>
      <c r="K153" s="1037">
        <v>123195</v>
      </c>
      <c r="L153" s="1037">
        <v>0</v>
      </c>
      <c r="M153" s="1041">
        <v>0</v>
      </c>
    </row>
    <row r="154" spans="1:13" x14ac:dyDescent="0.25">
      <c r="A154" s="1034" t="s">
        <v>1953</v>
      </c>
      <c r="B154" s="1032" t="s">
        <v>1954</v>
      </c>
      <c r="C154" s="1035" t="s">
        <v>1948</v>
      </c>
      <c r="D154" s="1032" t="s">
        <v>1392</v>
      </c>
      <c r="E154" s="1032" t="s">
        <v>97</v>
      </c>
      <c r="F154" s="1032" t="s">
        <v>1957</v>
      </c>
      <c r="G154" s="1040">
        <v>370659.6</v>
      </c>
      <c r="H154" s="1036">
        <v>0</v>
      </c>
      <c r="I154" s="1036"/>
      <c r="J154" s="1037">
        <v>308883</v>
      </c>
      <c r="K154" s="1037">
        <v>61776.600000000006</v>
      </c>
      <c r="L154" s="1037">
        <v>0</v>
      </c>
      <c r="M154" s="1041">
        <v>0</v>
      </c>
    </row>
    <row r="155" spans="1:13" x14ac:dyDescent="0.25">
      <c r="A155" s="1034" t="s">
        <v>1963</v>
      </c>
      <c r="B155" s="1032" t="s">
        <v>1964</v>
      </c>
      <c r="C155" s="1035" t="s">
        <v>1965</v>
      </c>
      <c r="D155" s="1032" t="s">
        <v>1492</v>
      </c>
      <c r="E155" s="1032" t="s">
        <v>1387</v>
      </c>
      <c r="F155" s="1032" t="s">
        <v>48</v>
      </c>
      <c r="G155" s="1040">
        <v>7668</v>
      </c>
      <c r="H155" s="1036">
        <v>0</v>
      </c>
      <c r="I155" s="1036"/>
      <c r="J155" s="1037">
        <v>0</v>
      </c>
      <c r="K155" s="1037"/>
      <c r="L155" s="1037">
        <v>6390</v>
      </c>
      <c r="M155" s="1041">
        <v>1278</v>
      </c>
    </row>
    <row r="156" spans="1:13" x14ac:dyDescent="0.25">
      <c r="A156" s="1034" t="s">
        <v>1966</v>
      </c>
      <c r="B156" s="1032" t="s">
        <v>1967</v>
      </c>
      <c r="C156" s="1035" t="s">
        <v>1965</v>
      </c>
      <c r="D156" s="1032" t="s">
        <v>1529</v>
      </c>
      <c r="E156" s="1032" t="s">
        <v>1785</v>
      </c>
      <c r="F156" s="1032" t="s">
        <v>71</v>
      </c>
      <c r="G156" s="1040">
        <v>78381.600000000006</v>
      </c>
      <c r="H156" s="1036">
        <v>0</v>
      </c>
      <c r="I156" s="1036"/>
      <c r="J156" s="1037">
        <v>0</v>
      </c>
      <c r="K156" s="1037"/>
      <c r="L156" s="1037">
        <v>65318</v>
      </c>
      <c r="M156" s="1041">
        <v>13063.6</v>
      </c>
    </row>
    <row r="157" spans="1:13" x14ac:dyDescent="0.25">
      <c r="A157" s="1034" t="s">
        <v>1979</v>
      </c>
      <c r="B157" s="1032" t="s">
        <v>1980</v>
      </c>
      <c r="C157" s="1035" t="s">
        <v>1981</v>
      </c>
      <c r="D157" s="1032" t="s">
        <v>1492</v>
      </c>
      <c r="E157" s="1032" t="s">
        <v>1387</v>
      </c>
      <c r="F157" s="1032" t="s">
        <v>48</v>
      </c>
      <c r="G157" s="1040">
        <v>50544</v>
      </c>
      <c r="H157" s="1036">
        <v>0</v>
      </c>
      <c r="I157" s="1036"/>
      <c r="J157" s="1037">
        <v>0</v>
      </c>
      <c r="K157" s="1037"/>
      <c r="L157" s="1037">
        <v>42120</v>
      </c>
      <c r="M157" s="1041">
        <v>8424</v>
      </c>
    </row>
    <row r="158" spans="1:13" x14ac:dyDescent="0.25">
      <c r="A158" s="1034" t="s">
        <v>1996</v>
      </c>
      <c r="B158" s="1032" t="s">
        <v>1997</v>
      </c>
      <c r="C158" s="1035" t="s">
        <v>1992</v>
      </c>
      <c r="D158" s="1032" t="s">
        <v>1706</v>
      </c>
      <c r="E158" s="1032" t="s">
        <v>41</v>
      </c>
      <c r="F158" s="1032" t="s">
        <v>1707</v>
      </c>
      <c r="G158" s="1040">
        <v>144000</v>
      </c>
      <c r="H158" s="1036">
        <v>0</v>
      </c>
      <c r="I158" s="1036"/>
      <c r="J158" s="1037">
        <v>0</v>
      </c>
      <c r="K158" s="1037"/>
      <c r="L158" s="1037">
        <v>120000</v>
      </c>
      <c r="M158" s="1041">
        <v>24000</v>
      </c>
    </row>
    <row r="159" spans="1:13" x14ac:dyDescent="0.25">
      <c r="A159" s="1034" t="s">
        <v>1998</v>
      </c>
      <c r="B159" s="1032" t="s">
        <v>1999</v>
      </c>
      <c r="C159" s="1035" t="s">
        <v>2000</v>
      </c>
      <c r="D159" s="1032" t="s">
        <v>1706</v>
      </c>
      <c r="E159" s="1032" t="s">
        <v>41</v>
      </c>
      <c r="F159" s="1032" t="s">
        <v>1707</v>
      </c>
      <c r="G159" s="1040">
        <v>-137600.4</v>
      </c>
      <c r="H159" s="1036">
        <v>0</v>
      </c>
      <c r="I159" s="1036"/>
      <c r="J159" s="1037">
        <v>0</v>
      </c>
      <c r="K159" s="1037"/>
      <c r="L159" s="1037">
        <v>-114667</v>
      </c>
      <c r="M159" s="1041">
        <v>-22933.4</v>
      </c>
    </row>
    <row r="160" spans="1:13" x14ac:dyDescent="0.25">
      <c r="A160" s="1034" t="s">
        <v>2001</v>
      </c>
      <c r="B160" s="1032" t="s">
        <v>2002</v>
      </c>
      <c r="C160" s="1035" t="s">
        <v>2000</v>
      </c>
      <c r="D160" s="1032" t="s">
        <v>1706</v>
      </c>
      <c r="E160" s="1032" t="s">
        <v>41</v>
      </c>
      <c r="F160" s="1032" t="s">
        <v>1707</v>
      </c>
      <c r="G160" s="1040">
        <v>137600.4</v>
      </c>
      <c r="H160" s="1036">
        <v>0</v>
      </c>
      <c r="I160" s="1036"/>
      <c r="J160" s="1037">
        <v>0</v>
      </c>
      <c r="K160" s="1037"/>
      <c r="L160" s="1037">
        <v>114667</v>
      </c>
      <c r="M160" s="1041">
        <v>22933.4</v>
      </c>
    </row>
    <row r="161" spans="1:13" x14ac:dyDescent="0.25">
      <c r="A161" s="1034" t="s">
        <v>2003</v>
      </c>
      <c r="B161" s="1032" t="s">
        <v>2004</v>
      </c>
      <c r="C161" s="1035" t="s">
        <v>2000</v>
      </c>
      <c r="D161" s="1032" t="s">
        <v>1706</v>
      </c>
      <c r="E161" s="1032" t="s">
        <v>41</v>
      </c>
      <c r="F161" s="1032" t="s">
        <v>1707</v>
      </c>
      <c r="G161" s="1040">
        <v>137600.4</v>
      </c>
      <c r="H161" s="1036">
        <v>0</v>
      </c>
      <c r="I161" s="1036"/>
      <c r="J161" s="1037">
        <v>0</v>
      </c>
      <c r="K161" s="1037"/>
      <c r="L161" s="1037">
        <v>114667</v>
      </c>
      <c r="M161" s="1041">
        <v>22933.4</v>
      </c>
    </row>
    <row r="162" spans="1:13" x14ac:dyDescent="0.25">
      <c r="A162" s="1034" t="s">
        <v>2005</v>
      </c>
      <c r="B162" s="1032" t="s">
        <v>2006</v>
      </c>
      <c r="C162" s="1035" t="s">
        <v>2000</v>
      </c>
      <c r="D162" s="1032" t="s">
        <v>1439</v>
      </c>
      <c r="E162" s="1032" t="s">
        <v>1756</v>
      </c>
      <c r="F162" s="1032" t="s">
        <v>73</v>
      </c>
      <c r="G162" s="1040">
        <v>6412.8</v>
      </c>
      <c r="H162" s="1036">
        <v>0</v>
      </c>
      <c r="I162" s="1036"/>
      <c r="J162" s="1037">
        <v>0</v>
      </c>
      <c r="K162" s="1037"/>
      <c r="L162" s="1037">
        <v>5344</v>
      </c>
      <c r="M162" s="1041">
        <v>1068.8</v>
      </c>
    </row>
    <row r="163" spans="1:13" x14ac:dyDescent="0.25">
      <c r="A163" s="1034" t="s">
        <v>2014</v>
      </c>
      <c r="B163" s="1032" t="s">
        <v>2015</v>
      </c>
      <c r="C163" s="1035" t="s">
        <v>2011</v>
      </c>
      <c r="D163" s="1032" t="s">
        <v>1529</v>
      </c>
      <c r="E163" s="1032" t="s">
        <v>1785</v>
      </c>
      <c r="F163" s="1032" t="s">
        <v>71</v>
      </c>
      <c r="G163" s="1040">
        <v>140306.4</v>
      </c>
      <c r="H163" s="1036">
        <v>0</v>
      </c>
      <c r="I163" s="1036"/>
      <c r="J163" s="1037">
        <v>0</v>
      </c>
      <c r="K163" s="1037"/>
      <c r="L163" s="1037">
        <v>116922</v>
      </c>
      <c r="M163" s="1041">
        <v>23384.400000000001</v>
      </c>
    </row>
    <row r="164" spans="1:13" x14ac:dyDescent="0.25">
      <c r="A164" s="1042" t="s">
        <v>2016</v>
      </c>
      <c r="B164" s="1033" t="s">
        <v>2017</v>
      </c>
      <c r="C164" s="1043" t="s">
        <v>2011</v>
      </c>
      <c r="D164" s="1033" t="s">
        <v>2018</v>
      </c>
      <c r="E164" s="1033" t="s">
        <v>27</v>
      </c>
      <c r="F164" s="1033" t="s">
        <v>33</v>
      </c>
      <c r="G164" s="1044">
        <v>2700</v>
      </c>
      <c r="H164" s="1045">
        <v>0</v>
      </c>
      <c r="I164" s="1045"/>
      <c r="J164" s="1046">
        <v>0</v>
      </c>
      <c r="K164" s="1046"/>
      <c r="L164" s="1046">
        <v>2250</v>
      </c>
      <c r="M164" s="1048">
        <v>450</v>
      </c>
    </row>
    <row r="165" spans="1:13" x14ac:dyDescent="0.25">
      <c r="A165" s="1034">
        <v>6623</v>
      </c>
      <c r="B165" s="1032" t="s">
        <v>2019</v>
      </c>
      <c r="C165" s="1035" t="s">
        <v>2020</v>
      </c>
      <c r="D165" s="1032" t="s">
        <v>2018</v>
      </c>
      <c r="E165" s="1032" t="s">
        <v>1387</v>
      </c>
      <c r="F165" s="1032" t="s">
        <v>33</v>
      </c>
      <c r="G165" s="1040">
        <v>1299.5999999999999</v>
      </c>
      <c r="H165" s="1036">
        <v>0</v>
      </c>
      <c r="I165" s="1036"/>
      <c r="J165" s="1037">
        <v>0</v>
      </c>
      <c r="K165" s="1037"/>
      <c r="L165" s="1037">
        <v>1083</v>
      </c>
      <c r="M165" s="1041">
        <v>216.60000000000002</v>
      </c>
    </row>
    <row r="166" spans="1:13" x14ac:dyDescent="0.25">
      <c r="A166" s="1034">
        <v>20</v>
      </c>
      <c r="B166" s="1032" t="s">
        <v>2021</v>
      </c>
      <c r="C166" s="1035" t="s">
        <v>2022</v>
      </c>
      <c r="D166" s="1032" t="s">
        <v>2023</v>
      </c>
      <c r="E166" s="1032" t="s">
        <v>1387</v>
      </c>
      <c r="F166" s="1032" t="s">
        <v>2024</v>
      </c>
      <c r="G166" s="1040">
        <v>24999.599999999999</v>
      </c>
      <c r="H166" s="1036">
        <v>0</v>
      </c>
      <c r="I166" s="1036"/>
      <c r="J166" s="1037">
        <v>0</v>
      </c>
      <c r="K166" s="1037"/>
      <c r="L166" s="1037">
        <v>20833</v>
      </c>
      <c r="M166" s="1041">
        <v>4166.6000000000004</v>
      </c>
    </row>
    <row r="167" spans="1:13" x14ac:dyDescent="0.25">
      <c r="A167" s="1034">
        <v>1001</v>
      </c>
      <c r="B167" s="1032" t="s">
        <v>2025</v>
      </c>
      <c r="C167" s="1035" t="s">
        <v>2026</v>
      </c>
      <c r="D167" s="1032" t="s">
        <v>2027</v>
      </c>
      <c r="E167" s="1032" t="s">
        <v>1387</v>
      </c>
      <c r="F167" s="1032" t="s">
        <v>2028</v>
      </c>
      <c r="G167" s="1040">
        <v>7599.6</v>
      </c>
      <c r="H167" s="1036">
        <v>0</v>
      </c>
      <c r="I167" s="1036"/>
      <c r="J167" s="1037">
        <v>0</v>
      </c>
      <c r="K167" s="1037"/>
      <c r="L167" s="1037">
        <v>6333</v>
      </c>
      <c r="M167" s="1041">
        <v>1266.6000000000001</v>
      </c>
    </row>
    <row r="168" spans="1:13" x14ac:dyDescent="0.25">
      <c r="A168" s="1034">
        <v>715</v>
      </c>
      <c r="B168" s="1032" t="s">
        <v>2032</v>
      </c>
      <c r="C168" s="1035" t="s">
        <v>2031</v>
      </c>
      <c r="D168" s="1032" t="s">
        <v>2033</v>
      </c>
      <c r="E168" s="1032" t="s">
        <v>2034</v>
      </c>
      <c r="F168" s="1032" t="s">
        <v>2035</v>
      </c>
      <c r="G168" s="1040">
        <v>293040</v>
      </c>
      <c r="H168" s="1036">
        <v>0</v>
      </c>
      <c r="I168" s="1036"/>
      <c r="J168" s="1037">
        <v>0</v>
      </c>
      <c r="K168" s="1037"/>
      <c r="L168" s="1037">
        <v>244200</v>
      </c>
      <c r="M168" s="1041">
        <v>48840</v>
      </c>
    </row>
    <row r="169" spans="1:13" x14ac:dyDescent="0.25">
      <c r="A169" s="1034">
        <v>2509</v>
      </c>
      <c r="B169" s="1032" t="s">
        <v>2036</v>
      </c>
      <c r="C169" s="1035" t="s">
        <v>2031</v>
      </c>
      <c r="D169" s="1032" t="s">
        <v>1429</v>
      </c>
      <c r="E169" s="1032" t="s">
        <v>1633</v>
      </c>
      <c r="F169" s="1032" t="s">
        <v>42</v>
      </c>
      <c r="G169" s="1040">
        <v>14000.4</v>
      </c>
      <c r="H169" s="1036">
        <v>0</v>
      </c>
      <c r="I169" s="1036"/>
      <c r="J169" s="1037">
        <v>0</v>
      </c>
      <c r="K169" s="1037"/>
      <c r="L169" s="1037">
        <v>11667</v>
      </c>
      <c r="M169" s="1041">
        <v>2333.4</v>
      </c>
    </row>
    <row r="170" spans="1:13" x14ac:dyDescent="0.25">
      <c r="A170" s="1034">
        <v>2500</v>
      </c>
      <c r="B170" s="1032" t="s">
        <v>2037</v>
      </c>
      <c r="C170" s="1035" t="s">
        <v>2031</v>
      </c>
      <c r="D170" s="1032" t="s">
        <v>1429</v>
      </c>
      <c r="E170" s="1032" t="s">
        <v>1633</v>
      </c>
      <c r="F170" s="1032" t="s">
        <v>42</v>
      </c>
      <c r="G170" s="1040">
        <v>60180</v>
      </c>
      <c r="H170" s="1036">
        <v>0</v>
      </c>
      <c r="I170" s="1036"/>
      <c r="J170" s="1037">
        <v>0</v>
      </c>
      <c r="K170" s="1037"/>
      <c r="L170" s="1037">
        <v>50150</v>
      </c>
      <c r="M170" s="1041">
        <v>10030</v>
      </c>
    </row>
    <row r="171" spans="1:13" x14ac:dyDescent="0.25">
      <c r="A171" s="1034">
        <v>1161</v>
      </c>
      <c r="B171" s="1032" t="s">
        <v>2038</v>
      </c>
      <c r="C171" s="1035" t="s">
        <v>2031</v>
      </c>
      <c r="D171" s="1032" t="s">
        <v>1388</v>
      </c>
      <c r="E171" s="1032" t="s">
        <v>1387</v>
      </c>
      <c r="F171" s="1032" t="s">
        <v>52</v>
      </c>
      <c r="G171" s="1040">
        <v>40320</v>
      </c>
      <c r="H171" s="1036">
        <v>0</v>
      </c>
      <c r="I171" s="1036"/>
      <c r="J171" s="1037">
        <v>0</v>
      </c>
      <c r="K171" s="1037"/>
      <c r="L171" s="1037">
        <v>33600</v>
      </c>
      <c r="M171" s="1041">
        <v>6720</v>
      </c>
    </row>
    <row r="172" spans="1:13" x14ac:dyDescent="0.25">
      <c r="A172" s="1034">
        <v>739</v>
      </c>
      <c r="B172" s="1032" t="s">
        <v>2039</v>
      </c>
      <c r="C172" s="1035" t="s">
        <v>2040</v>
      </c>
      <c r="D172" s="1032" t="s">
        <v>2041</v>
      </c>
      <c r="E172" s="1032" t="s">
        <v>2034</v>
      </c>
      <c r="F172" s="1032" t="s">
        <v>2035</v>
      </c>
      <c r="G172" s="1040">
        <v>-293040</v>
      </c>
      <c r="H172" s="1036">
        <v>0</v>
      </c>
      <c r="I172" s="1036"/>
      <c r="J172" s="1037">
        <v>0</v>
      </c>
      <c r="K172" s="1037"/>
      <c r="L172" s="1037">
        <v>-244200</v>
      </c>
      <c r="M172" s="1041">
        <v>-48840</v>
      </c>
    </row>
    <row r="173" spans="1:13" x14ac:dyDescent="0.25">
      <c r="A173" s="1034">
        <v>4103</v>
      </c>
      <c r="B173" s="1032" t="s">
        <v>2042</v>
      </c>
      <c r="C173" s="1035" t="s">
        <v>2040</v>
      </c>
      <c r="D173" s="1032" t="s">
        <v>2043</v>
      </c>
      <c r="E173" s="1032" t="s">
        <v>1387</v>
      </c>
      <c r="F173" s="1032" t="s">
        <v>2044</v>
      </c>
      <c r="G173" s="1040">
        <v>7000</v>
      </c>
      <c r="H173" s="1036">
        <v>7000</v>
      </c>
      <c r="I173" s="1036"/>
      <c r="J173" s="1037">
        <v>0</v>
      </c>
      <c r="K173" s="1037"/>
      <c r="L173" s="1037">
        <v>0</v>
      </c>
      <c r="M173" s="1041">
        <v>0</v>
      </c>
    </row>
    <row r="174" spans="1:13" x14ac:dyDescent="0.25">
      <c r="A174" s="1034">
        <v>59</v>
      </c>
      <c r="B174" s="1032" t="s">
        <v>2045</v>
      </c>
      <c r="C174" s="1035" t="s">
        <v>2040</v>
      </c>
      <c r="D174" s="1032" t="s">
        <v>1706</v>
      </c>
      <c r="E174" s="1032" t="s">
        <v>2034</v>
      </c>
      <c r="F174" s="1032" t="s">
        <v>1707</v>
      </c>
      <c r="G174" s="1040">
        <v>111999.6</v>
      </c>
      <c r="H174" s="1036">
        <v>0</v>
      </c>
      <c r="I174" s="1036"/>
      <c r="J174" s="1037">
        <v>0</v>
      </c>
      <c r="K174" s="1037"/>
      <c r="L174" s="1037">
        <v>93333</v>
      </c>
      <c r="M174" s="1041">
        <v>18666.600000000002</v>
      </c>
    </row>
    <row r="175" spans="1:13" x14ac:dyDescent="0.25">
      <c r="A175" s="1034" t="s">
        <v>2046</v>
      </c>
      <c r="B175" s="1032" t="s">
        <v>2046</v>
      </c>
      <c r="C175" s="1035" t="s">
        <v>2047</v>
      </c>
      <c r="D175" s="1032" t="s">
        <v>2048</v>
      </c>
      <c r="E175" s="1032" t="s">
        <v>2049</v>
      </c>
      <c r="F175" s="1032" t="s">
        <v>2050</v>
      </c>
      <c r="G175" s="1040">
        <v>5898754.7999999998</v>
      </c>
      <c r="H175" s="1036">
        <v>0</v>
      </c>
      <c r="I175" s="1036"/>
      <c r="J175" s="1037">
        <v>4915629</v>
      </c>
      <c r="K175" s="1037">
        <v>983125.8</v>
      </c>
      <c r="L175" s="1037">
        <v>0</v>
      </c>
      <c r="M175" s="1041">
        <v>0</v>
      </c>
    </row>
    <row r="176" spans="1:13" x14ac:dyDescent="0.25">
      <c r="A176" s="1034">
        <v>2566</v>
      </c>
      <c r="B176" s="1032" t="s">
        <v>2051</v>
      </c>
      <c r="C176" s="1035" t="s">
        <v>2052</v>
      </c>
      <c r="D176" s="1032" t="s">
        <v>1429</v>
      </c>
      <c r="E176" s="1032" t="s">
        <v>1633</v>
      </c>
      <c r="F176" s="1032" t="s">
        <v>42</v>
      </c>
      <c r="G176" s="1040">
        <v>56000.4</v>
      </c>
      <c r="H176" s="1036">
        <v>0</v>
      </c>
      <c r="I176" s="1036"/>
      <c r="J176" s="1037">
        <v>0</v>
      </c>
      <c r="K176" s="1037"/>
      <c r="L176" s="1037">
        <v>46667</v>
      </c>
      <c r="M176" s="1041">
        <v>9333.4</v>
      </c>
    </row>
    <row r="177" spans="1:13" x14ac:dyDescent="0.25">
      <c r="A177" s="1034">
        <v>2914</v>
      </c>
      <c r="B177" s="1032" t="s">
        <v>2053</v>
      </c>
      <c r="C177" s="1035" t="s">
        <v>2054</v>
      </c>
      <c r="D177" s="1032" t="s">
        <v>1394</v>
      </c>
      <c r="E177" s="1032" t="s">
        <v>1397</v>
      </c>
      <c r="F177" s="1032" t="s">
        <v>83</v>
      </c>
      <c r="G177" s="1040">
        <v>240454.8</v>
      </c>
      <c r="H177" s="1036">
        <v>0</v>
      </c>
      <c r="I177" s="1036"/>
      <c r="J177" s="1037">
        <v>0</v>
      </c>
      <c r="K177" s="1037"/>
      <c r="L177" s="1037">
        <v>200379</v>
      </c>
      <c r="M177" s="1041">
        <v>40075.800000000003</v>
      </c>
    </row>
    <row r="178" spans="1:13" x14ac:dyDescent="0.25">
      <c r="A178" s="1034">
        <v>2577</v>
      </c>
      <c r="B178" s="1032" t="s">
        <v>2055</v>
      </c>
      <c r="C178" s="1035" t="s">
        <v>2054</v>
      </c>
      <c r="D178" s="1032" t="s">
        <v>1429</v>
      </c>
      <c r="E178" s="1032" t="s">
        <v>1633</v>
      </c>
      <c r="F178" s="1032" t="s">
        <v>42</v>
      </c>
      <c r="G178" s="1040">
        <v>279500.40000000002</v>
      </c>
      <c r="H178" s="1036">
        <v>0</v>
      </c>
      <c r="I178" s="1036"/>
      <c r="J178" s="1037">
        <v>0</v>
      </c>
      <c r="K178" s="1037"/>
      <c r="L178" s="1037">
        <v>232917</v>
      </c>
      <c r="M178" s="1041">
        <v>46583.4</v>
      </c>
    </row>
    <row r="179" spans="1:13" x14ac:dyDescent="0.25">
      <c r="A179" s="1034">
        <v>2445</v>
      </c>
      <c r="B179" s="1032" t="s">
        <v>2056</v>
      </c>
      <c r="C179" s="1035" t="s">
        <v>2057</v>
      </c>
      <c r="D179" s="1032" t="s">
        <v>1628</v>
      </c>
      <c r="E179" s="1032" t="s">
        <v>1387</v>
      </c>
      <c r="F179" s="1032" t="s">
        <v>1629</v>
      </c>
      <c r="G179" s="1040">
        <v>25100.400000000001</v>
      </c>
      <c r="H179" s="1036">
        <v>0</v>
      </c>
      <c r="I179" s="1036"/>
      <c r="J179" s="1037">
        <v>0</v>
      </c>
      <c r="K179" s="1037"/>
      <c r="L179" s="1037">
        <v>20917</v>
      </c>
      <c r="M179" s="1041">
        <v>4183.4000000000005</v>
      </c>
    </row>
    <row r="180" spans="1:13" x14ac:dyDescent="0.25">
      <c r="A180" s="1034">
        <v>4830</v>
      </c>
      <c r="B180" s="1032" t="s">
        <v>2058</v>
      </c>
      <c r="C180" s="1035" t="s">
        <v>2059</v>
      </c>
      <c r="D180" s="1032" t="s">
        <v>123</v>
      </c>
      <c r="E180" s="1032" t="s">
        <v>1387</v>
      </c>
      <c r="F180" s="1032" t="s">
        <v>124</v>
      </c>
      <c r="G180" s="1040">
        <v>1500</v>
      </c>
      <c r="H180" s="1036">
        <v>0</v>
      </c>
      <c r="I180" s="1036"/>
      <c r="J180" s="1037">
        <v>0</v>
      </c>
      <c r="K180" s="1037"/>
      <c r="L180" s="1037">
        <v>1250</v>
      </c>
      <c r="M180" s="1041">
        <v>250</v>
      </c>
    </row>
    <row r="181" spans="1:13" x14ac:dyDescent="0.25">
      <c r="A181" s="1034">
        <v>2023</v>
      </c>
      <c r="B181" s="1032" t="s">
        <v>2076</v>
      </c>
      <c r="C181" s="1035" t="s">
        <v>2065</v>
      </c>
      <c r="D181" s="1032" t="s">
        <v>2077</v>
      </c>
      <c r="E181" s="1032" t="s">
        <v>1387</v>
      </c>
      <c r="F181" s="1032" t="s">
        <v>2078</v>
      </c>
      <c r="G181" s="1040">
        <v>127915.2</v>
      </c>
      <c r="H181" s="1036">
        <v>0</v>
      </c>
      <c r="I181" s="1036"/>
      <c r="J181" s="1037">
        <v>0</v>
      </c>
      <c r="K181" s="1037"/>
      <c r="L181" s="1037">
        <v>106596</v>
      </c>
      <c r="M181" s="1041">
        <v>21319.200000000001</v>
      </c>
    </row>
    <row r="182" spans="1:13" x14ac:dyDescent="0.25">
      <c r="A182" s="1034">
        <v>2038</v>
      </c>
      <c r="B182" s="1032" t="s">
        <v>2082</v>
      </c>
      <c r="C182" s="1035" t="s">
        <v>2080</v>
      </c>
      <c r="D182" s="1032" t="s">
        <v>2077</v>
      </c>
      <c r="E182" s="1032" t="s">
        <v>1387</v>
      </c>
      <c r="F182" s="1032" t="s">
        <v>2078</v>
      </c>
      <c r="G182" s="1040">
        <v>119412</v>
      </c>
      <c r="H182" s="1036">
        <v>0</v>
      </c>
      <c r="I182" s="1036"/>
      <c r="J182" s="1037">
        <v>0</v>
      </c>
      <c r="K182" s="1037"/>
      <c r="L182" s="1037">
        <v>99510</v>
      </c>
      <c r="M182" s="1041">
        <v>19902</v>
      </c>
    </row>
    <row r="183" spans="1:13" x14ac:dyDescent="0.25">
      <c r="A183" s="1034">
        <v>1130</v>
      </c>
      <c r="B183" s="1032" t="s">
        <v>2083</v>
      </c>
      <c r="C183" s="1035" t="s">
        <v>2084</v>
      </c>
      <c r="D183" s="1032" t="s">
        <v>2085</v>
      </c>
      <c r="E183" s="1032" t="s">
        <v>1387</v>
      </c>
      <c r="F183" s="1032" t="s">
        <v>71</v>
      </c>
      <c r="G183" s="1040">
        <v>142014</v>
      </c>
      <c r="H183" s="1036">
        <v>0</v>
      </c>
      <c r="I183" s="1036"/>
      <c r="J183" s="1037">
        <v>0</v>
      </c>
      <c r="K183" s="1037"/>
      <c r="L183" s="1037">
        <v>118345</v>
      </c>
      <c r="M183" s="1041">
        <v>23669</v>
      </c>
    </row>
    <row r="184" spans="1:13" x14ac:dyDescent="0.25">
      <c r="A184" s="1034">
        <v>2062</v>
      </c>
      <c r="B184" s="1032" t="s">
        <v>2088</v>
      </c>
      <c r="C184" s="1035" t="s">
        <v>2087</v>
      </c>
      <c r="D184" s="1032" t="s">
        <v>2077</v>
      </c>
      <c r="E184" s="1032" t="s">
        <v>1387</v>
      </c>
      <c r="F184" s="1032" t="s">
        <v>2078</v>
      </c>
      <c r="G184" s="1040">
        <v>110502</v>
      </c>
      <c r="H184" s="1036">
        <v>0</v>
      </c>
      <c r="I184" s="1036"/>
      <c r="J184" s="1037">
        <v>0</v>
      </c>
      <c r="K184" s="1037"/>
      <c r="L184" s="1037">
        <v>92085</v>
      </c>
      <c r="M184" s="1041">
        <v>18417</v>
      </c>
    </row>
    <row r="185" spans="1:13" x14ac:dyDescent="0.25">
      <c r="A185" s="1034">
        <v>5257</v>
      </c>
      <c r="B185" s="1032" t="s">
        <v>2089</v>
      </c>
      <c r="C185" s="1035" t="s">
        <v>2087</v>
      </c>
      <c r="D185" s="1032" t="s">
        <v>1492</v>
      </c>
      <c r="E185" s="1032" t="s">
        <v>1387</v>
      </c>
      <c r="F185" s="1032" t="s">
        <v>48</v>
      </c>
      <c r="G185" s="1040">
        <v>12744</v>
      </c>
      <c r="H185" s="1036">
        <v>0</v>
      </c>
      <c r="I185" s="1036"/>
      <c r="J185" s="1037">
        <v>0</v>
      </c>
      <c r="K185" s="1037"/>
      <c r="L185" s="1037">
        <v>10620</v>
      </c>
      <c r="M185" s="1041">
        <v>2124</v>
      </c>
    </row>
    <row r="186" spans="1:13" x14ac:dyDescent="0.25">
      <c r="A186" s="1034">
        <v>210</v>
      </c>
      <c r="B186" s="1032" t="s">
        <v>2090</v>
      </c>
      <c r="C186" s="1035" t="s">
        <v>2087</v>
      </c>
      <c r="D186" s="1032" t="s">
        <v>2091</v>
      </c>
      <c r="E186" s="1032" t="s">
        <v>1387</v>
      </c>
      <c r="F186" s="1032" t="s">
        <v>2092</v>
      </c>
      <c r="G186" s="1040">
        <v>71460</v>
      </c>
      <c r="H186" s="1036">
        <v>0</v>
      </c>
      <c r="I186" s="1036"/>
      <c r="J186" s="1037">
        <v>0</v>
      </c>
      <c r="K186" s="1037"/>
      <c r="L186" s="1037">
        <v>59550</v>
      </c>
      <c r="M186" s="1041">
        <v>11910</v>
      </c>
    </row>
    <row r="187" spans="1:13" x14ac:dyDescent="0.25">
      <c r="A187" s="1034" t="s">
        <v>2098</v>
      </c>
      <c r="B187" s="1032" t="s">
        <v>2098</v>
      </c>
      <c r="C187" s="1035" t="s">
        <v>2097</v>
      </c>
      <c r="D187" s="1032" t="s">
        <v>1389</v>
      </c>
      <c r="E187" s="1032" t="s">
        <v>97</v>
      </c>
      <c r="F187" s="1032" t="s">
        <v>1563</v>
      </c>
      <c r="G187" s="1040">
        <v>5375328</v>
      </c>
      <c r="H187" s="1036">
        <v>0</v>
      </c>
      <c r="I187" s="1036"/>
      <c r="J187" s="1037">
        <v>4479440</v>
      </c>
      <c r="K187" s="1037">
        <v>895888</v>
      </c>
      <c r="L187" s="1037">
        <v>0</v>
      </c>
      <c r="M187" s="1041">
        <v>0</v>
      </c>
    </row>
    <row r="188" spans="1:13" x14ac:dyDescent="0.25">
      <c r="A188" s="1034" t="s">
        <v>2098</v>
      </c>
      <c r="B188" s="1032" t="s">
        <v>2098</v>
      </c>
      <c r="C188" s="1035" t="s">
        <v>2097</v>
      </c>
      <c r="D188" s="1032" t="s">
        <v>1955</v>
      </c>
      <c r="E188" s="1032" t="s">
        <v>97</v>
      </c>
      <c r="F188" s="1032" t="s">
        <v>1469</v>
      </c>
      <c r="G188" s="1040">
        <v>1139200.8</v>
      </c>
      <c r="H188" s="1036">
        <v>0</v>
      </c>
      <c r="I188" s="1036"/>
      <c r="J188" s="1037">
        <v>949334</v>
      </c>
      <c r="K188" s="1037">
        <v>189866.80000000002</v>
      </c>
      <c r="L188" s="1037">
        <v>0</v>
      </c>
      <c r="M188" s="1041">
        <v>0</v>
      </c>
    </row>
    <row r="189" spans="1:13" x14ac:dyDescent="0.25">
      <c r="A189" s="1034">
        <v>1189</v>
      </c>
      <c r="B189" s="1032" t="s">
        <v>2099</v>
      </c>
      <c r="C189" s="1035" t="s">
        <v>2100</v>
      </c>
      <c r="D189" s="1032" t="s">
        <v>2101</v>
      </c>
      <c r="E189" s="1032" t="s">
        <v>1387</v>
      </c>
      <c r="F189" s="1032" t="s">
        <v>2102</v>
      </c>
      <c r="G189" s="1040">
        <v>42180</v>
      </c>
      <c r="H189" s="1036">
        <v>0</v>
      </c>
      <c r="I189" s="1036"/>
      <c r="J189" s="1037">
        <v>0</v>
      </c>
      <c r="K189" s="1037"/>
      <c r="L189" s="1037">
        <v>35150</v>
      </c>
      <c r="M189" s="1041">
        <v>7030</v>
      </c>
    </row>
    <row r="190" spans="1:13" x14ac:dyDescent="0.25">
      <c r="A190" s="1034">
        <v>1257</v>
      </c>
      <c r="B190" s="1032" t="s">
        <v>2104</v>
      </c>
      <c r="C190" s="1035" t="s">
        <v>2100</v>
      </c>
      <c r="D190" s="1032" t="s">
        <v>1439</v>
      </c>
      <c r="E190" s="1032" t="s">
        <v>1387</v>
      </c>
      <c r="F190" s="1032" t="s">
        <v>73</v>
      </c>
      <c r="G190" s="1040">
        <v>6480</v>
      </c>
      <c r="H190" s="1036">
        <v>0</v>
      </c>
      <c r="I190" s="1036"/>
      <c r="J190" s="1037">
        <v>0</v>
      </c>
      <c r="K190" s="1037"/>
      <c r="L190" s="1037">
        <v>5400</v>
      </c>
      <c r="M190" s="1041">
        <v>1080</v>
      </c>
    </row>
    <row r="191" spans="1:13" x14ac:dyDescent="0.25">
      <c r="A191" s="1034">
        <v>2065</v>
      </c>
      <c r="B191" s="1032" t="s">
        <v>2106</v>
      </c>
      <c r="C191" s="1035" t="s">
        <v>2100</v>
      </c>
      <c r="D191" s="1032" t="s">
        <v>2077</v>
      </c>
      <c r="E191" s="1032" t="s">
        <v>1387</v>
      </c>
      <c r="F191" s="1032" t="s">
        <v>2078</v>
      </c>
      <c r="G191" s="1040">
        <v>102631.2</v>
      </c>
      <c r="H191" s="1036">
        <v>0</v>
      </c>
      <c r="I191" s="1036"/>
      <c r="J191" s="1037">
        <v>0</v>
      </c>
      <c r="K191" s="1037"/>
      <c r="L191" s="1037">
        <v>85526</v>
      </c>
      <c r="M191" s="1041">
        <v>17105.2</v>
      </c>
    </row>
    <row r="192" spans="1:13" x14ac:dyDescent="0.25">
      <c r="A192" s="1034">
        <v>1269</v>
      </c>
      <c r="B192" s="1032" t="s">
        <v>2112</v>
      </c>
      <c r="C192" s="1035" t="s">
        <v>2113</v>
      </c>
      <c r="D192" s="1032" t="s">
        <v>1439</v>
      </c>
      <c r="E192" s="1032" t="s">
        <v>1387</v>
      </c>
      <c r="F192" s="1032" t="s">
        <v>73</v>
      </c>
      <c r="G192" s="1040">
        <v>6480</v>
      </c>
      <c r="H192" s="1036">
        <v>0</v>
      </c>
      <c r="I192" s="1036"/>
      <c r="J192" s="1037">
        <v>0</v>
      </c>
      <c r="K192" s="1037"/>
      <c r="L192" s="1037">
        <v>5400</v>
      </c>
      <c r="M192" s="1041">
        <v>1080</v>
      </c>
    </row>
    <row r="193" spans="1:13" x14ac:dyDescent="0.25">
      <c r="A193" s="1034">
        <v>2137</v>
      </c>
      <c r="B193" s="1032" t="s">
        <v>2123</v>
      </c>
      <c r="C193" s="1035" t="s">
        <v>2115</v>
      </c>
      <c r="D193" s="1032" t="s">
        <v>2077</v>
      </c>
      <c r="E193" s="1032" t="s">
        <v>1387</v>
      </c>
      <c r="F193" s="1032" t="s">
        <v>2078</v>
      </c>
      <c r="G193" s="1040">
        <v>102631.2</v>
      </c>
      <c r="H193" s="1036">
        <v>0</v>
      </c>
      <c r="I193" s="1036"/>
      <c r="J193" s="1037">
        <v>0</v>
      </c>
      <c r="K193" s="1037"/>
      <c r="L193" s="1037">
        <v>85526</v>
      </c>
      <c r="M193" s="1041">
        <v>17105.2</v>
      </c>
    </row>
    <row r="194" spans="1:13" x14ac:dyDescent="0.25">
      <c r="A194" s="1034">
        <v>2147</v>
      </c>
      <c r="B194" s="1032" t="s">
        <v>2126</v>
      </c>
      <c r="C194" s="1035" t="s">
        <v>2125</v>
      </c>
      <c r="D194" s="1032" t="s">
        <v>2077</v>
      </c>
      <c r="E194" s="1032" t="s">
        <v>1387</v>
      </c>
      <c r="F194" s="1032" t="s">
        <v>2078</v>
      </c>
      <c r="G194" s="1040">
        <v>110560.8</v>
      </c>
      <c r="H194" s="1036">
        <v>0</v>
      </c>
      <c r="I194" s="1036"/>
      <c r="J194" s="1037">
        <v>0</v>
      </c>
      <c r="K194" s="1037"/>
      <c r="L194" s="1037">
        <v>92134</v>
      </c>
      <c r="M194" s="1041">
        <v>18426.8</v>
      </c>
    </row>
    <row r="195" spans="1:13" x14ac:dyDescent="0.25">
      <c r="A195" s="1034" t="s">
        <v>2133</v>
      </c>
      <c r="B195" s="1032" t="s">
        <v>2134</v>
      </c>
      <c r="C195" s="1035" t="s">
        <v>2132</v>
      </c>
      <c r="D195" s="1032" t="s">
        <v>2135</v>
      </c>
      <c r="E195" s="1032" t="s">
        <v>2136</v>
      </c>
      <c r="F195" s="1032" t="s">
        <v>1564</v>
      </c>
      <c r="G195" s="1040">
        <v>484339.20000000001</v>
      </c>
      <c r="H195" s="1036">
        <v>0</v>
      </c>
      <c r="I195" s="1036"/>
      <c r="J195" s="1037">
        <v>403616</v>
      </c>
      <c r="K195" s="1037">
        <v>80723.200000000012</v>
      </c>
      <c r="L195" s="1037">
        <v>0</v>
      </c>
      <c r="M195" s="1041">
        <v>0</v>
      </c>
    </row>
    <row r="196" spans="1:13" x14ac:dyDescent="0.25">
      <c r="A196" s="1034" t="s">
        <v>2150</v>
      </c>
      <c r="B196" s="1032" t="s">
        <v>2151</v>
      </c>
      <c r="C196" s="1035" t="s">
        <v>2148</v>
      </c>
      <c r="D196" s="1032" t="s">
        <v>1492</v>
      </c>
      <c r="E196" s="1032" t="s">
        <v>1387</v>
      </c>
      <c r="F196" s="1032" t="s">
        <v>48</v>
      </c>
      <c r="G196" s="1040">
        <v>93816</v>
      </c>
      <c r="H196" s="1036">
        <v>0</v>
      </c>
      <c r="I196" s="1036"/>
      <c r="J196" s="1037">
        <v>0</v>
      </c>
      <c r="K196" s="1037">
        <v>0</v>
      </c>
      <c r="L196" s="1037">
        <v>78180</v>
      </c>
      <c r="M196" s="1041">
        <v>15636</v>
      </c>
    </row>
    <row r="197" spans="1:13" x14ac:dyDescent="0.25">
      <c r="A197" s="1034" t="s">
        <v>2157</v>
      </c>
      <c r="B197" s="1032" t="s">
        <v>2158</v>
      </c>
      <c r="C197" s="1035" t="s">
        <v>2159</v>
      </c>
      <c r="D197" s="1032" t="s">
        <v>1531</v>
      </c>
      <c r="E197" s="1032" t="s">
        <v>27</v>
      </c>
      <c r="F197" s="1032" t="s">
        <v>44</v>
      </c>
      <c r="G197" s="1040">
        <v>1500120</v>
      </c>
      <c r="H197" s="1036">
        <v>0</v>
      </c>
      <c r="I197" s="1036"/>
      <c r="J197" s="1037">
        <v>0</v>
      </c>
      <c r="K197" s="1037">
        <v>0</v>
      </c>
      <c r="L197" s="1037">
        <v>1250100</v>
      </c>
      <c r="M197" s="1041">
        <v>250020</v>
      </c>
    </row>
    <row r="198" spans="1:13" x14ac:dyDescent="0.25">
      <c r="A198" s="1034" t="s">
        <v>2160</v>
      </c>
      <c r="B198" s="1032" t="s">
        <v>2161</v>
      </c>
      <c r="C198" s="1035" t="s">
        <v>2159</v>
      </c>
      <c r="D198" s="1032" t="s">
        <v>1492</v>
      </c>
      <c r="E198" s="1032" t="s">
        <v>1387</v>
      </c>
      <c r="F198" s="1032" t="s">
        <v>48</v>
      </c>
      <c r="G198" s="1040">
        <v>66744</v>
      </c>
      <c r="H198" s="1036">
        <v>0</v>
      </c>
      <c r="I198" s="1036"/>
      <c r="J198" s="1037">
        <v>0</v>
      </c>
      <c r="K198" s="1037">
        <v>0</v>
      </c>
      <c r="L198" s="1037">
        <v>55620</v>
      </c>
      <c r="M198" s="1041">
        <v>11124</v>
      </c>
    </row>
    <row r="199" spans="1:13" x14ac:dyDescent="0.25">
      <c r="A199" s="1034" t="s">
        <v>2162</v>
      </c>
      <c r="B199" s="1032" t="s">
        <v>2163</v>
      </c>
      <c r="C199" s="1035" t="s">
        <v>2164</v>
      </c>
      <c r="D199" s="1032" t="s">
        <v>2165</v>
      </c>
      <c r="E199" s="1032" t="s">
        <v>1387</v>
      </c>
      <c r="F199" s="1032" t="s">
        <v>28</v>
      </c>
      <c r="G199" s="1040">
        <v>62400</v>
      </c>
      <c r="H199" s="1036">
        <v>0</v>
      </c>
      <c r="I199" s="1036"/>
      <c r="J199" s="1037">
        <v>0</v>
      </c>
      <c r="K199" s="1037">
        <v>0</v>
      </c>
      <c r="L199" s="1037">
        <v>52000</v>
      </c>
      <c r="M199" s="1041">
        <v>10400</v>
      </c>
    </row>
    <row r="200" spans="1:13" x14ac:dyDescent="0.25">
      <c r="A200" s="1034" t="s">
        <v>2169</v>
      </c>
      <c r="B200" s="1032" t="s">
        <v>2170</v>
      </c>
      <c r="C200" s="1035" t="s">
        <v>2168</v>
      </c>
      <c r="D200" s="1032" t="s">
        <v>2171</v>
      </c>
      <c r="E200" s="1032" t="s">
        <v>30</v>
      </c>
      <c r="F200" s="1032" t="s">
        <v>135</v>
      </c>
      <c r="G200" s="1040">
        <v>12000</v>
      </c>
      <c r="H200" s="1036">
        <v>0</v>
      </c>
      <c r="I200" s="1036"/>
      <c r="J200" s="1037">
        <v>0</v>
      </c>
      <c r="K200" s="1037">
        <v>0</v>
      </c>
      <c r="L200" s="1037">
        <v>10000</v>
      </c>
      <c r="M200" s="1041">
        <v>2000</v>
      </c>
    </row>
    <row r="201" spans="1:13" x14ac:dyDescent="0.25">
      <c r="A201" s="1034" t="s">
        <v>2174</v>
      </c>
      <c r="B201" s="1032" t="s">
        <v>2175</v>
      </c>
      <c r="C201" s="1035" t="s">
        <v>2176</v>
      </c>
      <c r="D201" s="1032" t="s">
        <v>2177</v>
      </c>
      <c r="E201" s="1032" t="s">
        <v>2178</v>
      </c>
      <c r="F201" s="1032" t="s">
        <v>2179</v>
      </c>
      <c r="G201" s="1040">
        <v>144312</v>
      </c>
      <c r="H201" s="1036">
        <v>0</v>
      </c>
      <c r="I201" s="1036"/>
      <c r="J201" s="1037">
        <v>0</v>
      </c>
      <c r="K201" s="1037">
        <v>0</v>
      </c>
      <c r="L201" s="1037">
        <v>120260</v>
      </c>
      <c r="M201" s="1041">
        <v>24052</v>
      </c>
    </row>
    <row r="202" spans="1:13" x14ac:dyDescent="0.25">
      <c r="A202" s="1034" t="s">
        <v>2182</v>
      </c>
      <c r="B202" s="1032" t="s">
        <v>2183</v>
      </c>
      <c r="C202" s="1035" t="s">
        <v>2176</v>
      </c>
      <c r="D202" s="1032" t="s">
        <v>1492</v>
      </c>
      <c r="E202" s="1032" t="s">
        <v>1387</v>
      </c>
      <c r="F202" s="1032" t="s">
        <v>48</v>
      </c>
      <c r="G202" s="1040">
        <v>34128</v>
      </c>
      <c r="H202" s="1036">
        <v>0</v>
      </c>
      <c r="I202" s="1036"/>
      <c r="J202" s="1037">
        <v>0</v>
      </c>
      <c r="K202" s="1037">
        <v>0</v>
      </c>
      <c r="L202" s="1037">
        <v>28440</v>
      </c>
      <c r="M202" s="1041">
        <v>5688</v>
      </c>
    </row>
    <row r="203" spans="1:13" x14ac:dyDescent="0.25">
      <c r="A203" s="1034" t="s">
        <v>2184</v>
      </c>
      <c r="B203" s="1032" t="s">
        <v>2185</v>
      </c>
      <c r="C203" s="1035" t="s">
        <v>2186</v>
      </c>
      <c r="D203" s="1032" t="s">
        <v>1404</v>
      </c>
      <c r="E203" s="1032" t="s">
        <v>30</v>
      </c>
      <c r="F203" s="1032" t="s">
        <v>1405</v>
      </c>
      <c r="G203" s="1040">
        <v>35600.400000000001</v>
      </c>
      <c r="H203" s="1036">
        <v>0</v>
      </c>
      <c r="I203" s="1036"/>
      <c r="J203" s="1037">
        <v>0</v>
      </c>
      <c r="K203" s="1037">
        <v>0</v>
      </c>
      <c r="L203" s="1037">
        <v>29667</v>
      </c>
      <c r="M203" s="1041">
        <v>5933.4000000000005</v>
      </c>
    </row>
    <row r="204" spans="1:13" x14ac:dyDescent="0.25">
      <c r="A204" s="1034" t="s">
        <v>2187</v>
      </c>
      <c r="B204" s="1032" t="s">
        <v>2188</v>
      </c>
      <c r="C204" s="1035" t="s">
        <v>2189</v>
      </c>
      <c r="D204" s="1032" t="s">
        <v>1729</v>
      </c>
      <c r="E204" s="1032" t="s">
        <v>27</v>
      </c>
      <c r="F204" s="1032" t="s">
        <v>130</v>
      </c>
      <c r="G204" s="1040">
        <v>16590</v>
      </c>
      <c r="H204" s="1036">
        <v>0</v>
      </c>
      <c r="I204" s="1036"/>
      <c r="J204" s="1037">
        <v>0</v>
      </c>
      <c r="K204" s="1037">
        <v>0</v>
      </c>
      <c r="L204" s="1037">
        <v>13825</v>
      </c>
      <c r="M204" s="1041">
        <v>2765</v>
      </c>
    </row>
    <row r="205" spans="1:13" x14ac:dyDescent="0.25">
      <c r="A205" s="1034" t="s">
        <v>2190</v>
      </c>
      <c r="B205" s="1032" t="s">
        <v>2191</v>
      </c>
      <c r="C205" s="1035" t="s">
        <v>2192</v>
      </c>
      <c r="D205" s="1032" t="s">
        <v>1531</v>
      </c>
      <c r="E205" s="1032" t="s">
        <v>27</v>
      </c>
      <c r="F205" s="1032" t="s">
        <v>44</v>
      </c>
      <c r="G205" s="1040">
        <v>700488</v>
      </c>
      <c r="H205" s="1036">
        <v>0</v>
      </c>
      <c r="I205" s="1036"/>
      <c r="J205" s="1037">
        <v>0</v>
      </c>
      <c r="K205" s="1037">
        <v>0</v>
      </c>
      <c r="L205" s="1037">
        <v>583740</v>
      </c>
      <c r="M205" s="1041">
        <v>116748</v>
      </c>
    </row>
    <row r="206" spans="1:13" x14ac:dyDescent="0.25">
      <c r="A206" s="1034" t="s">
        <v>2193</v>
      </c>
      <c r="B206" s="1032" t="s">
        <v>2194</v>
      </c>
      <c r="C206" s="1035" t="s">
        <v>2195</v>
      </c>
      <c r="D206" s="1032" t="s">
        <v>1706</v>
      </c>
      <c r="E206" s="1032" t="s">
        <v>41</v>
      </c>
      <c r="F206" s="1032" t="s">
        <v>1707</v>
      </c>
      <c r="G206" s="1040">
        <v>131199.6</v>
      </c>
      <c r="H206" s="1036">
        <v>0</v>
      </c>
      <c r="I206" s="1036"/>
      <c r="J206" s="1037">
        <v>0</v>
      </c>
      <c r="K206" s="1037">
        <v>0</v>
      </c>
      <c r="L206" s="1037">
        <v>109333</v>
      </c>
      <c r="M206" s="1041">
        <v>21866.600000000002</v>
      </c>
    </row>
    <row r="207" spans="1:13" x14ac:dyDescent="0.25">
      <c r="A207" s="1034" t="s">
        <v>2196</v>
      </c>
      <c r="B207" s="1032" t="s">
        <v>2197</v>
      </c>
      <c r="C207" s="1035" t="s">
        <v>2198</v>
      </c>
      <c r="D207" s="1032" t="s">
        <v>1429</v>
      </c>
      <c r="E207" s="1032" t="s">
        <v>41</v>
      </c>
      <c r="F207" s="1032" t="s">
        <v>42</v>
      </c>
      <c r="G207" s="1040">
        <v>92430</v>
      </c>
      <c r="H207" s="1036">
        <v>0</v>
      </c>
      <c r="I207" s="1036"/>
      <c r="J207" s="1037">
        <v>0</v>
      </c>
      <c r="K207" s="1037">
        <v>0</v>
      </c>
      <c r="L207" s="1037">
        <v>77025</v>
      </c>
      <c r="M207" s="1041">
        <v>15405</v>
      </c>
    </row>
    <row r="208" spans="1:13" x14ac:dyDescent="0.25">
      <c r="A208" s="1034" t="s">
        <v>2199</v>
      </c>
      <c r="B208" s="1032" t="s">
        <v>2200</v>
      </c>
      <c r="C208" s="1035" t="s">
        <v>1422</v>
      </c>
      <c r="D208" s="1032" t="s">
        <v>1706</v>
      </c>
      <c r="E208" s="1032" t="s">
        <v>41</v>
      </c>
      <c r="F208" s="1032" t="s">
        <v>1707</v>
      </c>
      <c r="G208" s="1040">
        <v>81000</v>
      </c>
      <c r="H208" s="1036">
        <v>0</v>
      </c>
      <c r="I208" s="1036"/>
      <c r="J208" s="1037">
        <v>0</v>
      </c>
      <c r="K208" s="1037">
        <v>0</v>
      </c>
      <c r="L208" s="1037">
        <v>67500</v>
      </c>
      <c r="M208" s="1041">
        <v>13500</v>
      </c>
    </row>
    <row r="209" spans="1:13" x14ac:dyDescent="0.25">
      <c r="A209" s="1034" t="s">
        <v>2201</v>
      </c>
      <c r="B209" s="1032" t="s">
        <v>2202</v>
      </c>
      <c r="C209" s="1035" t="s">
        <v>2203</v>
      </c>
      <c r="D209" s="1032" t="s">
        <v>1529</v>
      </c>
      <c r="E209" s="1032" t="s">
        <v>1408</v>
      </c>
      <c r="F209" s="1032" t="s">
        <v>71</v>
      </c>
      <c r="G209" s="1040">
        <v>146965.20000000001</v>
      </c>
      <c r="H209" s="1036">
        <v>0</v>
      </c>
      <c r="I209" s="1036"/>
      <c r="J209" s="1037">
        <v>0</v>
      </c>
      <c r="K209" s="1037">
        <v>0</v>
      </c>
      <c r="L209" s="1037">
        <v>122471</v>
      </c>
      <c r="M209" s="1041">
        <v>24494.2</v>
      </c>
    </row>
    <row r="210" spans="1:13" x14ac:dyDescent="0.25">
      <c r="A210" s="1034" t="s">
        <v>2209</v>
      </c>
      <c r="B210" s="1032" t="s">
        <v>2210</v>
      </c>
      <c r="C210" s="1035" t="s">
        <v>2211</v>
      </c>
      <c r="D210" s="1032" t="s">
        <v>2212</v>
      </c>
      <c r="E210" s="1032" t="s">
        <v>27</v>
      </c>
      <c r="F210" s="1032" t="s">
        <v>2213</v>
      </c>
      <c r="G210" s="1040">
        <v>9946.7999999999993</v>
      </c>
      <c r="H210" s="1036">
        <v>0</v>
      </c>
      <c r="I210" s="1036"/>
      <c r="J210" s="1037">
        <v>0</v>
      </c>
      <c r="K210" s="1037">
        <v>0</v>
      </c>
      <c r="L210" s="1037">
        <v>8289</v>
      </c>
      <c r="M210" s="1041">
        <v>1657.8000000000002</v>
      </c>
    </row>
    <row r="211" spans="1:13" x14ac:dyDescent="0.25">
      <c r="A211" s="1034" t="s">
        <v>2217</v>
      </c>
      <c r="B211" s="1032" t="s">
        <v>2218</v>
      </c>
      <c r="C211" s="1035" t="s">
        <v>2216</v>
      </c>
      <c r="D211" s="1032" t="s">
        <v>1492</v>
      </c>
      <c r="E211" s="1032" t="s">
        <v>1387</v>
      </c>
      <c r="F211" s="1032" t="s">
        <v>48</v>
      </c>
      <c r="G211" s="1040">
        <v>4320</v>
      </c>
      <c r="H211" s="1036">
        <v>0</v>
      </c>
      <c r="I211" s="1036"/>
      <c r="J211" s="1037">
        <v>0</v>
      </c>
      <c r="K211" s="1037">
        <v>0</v>
      </c>
      <c r="L211" s="1037">
        <v>3600</v>
      </c>
      <c r="M211" s="1041">
        <v>720</v>
      </c>
    </row>
    <row r="212" spans="1:13" x14ac:dyDescent="0.25">
      <c r="A212" s="1034" t="s">
        <v>2232</v>
      </c>
      <c r="B212" s="1032" t="s">
        <v>2233</v>
      </c>
      <c r="C212" s="1035" t="s">
        <v>2231</v>
      </c>
      <c r="D212" s="1032" t="s">
        <v>1531</v>
      </c>
      <c r="E212" s="1032" t="s">
        <v>1756</v>
      </c>
      <c r="F212" s="1032" t="s">
        <v>44</v>
      </c>
      <c r="G212" s="1040">
        <v>1000512</v>
      </c>
      <c r="H212" s="1036">
        <v>0</v>
      </c>
      <c r="I212" s="1036"/>
      <c r="J212" s="1037">
        <v>0</v>
      </c>
      <c r="K212" s="1037">
        <v>0</v>
      </c>
      <c r="L212" s="1037">
        <v>833760</v>
      </c>
      <c r="M212" s="1041">
        <v>166752</v>
      </c>
    </row>
    <row r="213" spans="1:13" x14ac:dyDescent="0.25">
      <c r="A213" s="1034" t="s">
        <v>2234</v>
      </c>
      <c r="B213" s="1032" t="s">
        <v>2235</v>
      </c>
      <c r="C213" s="1035" t="s">
        <v>2236</v>
      </c>
      <c r="D213" s="1032" t="s">
        <v>1492</v>
      </c>
      <c r="E213" s="1032" t="s">
        <v>1387</v>
      </c>
      <c r="F213" s="1032" t="s">
        <v>48</v>
      </c>
      <c r="G213" s="1040">
        <v>2880</v>
      </c>
      <c r="H213" s="1036">
        <v>0</v>
      </c>
      <c r="I213" s="1036"/>
      <c r="J213" s="1037">
        <v>0</v>
      </c>
      <c r="K213" s="1037">
        <v>0</v>
      </c>
      <c r="L213" s="1037">
        <v>2400</v>
      </c>
      <c r="M213" s="1041">
        <v>480</v>
      </c>
    </row>
    <row r="214" spans="1:13" x14ac:dyDescent="0.25">
      <c r="A214" s="1034" t="s">
        <v>2239</v>
      </c>
      <c r="B214" s="1032" t="s">
        <v>2240</v>
      </c>
      <c r="C214" s="1035" t="s">
        <v>2241</v>
      </c>
      <c r="D214" s="1032" t="s">
        <v>1393</v>
      </c>
      <c r="E214" s="1032" t="s">
        <v>1387</v>
      </c>
      <c r="F214" s="1032" t="s">
        <v>133</v>
      </c>
      <c r="G214" s="1040">
        <v>99552</v>
      </c>
      <c r="H214" s="1036">
        <v>0</v>
      </c>
      <c r="I214" s="1036"/>
      <c r="J214" s="1037">
        <v>0</v>
      </c>
      <c r="K214" s="1037">
        <v>0</v>
      </c>
      <c r="L214" s="1037">
        <v>82960</v>
      </c>
      <c r="M214" s="1041">
        <v>16592</v>
      </c>
    </row>
    <row r="215" spans="1:13" x14ac:dyDescent="0.25">
      <c r="A215" s="1034" t="s">
        <v>2258</v>
      </c>
      <c r="B215" s="1032" t="s">
        <v>2259</v>
      </c>
      <c r="C215" s="1035" t="s">
        <v>2241</v>
      </c>
      <c r="D215" s="1032" t="s">
        <v>1706</v>
      </c>
      <c r="E215" s="1032" t="s">
        <v>41</v>
      </c>
      <c r="F215" s="1032" t="s">
        <v>1707</v>
      </c>
      <c r="G215" s="1040">
        <v>68199.600000000006</v>
      </c>
      <c r="H215" s="1036">
        <v>0</v>
      </c>
      <c r="I215" s="1036"/>
      <c r="J215" s="1037">
        <v>0</v>
      </c>
      <c r="K215" s="1037">
        <v>0</v>
      </c>
      <c r="L215" s="1037">
        <v>56833</v>
      </c>
      <c r="M215" s="1041">
        <v>11366.6</v>
      </c>
    </row>
    <row r="216" spans="1:13" x14ac:dyDescent="0.25">
      <c r="A216" s="1034" t="s">
        <v>2260</v>
      </c>
      <c r="B216" s="1032" t="s">
        <v>2261</v>
      </c>
      <c r="C216" s="1035" t="s">
        <v>2262</v>
      </c>
      <c r="D216" s="1032" t="s">
        <v>2263</v>
      </c>
      <c r="E216" s="1032" t="s">
        <v>27</v>
      </c>
      <c r="F216" s="1032" t="s">
        <v>155</v>
      </c>
      <c r="G216" s="1040">
        <v>17199.599999999999</v>
      </c>
      <c r="H216" s="1036">
        <v>0</v>
      </c>
      <c r="I216" s="1036"/>
      <c r="J216" s="1037">
        <v>0</v>
      </c>
      <c r="K216" s="1037">
        <v>0</v>
      </c>
      <c r="L216" s="1037">
        <v>14333</v>
      </c>
      <c r="M216" s="1041">
        <v>2866.6000000000004</v>
      </c>
    </row>
    <row r="217" spans="1:13" x14ac:dyDescent="0.25">
      <c r="A217" s="1034" t="s">
        <v>2264</v>
      </c>
      <c r="B217" s="1032" t="s">
        <v>2265</v>
      </c>
      <c r="C217" s="1035" t="s">
        <v>2262</v>
      </c>
      <c r="D217" s="1032" t="s">
        <v>2212</v>
      </c>
      <c r="E217" s="1032" t="s">
        <v>27</v>
      </c>
      <c r="F217" s="1032" t="s">
        <v>2213</v>
      </c>
      <c r="G217" s="1040">
        <v>-9000</v>
      </c>
      <c r="H217" s="1036">
        <v>0</v>
      </c>
      <c r="I217" s="1036"/>
      <c r="J217" s="1037">
        <v>0</v>
      </c>
      <c r="K217" s="1037">
        <v>0</v>
      </c>
      <c r="L217" s="1037">
        <v>-7500</v>
      </c>
      <c r="M217" s="1041">
        <v>-1500</v>
      </c>
    </row>
    <row r="218" spans="1:13" x14ac:dyDescent="0.25">
      <c r="A218" s="1034" t="s">
        <v>2264</v>
      </c>
      <c r="B218" s="1032" t="s">
        <v>2265</v>
      </c>
      <c r="C218" s="1035" t="s">
        <v>2262</v>
      </c>
      <c r="D218" s="1032" t="s">
        <v>2212</v>
      </c>
      <c r="E218" s="1032" t="s">
        <v>27</v>
      </c>
      <c r="F218" s="1032" t="s">
        <v>2213</v>
      </c>
      <c r="G218" s="1040">
        <v>9000</v>
      </c>
      <c r="H218" s="1036">
        <v>0</v>
      </c>
      <c r="I218" s="1036"/>
      <c r="J218" s="1037">
        <v>0</v>
      </c>
      <c r="K218" s="1037">
        <v>0</v>
      </c>
      <c r="L218" s="1037">
        <v>7500</v>
      </c>
      <c r="M218" s="1041">
        <v>1500</v>
      </c>
    </row>
    <row r="219" spans="1:13" x14ac:dyDescent="0.25">
      <c r="A219" s="1034" t="s">
        <v>2268</v>
      </c>
      <c r="B219" s="1032" t="s">
        <v>2269</v>
      </c>
      <c r="C219" s="1035" t="s">
        <v>2270</v>
      </c>
      <c r="D219" s="1032" t="s">
        <v>1531</v>
      </c>
      <c r="E219" s="1032" t="s">
        <v>1756</v>
      </c>
      <c r="F219" s="1032" t="s">
        <v>44</v>
      </c>
      <c r="G219" s="1040">
        <v>500256</v>
      </c>
      <c r="H219" s="1036">
        <v>0</v>
      </c>
      <c r="I219" s="1036"/>
      <c r="J219" s="1037">
        <v>0</v>
      </c>
      <c r="K219" s="1037">
        <v>0</v>
      </c>
      <c r="L219" s="1037">
        <v>416880</v>
      </c>
      <c r="M219" s="1041">
        <v>83376</v>
      </c>
    </row>
    <row r="220" spans="1:13" x14ac:dyDescent="0.25">
      <c r="A220" s="1034" t="s">
        <v>2273</v>
      </c>
      <c r="B220" s="1032" t="s">
        <v>2274</v>
      </c>
      <c r="C220" s="1035" t="s">
        <v>2270</v>
      </c>
      <c r="D220" s="1032" t="s">
        <v>2275</v>
      </c>
      <c r="E220" s="1032" t="s">
        <v>27</v>
      </c>
      <c r="F220" s="1032" t="s">
        <v>2276</v>
      </c>
      <c r="G220" s="1040">
        <v>23664</v>
      </c>
      <c r="H220" s="1036">
        <v>0</v>
      </c>
      <c r="I220" s="1036"/>
      <c r="J220" s="1037">
        <v>0</v>
      </c>
      <c r="K220" s="1037">
        <v>0</v>
      </c>
      <c r="L220" s="1037">
        <v>19720</v>
      </c>
      <c r="M220" s="1041">
        <v>3944</v>
      </c>
    </row>
    <row r="221" spans="1:13" x14ac:dyDescent="0.25">
      <c r="A221" s="1034" t="s">
        <v>2284</v>
      </c>
      <c r="B221" s="1032" t="s">
        <v>2285</v>
      </c>
      <c r="C221" s="1035" t="s">
        <v>2279</v>
      </c>
      <c r="D221" s="1032" t="s">
        <v>1531</v>
      </c>
      <c r="E221" s="1032" t="s">
        <v>1756</v>
      </c>
      <c r="F221" s="1032" t="s">
        <v>44</v>
      </c>
      <c r="G221" s="1040">
        <v>500256</v>
      </c>
      <c r="H221" s="1036">
        <v>0</v>
      </c>
      <c r="I221" s="1036"/>
      <c r="J221" s="1037">
        <v>0</v>
      </c>
      <c r="K221" s="1037">
        <v>0</v>
      </c>
      <c r="L221" s="1037">
        <v>416880</v>
      </c>
      <c r="M221" s="1041">
        <v>83376</v>
      </c>
    </row>
    <row r="222" spans="1:13" x14ac:dyDescent="0.25">
      <c r="A222" s="1034" t="s">
        <v>2286</v>
      </c>
      <c r="B222" s="1032" t="s">
        <v>2287</v>
      </c>
      <c r="C222" s="1035" t="s">
        <v>2279</v>
      </c>
      <c r="D222" s="1032" t="s">
        <v>1429</v>
      </c>
      <c r="E222" s="1032" t="s">
        <v>41</v>
      </c>
      <c r="F222" s="1032" t="s">
        <v>42</v>
      </c>
      <c r="G222" s="1040">
        <v>122409.60000000001</v>
      </c>
      <c r="H222" s="1036">
        <v>0</v>
      </c>
      <c r="I222" s="1036"/>
      <c r="J222" s="1037">
        <v>0</v>
      </c>
      <c r="K222" s="1037">
        <v>0</v>
      </c>
      <c r="L222" s="1037">
        <v>102008</v>
      </c>
      <c r="M222" s="1041">
        <v>20401.600000000002</v>
      </c>
    </row>
    <row r="223" spans="1:13" x14ac:dyDescent="0.25">
      <c r="A223" s="1034" t="s">
        <v>2292</v>
      </c>
      <c r="B223" s="1032" t="s">
        <v>2293</v>
      </c>
      <c r="C223" s="1035" t="s">
        <v>2279</v>
      </c>
      <c r="D223" s="1032" t="s">
        <v>1429</v>
      </c>
      <c r="E223" s="1032" t="s">
        <v>41</v>
      </c>
      <c r="F223" s="1032" t="s">
        <v>42</v>
      </c>
      <c r="G223" s="1040">
        <v>54165.599999999999</v>
      </c>
      <c r="H223" s="1049">
        <v>0</v>
      </c>
      <c r="I223" s="1036"/>
      <c r="J223" s="1037">
        <v>0</v>
      </c>
      <c r="K223" s="1037">
        <v>0</v>
      </c>
      <c r="L223" s="1037">
        <v>45138</v>
      </c>
      <c r="M223" s="1041">
        <v>9027.6</v>
      </c>
    </row>
    <row r="224" spans="1:13" x14ac:dyDescent="0.25">
      <c r="A224" s="1034" t="s">
        <v>3845</v>
      </c>
      <c r="B224" s="1032" t="s">
        <v>3843</v>
      </c>
      <c r="C224" s="1035">
        <v>44895</v>
      </c>
      <c r="D224" s="1032" t="s">
        <v>2033</v>
      </c>
      <c r="E224" s="1032" t="s">
        <v>4312</v>
      </c>
      <c r="F224" s="1032" t="s">
        <v>2035</v>
      </c>
      <c r="G224" s="1040">
        <v>-947191.2</v>
      </c>
      <c r="H224" s="1049">
        <v>0</v>
      </c>
      <c r="I224" s="1036"/>
      <c r="J224" s="1037"/>
      <c r="K224" s="1037">
        <v>0</v>
      </c>
      <c r="L224" s="1037">
        <v>-789326</v>
      </c>
      <c r="M224" s="1041">
        <v>-157865.20000000001</v>
      </c>
    </row>
    <row r="225" spans="1:13" x14ac:dyDescent="0.25">
      <c r="A225" s="1034" t="s">
        <v>3841</v>
      </c>
      <c r="B225" s="1032" t="s">
        <v>3839</v>
      </c>
      <c r="C225" s="1035">
        <v>44895</v>
      </c>
      <c r="D225" s="1032" t="s">
        <v>2041</v>
      </c>
      <c r="E225" s="1032" t="s">
        <v>4312</v>
      </c>
      <c r="F225" s="1032" t="s">
        <v>2035</v>
      </c>
      <c r="G225" s="1040">
        <v>1378200</v>
      </c>
      <c r="H225" s="1049">
        <v>0</v>
      </c>
      <c r="I225" s="1036"/>
      <c r="J225" s="1037"/>
      <c r="K225" s="1037">
        <v>0</v>
      </c>
      <c r="L225" s="1037">
        <v>1148500</v>
      </c>
      <c r="M225" s="1041">
        <v>229700</v>
      </c>
    </row>
    <row r="226" spans="1:13" x14ac:dyDescent="0.25">
      <c r="A226" s="1034" t="s">
        <v>3813</v>
      </c>
      <c r="B226" s="1032" t="s">
        <v>3809</v>
      </c>
      <c r="C226" s="1035">
        <v>44894</v>
      </c>
      <c r="D226" s="1032" t="s">
        <v>3810</v>
      </c>
      <c r="E226" s="1032" t="s">
        <v>1756</v>
      </c>
      <c r="F226" s="1032" t="s">
        <v>3811</v>
      </c>
      <c r="G226" s="1040">
        <v>25500</v>
      </c>
      <c r="H226" s="1049">
        <v>0</v>
      </c>
      <c r="I226" s="1036"/>
      <c r="J226" s="1037"/>
      <c r="K226" s="1037">
        <v>0</v>
      </c>
      <c r="L226" s="1037">
        <v>21250</v>
      </c>
      <c r="M226" s="1041">
        <v>4250</v>
      </c>
    </row>
    <row r="227" spans="1:13" x14ac:dyDescent="0.25">
      <c r="A227" s="1034" t="s">
        <v>3784</v>
      </c>
      <c r="B227" s="1032" t="s">
        <v>3782</v>
      </c>
      <c r="C227" s="1035">
        <v>44891</v>
      </c>
      <c r="D227" s="1032" t="s">
        <v>2212</v>
      </c>
      <c r="E227" s="1032" t="s">
        <v>1387</v>
      </c>
      <c r="F227" s="1032" t="s">
        <v>2213</v>
      </c>
      <c r="G227" s="1040">
        <v>9000</v>
      </c>
      <c r="H227" s="1049">
        <v>0</v>
      </c>
      <c r="I227" s="1036"/>
      <c r="J227" s="1037"/>
      <c r="K227" s="1037">
        <v>0</v>
      </c>
      <c r="L227" s="1037">
        <v>7500</v>
      </c>
      <c r="M227" s="1041">
        <v>1500</v>
      </c>
    </row>
    <row r="228" spans="1:13" x14ac:dyDescent="0.25">
      <c r="A228" s="1034" t="s">
        <v>3770</v>
      </c>
      <c r="B228" s="1032" t="s">
        <v>3768</v>
      </c>
      <c r="C228" s="1035">
        <v>44889</v>
      </c>
      <c r="D228" s="1032" t="s">
        <v>2499</v>
      </c>
      <c r="E228" s="1032" t="s">
        <v>1408</v>
      </c>
      <c r="F228" s="1032" t="s">
        <v>71</v>
      </c>
      <c r="G228" s="1040">
        <v>130230</v>
      </c>
      <c r="H228" s="1049">
        <v>0</v>
      </c>
      <c r="I228" s="1036"/>
      <c r="J228" s="1037"/>
      <c r="K228" s="1037">
        <v>0</v>
      </c>
      <c r="L228" s="1037">
        <v>108525</v>
      </c>
      <c r="M228" s="1041">
        <v>21705</v>
      </c>
    </row>
    <row r="229" spans="1:13" x14ac:dyDescent="0.25">
      <c r="A229" s="1034" t="s">
        <v>3766</v>
      </c>
      <c r="B229" s="1032" t="s">
        <v>3764</v>
      </c>
      <c r="C229" s="1035">
        <v>44888</v>
      </c>
      <c r="D229" s="1032" t="s">
        <v>3759</v>
      </c>
      <c r="E229" s="1032" t="s">
        <v>1387</v>
      </c>
      <c r="F229" s="1032" t="s">
        <v>3760</v>
      </c>
      <c r="G229" s="1040">
        <v>68049.600000000006</v>
      </c>
      <c r="H229" s="1049">
        <v>0</v>
      </c>
      <c r="I229" s="1036"/>
      <c r="J229" s="1037"/>
      <c r="K229" s="1037">
        <v>0</v>
      </c>
      <c r="L229" s="1037">
        <v>56708</v>
      </c>
      <c r="M229" s="1041">
        <v>11341.6</v>
      </c>
    </row>
    <row r="230" spans="1:13" x14ac:dyDescent="0.25">
      <c r="A230" s="1034" t="s">
        <v>3762</v>
      </c>
      <c r="B230" s="1032" t="s">
        <v>3758</v>
      </c>
      <c r="C230" s="1035">
        <v>44888</v>
      </c>
      <c r="D230" s="1032" t="s">
        <v>3759</v>
      </c>
      <c r="E230" s="1032" t="s">
        <v>1387</v>
      </c>
      <c r="F230" s="1032" t="s">
        <v>3760</v>
      </c>
      <c r="G230" s="1040">
        <v>2658</v>
      </c>
      <c r="H230" s="1049">
        <v>0</v>
      </c>
      <c r="I230" s="1036"/>
      <c r="J230" s="1037"/>
      <c r="K230" s="1037">
        <v>0</v>
      </c>
      <c r="L230" s="1037">
        <v>2215</v>
      </c>
      <c r="M230" s="1041">
        <v>443</v>
      </c>
    </row>
    <row r="231" spans="1:13" x14ac:dyDescent="0.25">
      <c r="A231" s="1034" t="s">
        <v>3752</v>
      </c>
      <c r="B231" s="1032" t="s">
        <v>3750</v>
      </c>
      <c r="C231" s="1035">
        <v>44888</v>
      </c>
      <c r="D231" s="1032" t="s">
        <v>2171</v>
      </c>
      <c r="E231" s="1032" t="s">
        <v>30</v>
      </c>
      <c r="F231" s="1032" t="s">
        <v>135</v>
      </c>
      <c r="G231" s="1040">
        <v>69000</v>
      </c>
      <c r="H231" s="1049">
        <v>0</v>
      </c>
      <c r="I231" s="1036"/>
      <c r="J231" s="1037"/>
      <c r="K231" s="1037">
        <v>0</v>
      </c>
      <c r="L231" s="1037">
        <v>57500</v>
      </c>
      <c r="M231" s="1041">
        <v>11500</v>
      </c>
    </row>
    <row r="232" spans="1:13" x14ac:dyDescent="0.25">
      <c r="A232" s="1034" t="s">
        <v>3748</v>
      </c>
      <c r="B232" s="1032" t="s">
        <v>3747</v>
      </c>
      <c r="C232" s="1035">
        <v>44887</v>
      </c>
      <c r="D232" s="1032" t="s">
        <v>2091</v>
      </c>
      <c r="E232" s="1032" t="s">
        <v>1387</v>
      </c>
      <c r="F232" s="1032" t="s">
        <v>2092</v>
      </c>
      <c r="G232" s="1040">
        <v>40094.400000000001</v>
      </c>
      <c r="H232" s="1049">
        <v>0</v>
      </c>
      <c r="I232" s="1036"/>
      <c r="J232" s="1037"/>
      <c r="K232" s="1037">
        <v>0</v>
      </c>
      <c r="L232" s="1037">
        <v>33412</v>
      </c>
      <c r="M232" s="1041">
        <v>6682.4000000000005</v>
      </c>
    </row>
    <row r="233" spans="1:13" x14ac:dyDescent="0.25">
      <c r="A233" s="1034" t="s">
        <v>3745</v>
      </c>
      <c r="B233" s="1032" t="s">
        <v>3743</v>
      </c>
      <c r="C233" s="1035">
        <v>44887</v>
      </c>
      <c r="D233" s="1032" t="s">
        <v>1531</v>
      </c>
      <c r="E233" s="1032" t="s">
        <v>1387</v>
      </c>
      <c r="F233" s="1032" t="s">
        <v>44</v>
      </c>
      <c r="G233" s="1040">
        <v>300024</v>
      </c>
      <c r="H233" s="1049">
        <v>0</v>
      </c>
      <c r="I233" s="1036"/>
      <c r="J233" s="1037"/>
      <c r="K233" s="1037">
        <v>0</v>
      </c>
      <c r="L233" s="1037">
        <v>250020</v>
      </c>
      <c r="M233" s="1041">
        <v>50004</v>
      </c>
    </row>
    <row r="234" spans="1:13" x14ac:dyDescent="0.25">
      <c r="A234" s="1034" t="s">
        <v>3726</v>
      </c>
      <c r="B234" s="1032" t="s">
        <v>3724</v>
      </c>
      <c r="C234" s="1035">
        <v>44884</v>
      </c>
      <c r="D234" s="1032" t="s">
        <v>2043</v>
      </c>
      <c r="E234" s="1032" t="s">
        <v>27</v>
      </c>
      <c r="F234" s="1032" t="s">
        <v>2044</v>
      </c>
      <c r="G234" s="1040">
        <v>3400</v>
      </c>
      <c r="H234" s="1049">
        <v>3400</v>
      </c>
      <c r="I234" s="1036"/>
      <c r="J234" s="1037"/>
      <c r="K234" s="1037">
        <v>0</v>
      </c>
      <c r="L234" s="1037">
        <v>0</v>
      </c>
      <c r="M234" s="1041">
        <v>0</v>
      </c>
    </row>
    <row r="235" spans="1:13" x14ac:dyDescent="0.25">
      <c r="A235" s="1034" t="s">
        <v>3699</v>
      </c>
      <c r="B235" s="1032" t="s">
        <v>3695</v>
      </c>
      <c r="C235" s="1035">
        <v>44881</v>
      </c>
      <c r="D235" s="1032" t="s">
        <v>3696</v>
      </c>
      <c r="E235" s="1032" t="s">
        <v>27</v>
      </c>
      <c r="F235" s="1032" t="s">
        <v>3697</v>
      </c>
      <c r="G235" s="1040">
        <v>105000</v>
      </c>
      <c r="H235" s="1049">
        <v>0</v>
      </c>
      <c r="I235" s="1036"/>
      <c r="J235" s="1037"/>
      <c r="K235" s="1037">
        <v>0</v>
      </c>
      <c r="L235" s="1037">
        <v>87500</v>
      </c>
      <c r="M235" s="1041">
        <v>17500</v>
      </c>
    </row>
    <row r="236" spans="1:13" x14ac:dyDescent="0.25">
      <c r="A236" s="1034" t="s">
        <v>3681</v>
      </c>
      <c r="B236" s="1032" t="s">
        <v>3679</v>
      </c>
      <c r="C236" s="1035">
        <v>44880</v>
      </c>
      <c r="D236" s="1032" t="s">
        <v>2041</v>
      </c>
      <c r="E236" s="1032" t="s">
        <v>4312</v>
      </c>
      <c r="F236" s="1032" t="s">
        <v>2035</v>
      </c>
      <c r="G236" s="1040">
        <v>947191.2</v>
      </c>
      <c r="H236" s="1049">
        <v>0</v>
      </c>
      <c r="I236" s="1036"/>
      <c r="J236" s="1037"/>
      <c r="K236" s="1037">
        <v>0</v>
      </c>
      <c r="L236" s="1037">
        <v>789326</v>
      </c>
      <c r="M236" s="1041">
        <v>157865.20000000001</v>
      </c>
    </row>
    <row r="237" spans="1:13" x14ac:dyDescent="0.25">
      <c r="A237" s="1034" t="s">
        <v>3667</v>
      </c>
      <c r="B237" s="1032" t="s">
        <v>3665</v>
      </c>
      <c r="C237" s="1035">
        <v>44877</v>
      </c>
      <c r="D237" s="1032" t="s">
        <v>2171</v>
      </c>
      <c r="E237" s="1032" t="s">
        <v>30</v>
      </c>
      <c r="F237" s="1032" t="s">
        <v>135</v>
      </c>
      <c r="G237" s="1040">
        <v>6000</v>
      </c>
      <c r="H237" s="1049">
        <v>0</v>
      </c>
      <c r="I237" s="1036"/>
      <c r="J237" s="1037"/>
      <c r="K237" s="1037">
        <v>0</v>
      </c>
      <c r="L237" s="1037">
        <v>5000</v>
      </c>
      <c r="M237" s="1041">
        <v>1000</v>
      </c>
    </row>
    <row r="238" spans="1:13" x14ac:dyDescent="0.25">
      <c r="A238" s="1034" t="s">
        <v>3641</v>
      </c>
      <c r="B238" s="1032" t="s">
        <v>3637</v>
      </c>
      <c r="C238" s="1035">
        <v>44875</v>
      </c>
      <c r="D238" s="1032" t="s">
        <v>3638</v>
      </c>
      <c r="E238" s="1032" t="s">
        <v>1387</v>
      </c>
      <c r="F238" s="1032" t="s">
        <v>3639</v>
      </c>
      <c r="G238" s="1040">
        <v>560</v>
      </c>
      <c r="H238" s="1049">
        <v>200</v>
      </c>
      <c r="I238" s="1036"/>
      <c r="J238" s="1037"/>
      <c r="K238" s="1037">
        <v>0</v>
      </c>
      <c r="L238" s="1037">
        <v>300</v>
      </c>
      <c r="M238" s="1041">
        <v>60</v>
      </c>
    </row>
    <row r="239" spans="1:13" x14ac:dyDescent="0.25">
      <c r="A239" s="1034" t="s">
        <v>3632</v>
      </c>
      <c r="B239" s="1032" t="s">
        <v>3631</v>
      </c>
      <c r="C239" s="1035">
        <v>44875</v>
      </c>
      <c r="D239" s="1032" t="s">
        <v>1531</v>
      </c>
      <c r="E239" s="1032" t="s">
        <v>1387</v>
      </c>
      <c r="F239" s="1032" t="s">
        <v>44</v>
      </c>
      <c r="G239" s="1040">
        <v>500256</v>
      </c>
      <c r="H239" s="1049">
        <v>0</v>
      </c>
      <c r="I239" s="1036"/>
      <c r="J239" s="1037"/>
      <c r="K239" s="1037">
        <v>0</v>
      </c>
      <c r="L239" s="1037">
        <v>416880</v>
      </c>
      <c r="M239" s="1041">
        <v>83376</v>
      </c>
    </row>
    <row r="240" spans="1:13" x14ac:dyDescent="0.25">
      <c r="A240" s="1034" t="s">
        <v>3628</v>
      </c>
      <c r="B240" s="1032" t="s">
        <v>3626</v>
      </c>
      <c r="C240" s="1035">
        <v>44875</v>
      </c>
      <c r="D240" s="1032" t="s">
        <v>2212</v>
      </c>
      <c r="E240" s="1032" t="s">
        <v>1387</v>
      </c>
      <c r="F240" s="1032" t="s">
        <v>2213</v>
      </c>
      <c r="G240" s="1040">
        <v>5000.3999999999996</v>
      </c>
      <c r="H240" s="1049">
        <v>0</v>
      </c>
      <c r="I240" s="1036"/>
      <c r="J240" s="1037"/>
      <c r="K240" s="1037">
        <v>0</v>
      </c>
      <c r="L240" s="1037">
        <v>4167</v>
      </c>
      <c r="M240" s="1041">
        <v>833.40000000000009</v>
      </c>
    </row>
    <row r="241" spans="1:13" x14ac:dyDescent="0.25">
      <c r="A241" s="1034" t="s">
        <v>3619</v>
      </c>
      <c r="B241" s="1032" t="s">
        <v>3617</v>
      </c>
      <c r="C241" s="1035">
        <v>44874</v>
      </c>
      <c r="D241" s="1032" t="s">
        <v>2018</v>
      </c>
      <c r="E241" s="1032" t="s">
        <v>27</v>
      </c>
      <c r="F241" s="1032" t="s">
        <v>33</v>
      </c>
      <c r="G241" s="1040">
        <v>1299.5999999999999</v>
      </c>
      <c r="H241" s="1049">
        <v>0</v>
      </c>
      <c r="I241" s="1036"/>
      <c r="J241" s="1037"/>
      <c r="K241" s="1037">
        <v>0</v>
      </c>
      <c r="L241" s="1037">
        <v>1083</v>
      </c>
      <c r="M241" s="1041">
        <v>216.60000000000002</v>
      </c>
    </row>
    <row r="242" spans="1:13" x14ac:dyDescent="0.25">
      <c r="A242" s="1034" t="s">
        <v>3615</v>
      </c>
      <c r="B242" s="1032" t="s">
        <v>3613</v>
      </c>
      <c r="C242" s="1035">
        <v>44873</v>
      </c>
      <c r="D242" s="1032" t="s">
        <v>1429</v>
      </c>
      <c r="E242" s="1032" t="s">
        <v>41</v>
      </c>
      <c r="F242" s="1032" t="s">
        <v>42</v>
      </c>
      <c r="G242" s="1040">
        <v>32100</v>
      </c>
      <c r="H242" s="1049">
        <v>0</v>
      </c>
      <c r="I242" s="1036"/>
      <c r="J242" s="1037"/>
      <c r="K242" s="1037">
        <v>0</v>
      </c>
      <c r="L242" s="1037">
        <v>26750</v>
      </c>
      <c r="M242" s="1041">
        <v>5350</v>
      </c>
    </row>
    <row r="243" spans="1:13" x14ac:dyDescent="0.25">
      <c r="A243" s="1034" t="s">
        <v>3610</v>
      </c>
      <c r="B243" s="1032" t="s">
        <v>3608</v>
      </c>
      <c r="C243" s="1035">
        <v>44873</v>
      </c>
      <c r="D243" s="1032" t="s">
        <v>2499</v>
      </c>
      <c r="E243" s="1032" t="s">
        <v>1408</v>
      </c>
      <c r="F243" s="1032" t="s">
        <v>71</v>
      </c>
      <c r="G243" s="1040">
        <v>79452</v>
      </c>
      <c r="H243" s="1049">
        <v>0</v>
      </c>
      <c r="I243" s="1036"/>
      <c r="J243" s="1037"/>
      <c r="K243" s="1037">
        <v>0</v>
      </c>
      <c r="L243" s="1037">
        <v>66210</v>
      </c>
      <c r="M243" s="1041">
        <v>13242</v>
      </c>
    </row>
    <row r="244" spans="1:13" x14ac:dyDescent="0.25">
      <c r="A244" s="1034" t="s">
        <v>3592</v>
      </c>
      <c r="B244" s="1032" t="s">
        <v>3590</v>
      </c>
      <c r="C244" s="1035">
        <v>44870</v>
      </c>
      <c r="D244" s="1032" t="s">
        <v>1531</v>
      </c>
      <c r="E244" s="1032" t="s">
        <v>27</v>
      </c>
      <c r="F244" s="1032" t="s">
        <v>44</v>
      </c>
      <c r="G244" s="1040">
        <v>600048</v>
      </c>
      <c r="H244" s="1049">
        <v>0</v>
      </c>
      <c r="I244" s="1036"/>
      <c r="J244" s="1037"/>
      <c r="K244" s="1037">
        <v>0</v>
      </c>
      <c r="L244" s="1037">
        <v>500040</v>
      </c>
      <c r="M244" s="1041">
        <v>100008</v>
      </c>
    </row>
    <row r="245" spans="1:13" x14ac:dyDescent="0.25">
      <c r="A245" s="1034" t="s">
        <v>3584</v>
      </c>
      <c r="B245" s="1032" t="s">
        <v>3580</v>
      </c>
      <c r="C245" s="1035">
        <v>44870</v>
      </c>
      <c r="D245" s="1032" t="s">
        <v>3581</v>
      </c>
      <c r="E245" s="1032" t="s">
        <v>27</v>
      </c>
      <c r="F245" s="1032" t="s">
        <v>3582</v>
      </c>
      <c r="G245" s="1040">
        <v>7400</v>
      </c>
      <c r="H245" s="1049">
        <v>200</v>
      </c>
      <c r="I245" s="1036"/>
      <c r="J245" s="1037"/>
      <c r="K245" s="1037">
        <v>0</v>
      </c>
      <c r="L245" s="1037">
        <v>6000</v>
      </c>
      <c r="M245" s="1041">
        <v>1200</v>
      </c>
    </row>
    <row r="246" spans="1:13" x14ac:dyDescent="0.25">
      <c r="A246" s="1034" t="s">
        <v>3574</v>
      </c>
      <c r="B246" s="1032" t="s">
        <v>3573</v>
      </c>
      <c r="C246" s="1035">
        <v>44870</v>
      </c>
      <c r="D246" s="1032" t="s">
        <v>1429</v>
      </c>
      <c r="E246" s="1032" t="s">
        <v>41</v>
      </c>
      <c r="F246" s="1032" t="s">
        <v>42</v>
      </c>
      <c r="G246" s="1040">
        <v>104820</v>
      </c>
      <c r="H246" s="1049">
        <v>0</v>
      </c>
      <c r="I246" s="1036"/>
      <c r="J246" s="1037"/>
      <c r="K246" s="1037">
        <v>0</v>
      </c>
      <c r="L246" s="1037">
        <v>87350</v>
      </c>
      <c r="M246" s="1041">
        <v>17470</v>
      </c>
    </row>
    <row r="247" spans="1:13" x14ac:dyDescent="0.25">
      <c r="A247" s="1034" t="s">
        <v>3571</v>
      </c>
      <c r="B247" s="1032" t="s">
        <v>3569</v>
      </c>
      <c r="C247" s="1035">
        <v>44869</v>
      </c>
      <c r="D247" s="1032" t="s">
        <v>1531</v>
      </c>
      <c r="E247" s="1032" t="s">
        <v>1756</v>
      </c>
      <c r="F247" s="1032" t="s">
        <v>44</v>
      </c>
      <c r="G247" s="1040">
        <v>500256</v>
      </c>
      <c r="H247" s="1036">
        <v>0</v>
      </c>
      <c r="I247" s="1036"/>
      <c r="J247" s="1037"/>
      <c r="K247" s="1037">
        <v>0</v>
      </c>
      <c r="L247" s="1037">
        <v>416880</v>
      </c>
      <c r="M247" s="1041">
        <v>83376</v>
      </c>
    </row>
    <row r="248" spans="1:13" x14ac:dyDescent="0.25">
      <c r="A248" s="1034" t="s">
        <v>3565</v>
      </c>
      <c r="B248" s="1032" t="s">
        <v>3564</v>
      </c>
      <c r="C248" s="1035">
        <v>44869</v>
      </c>
      <c r="D248" s="1032" t="s">
        <v>2033</v>
      </c>
      <c r="E248" s="1032" t="s">
        <v>4312</v>
      </c>
      <c r="F248" s="1032" t="s">
        <v>2035</v>
      </c>
      <c r="G248" s="1040">
        <v>147200.4</v>
      </c>
      <c r="H248" s="1036">
        <v>0</v>
      </c>
      <c r="I248" s="1036"/>
      <c r="J248" s="1037"/>
      <c r="K248" s="1037">
        <v>0</v>
      </c>
      <c r="L248" s="1037">
        <v>122667</v>
      </c>
      <c r="M248" s="1041">
        <v>24533.4</v>
      </c>
    </row>
    <row r="249" spans="1:13" x14ac:dyDescent="0.25">
      <c r="A249" s="1034" t="s">
        <v>3561</v>
      </c>
      <c r="B249" s="1032" t="s">
        <v>3559</v>
      </c>
      <c r="C249" s="1035">
        <v>44869</v>
      </c>
      <c r="D249" s="1032" t="s">
        <v>1492</v>
      </c>
      <c r="E249" s="1032" t="s">
        <v>1387</v>
      </c>
      <c r="F249" s="1032" t="s">
        <v>48</v>
      </c>
      <c r="G249" s="1040">
        <v>65192.4</v>
      </c>
      <c r="H249" s="1036">
        <v>0</v>
      </c>
      <c r="I249" s="1036"/>
      <c r="J249" s="1037"/>
      <c r="K249" s="1037">
        <v>0</v>
      </c>
      <c r="L249" s="1037">
        <v>54327</v>
      </c>
      <c r="M249" s="1041">
        <v>10865.400000000001</v>
      </c>
    </row>
    <row r="250" spans="1:13" x14ac:dyDescent="0.25">
      <c r="A250" s="1034" t="s">
        <v>3556</v>
      </c>
      <c r="B250" s="1032" t="s">
        <v>3554</v>
      </c>
      <c r="C250" s="1035">
        <v>44868</v>
      </c>
      <c r="D250" s="1032" t="s">
        <v>1393</v>
      </c>
      <c r="E250" s="1032" t="s">
        <v>1387</v>
      </c>
      <c r="F250" s="1032" t="s">
        <v>133</v>
      </c>
      <c r="G250" s="1040">
        <v>149798.39999999999</v>
      </c>
      <c r="H250" s="1036">
        <v>0</v>
      </c>
      <c r="I250" s="1036"/>
      <c r="J250" s="1037"/>
      <c r="K250" s="1037">
        <v>0</v>
      </c>
      <c r="L250" s="1037">
        <v>124832</v>
      </c>
      <c r="M250" s="1041">
        <v>24966.400000000001</v>
      </c>
    </row>
    <row r="251" spans="1:13" x14ac:dyDescent="0.25">
      <c r="A251" s="1034" t="s">
        <v>3552</v>
      </c>
      <c r="B251" s="1032" t="s">
        <v>3550</v>
      </c>
      <c r="C251" s="1035">
        <v>44867</v>
      </c>
      <c r="D251" s="1032" t="s">
        <v>2171</v>
      </c>
      <c r="E251" s="1032" t="s">
        <v>30</v>
      </c>
      <c r="F251" s="1032" t="s">
        <v>135</v>
      </c>
      <c r="G251" s="1040">
        <v>142800</v>
      </c>
      <c r="H251" s="1036">
        <v>0</v>
      </c>
      <c r="I251" s="1036"/>
      <c r="J251" s="1037"/>
      <c r="K251" s="1037">
        <v>0</v>
      </c>
      <c r="L251" s="1037">
        <v>119000</v>
      </c>
      <c r="M251" s="1041">
        <v>23800</v>
      </c>
    </row>
    <row r="252" spans="1:13" x14ac:dyDescent="0.25">
      <c r="A252" s="1034" t="s">
        <v>3544</v>
      </c>
      <c r="B252" s="1032" t="s">
        <v>3542</v>
      </c>
      <c r="C252" s="1035">
        <v>44867</v>
      </c>
      <c r="D252" s="1032" t="s">
        <v>2018</v>
      </c>
      <c r="E252" s="1032" t="s">
        <v>27</v>
      </c>
      <c r="F252" s="1032" t="s">
        <v>33</v>
      </c>
      <c r="G252" s="1040">
        <v>650.4</v>
      </c>
      <c r="H252" s="1036">
        <v>0</v>
      </c>
      <c r="I252" s="1036"/>
      <c r="J252" s="1037"/>
      <c r="K252" s="1037">
        <v>0</v>
      </c>
      <c r="L252" s="1037">
        <v>542</v>
      </c>
      <c r="M252" s="1041">
        <v>108.4</v>
      </c>
    </row>
    <row r="253" spans="1:13" x14ac:dyDescent="0.25">
      <c r="A253" s="1034" t="s">
        <v>3536</v>
      </c>
      <c r="B253" s="1032" t="s">
        <v>3534</v>
      </c>
      <c r="C253" s="1035">
        <v>44866</v>
      </c>
      <c r="D253" s="1032" t="s">
        <v>1492</v>
      </c>
      <c r="E253" s="1032" t="s">
        <v>1387</v>
      </c>
      <c r="F253" s="1032" t="s">
        <v>48</v>
      </c>
      <c r="G253" s="1040">
        <v>25056</v>
      </c>
      <c r="H253" s="1036">
        <v>0</v>
      </c>
      <c r="I253" s="1036"/>
      <c r="J253" s="1037"/>
      <c r="K253" s="1037">
        <v>0</v>
      </c>
      <c r="L253" s="1037">
        <v>20880</v>
      </c>
      <c r="M253" s="1041">
        <v>4176</v>
      </c>
    </row>
    <row r="254" spans="1:13" x14ac:dyDescent="0.25">
      <c r="A254" s="1034" t="s">
        <v>3532</v>
      </c>
      <c r="B254" s="1032" t="s">
        <v>3530</v>
      </c>
      <c r="C254" s="1035">
        <v>44866</v>
      </c>
      <c r="D254" s="1032" t="s">
        <v>1429</v>
      </c>
      <c r="E254" s="1032" t="s">
        <v>41</v>
      </c>
      <c r="F254" s="1032" t="s">
        <v>42</v>
      </c>
      <c r="G254" s="1040">
        <v>452400</v>
      </c>
      <c r="H254" s="1036">
        <v>0</v>
      </c>
      <c r="I254" s="1036"/>
      <c r="J254" s="1037"/>
      <c r="K254" s="1037">
        <v>0</v>
      </c>
      <c r="L254" s="1037">
        <v>377000</v>
      </c>
      <c r="M254" s="1041">
        <v>75400</v>
      </c>
    </row>
    <row r="255" spans="1:13" x14ac:dyDescent="0.25">
      <c r="A255" s="1034" t="s">
        <v>3528</v>
      </c>
      <c r="B255" s="1032" t="s">
        <v>3526</v>
      </c>
      <c r="C255" s="1035">
        <v>44866</v>
      </c>
      <c r="D255" s="1032" t="s">
        <v>1429</v>
      </c>
      <c r="E255" s="1032" t="s">
        <v>41</v>
      </c>
      <c r="F255" s="1032" t="s">
        <v>42</v>
      </c>
      <c r="G255" s="1040">
        <v>37800</v>
      </c>
      <c r="H255" s="1036">
        <v>0</v>
      </c>
      <c r="I255" s="1036"/>
      <c r="J255" s="1037"/>
      <c r="K255" s="1037">
        <v>0</v>
      </c>
      <c r="L255" s="1037">
        <v>31500</v>
      </c>
      <c r="M255" s="1041">
        <v>6300</v>
      </c>
    </row>
    <row r="256" spans="1:13" x14ac:dyDescent="0.25">
      <c r="A256" s="1034" t="s">
        <v>3523</v>
      </c>
      <c r="B256" s="1032" t="s">
        <v>3521</v>
      </c>
      <c r="C256" s="1035">
        <v>44866</v>
      </c>
      <c r="D256" s="1032" t="s">
        <v>1429</v>
      </c>
      <c r="E256" s="1032" t="s">
        <v>41</v>
      </c>
      <c r="F256" s="1032" t="s">
        <v>42</v>
      </c>
      <c r="G256" s="1040">
        <v>772200</v>
      </c>
      <c r="H256" s="1036">
        <v>0</v>
      </c>
      <c r="I256" s="1036"/>
      <c r="J256" s="1037"/>
      <c r="K256" s="1037">
        <v>0</v>
      </c>
      <c r="L256" s="1037">
        <v>643500</v>
      </c>
      <c r="M256" s="1041">
        <v>128700</v>
      </c>
    </row>
    <row r="257" spans="1:13" x14ac:dyDescent="0.25">
      <c r="A257" s="1050" t="s">
        <v>5187</v>
      </c>
      <c r="B257" s="1032" t="s">
        <v>5188</v>
      </c>
      <c r="C257" s="1035">
        <v>44926</v>
      </c>
      <c r="D257" s="1032" t="s">
        <v>4311</v>
      </c>
      <c r="E257" s="1032" t="s">
        <v>27</v>
      </c>
      <c r="F257" s="1032" t="s">
        <v>92</v>
      </c>
      <c r="G257" s="1040">
        <v>10806361</v>
      </c>
      <c r="H257" s="1049"/>
      <c r="I257" s="1036">
        <v>10806361</v>
      </c>
      <c r="J257" s="1037">
        <v>0</v>
      </c>
      <c r="K257" s="1037">
        <v>0</v>
      </c>
      <c r="L257" s="1037"/>
      <c r="M257" s="1041">
        <v>0</v>
      </c>
    </row>
    <row r="258" spans="1:13" x14ac:dyDescent="0.25">
      <c r="A258" s="1050" t="s">
        <v>5193</v>
      </c>
      <c r="B258" s="1032" t="s">
        <v>5194</v>
      </c>
      <c r="C258" s="1035">
        <v>44924</v>
      </c>
      <c r="D258" s="1032" t="s">
        <v>1393</v>
      </c>
      <c r="E258" s="1032" t="s">
        <v>1387</v>
      </c>
      <c r="F258" s="1032" t="s">
        <v>133</v>
      </c>
      <c r="G258" s="1040">
        <v>149442</v>
      </c>
      <c r="H258" s="1049">
        <v>0</v>
      </c>
      <c r="I258" s="1036"/>
      <c r="J258" s="1037">
        <v>0</v>
      </c>
      <c r="K258" s="1037">
        <v>0</v>
      </c>
      <c r="L258" s="1037">
        <v>124535</v>
      </c>
      <c r="M258" s="1041">
        <v>24907</v>
      </c>
    </row>
    <row r="259" spans="1:13" x14ac:dyDescent="0.25">
      <c r="A259" s="1050" t="s">
        <v>5195</v>
      </c>
      <c r="B259" s="1032" t="s">
        <v>5196</v>
      </c>
      <c r="C259" s="1035">
        <v>44924</v>
      </c>
      <c r="D259" s="1032" t="s">
        <v>1429</v>
      </c>
      <c r="E259" s="1032" t="s">
        <v>41</v>
      </c>
      <c r="F259" s="1032" t="s">
        <v>42</v>
      </c>
      <c r="G259" s="1040">
        <v>26100</v>
      </c>
      <c r="H259" s="1049">
        <v>0</v>
      </c>
      <c r="I259" s="1036"/>
      <c r="J259" s="1037">
        <v>0</v>
      </c>
      <c r="K259" s="1037">
        <v>0</v>
      </c>
      <c r="L259" s="1037">
        <v>21750</v>
      </c>
      <c r="M259" s="1041">
        <v>4350</v>
      </c>
    </row>
    <row r="260" spans="1:13" x14ac:dyDescent="0.25">
      <c r="A260" s="1050" t="s">
        <v>5211</v>
      </c>
      <c r="B260" s="1032" t="s">
        <v>5212</v>
      </c>
      <c r="C260" s="1035">
        <v>44921</v>
      </c>
      <c r="D260" s="1032" t="s">
        <v>2499</v>
      </c>
      <c r="E260" s="1032" t="s">
        <v>1408</v>
      </c>
      <c r="F260" s="1032" t="s">
        <v>71</v>
      </c>
      <c r="G260" s="1040">
        <v>103950</v>
      </c>
      <c r="H260" s="1049">
        <v>0</v>
      </c>
      <c r="I260" s="1036"/>
      <c r="J260" s="1037">
        <v>0</v>
      </c>
      <c r="K260" s="1037">
        <v>0</v>
      </c>
      <c r="L260" s="1037">
        <v>86625</v>
      </c>
      <c r="M260" s="1041">
        <v>17325</v>
      </c>
    </row>
    <row r="261" spans="1:13" x14ac:dyDescent="0.25">
      <c r="A261" s="1050" t="s">
        <v>5217</v>
      </c>
      <c r="B261" s="1032" t="s">
        <v>5218</v>
      </c>
      <c r="C261" s="1035">
        <v>44898</v>
      </c>
      <c r="D261" s="1032" t="s">
        <v>5219</v>
      </c>
      <c r="E261" s="1032" t="s">
        <v>2136</v>
      </c>
      <c r="F261" s="1032" t="s">
        <v>1563</v>
      </c>
      <c r="G261" s="1040">
        <v>5781513.5999999996</v>
      </c>
      <c r="H261" s="1049">
        <v>0</v>
      </c>
      <c r="I261" s="1036"/>
      <c r="J261" s="1037">
        <v>4817928</v>
      </c>
      <c r="K261" s="1037">
        <v>963585.60000000009</v>
      </c>
      <c r="L261" s="1037"/>
      <c r="M261" s="1041">
        <v>0</v>
      </c>
    </row>
    <row r="262" spans="1:13" x14ac:dyDescent="0.25">
      <c r="A262" s="1050" t="s">
        <v>4317</v>
      </c>
      <c r="B262" s="1032" t="s">
        <v>4318</v>
      </c>
      <c r="C262" s="1035">
        <v>44919</v>
      </c>
      <c r="D262" s="1032" t="s">
        <v>1531</v>
      </c>
      <c r="E262" s="1032" t="s">
        <v>1756</v>
      </c>
      <c r="F262" s="1032" t="s">
        <v>44</v>
      </c>
      <c r="G262" s="1040">
        <v>651240</v>
      </c>
      <c r="H262" s="1049">
        <v>0</v>
      </c>
      <c r="I262" s="1036"/>
      <c r="J262" s="1037">
        <v>0</v>
      </c>
      <c r="K262" s="1037">
        <v>0</v>
      </c>
      <c r="L262" s="1037">
        <v>542700</v>
      </c>
      <c r="M262" s="1041">
        <v>108540</v>
      </c>
    </row>
    <row r="263" spans="1:13" x14ac:dyDescent="0.25">
      <c r="A263" s="1050" t="s">
        <v>4325</v>
      </c>
      <c r="B263" s="1032" t="s">
        <v>4326</v>
      </c>
      <c r="C263" s="1035">
        <v>44918</v>
      </c>
      <c r="D263" s="1032" t="s">
        <v>1531</v>
      </c>
      <c r="E263" s="1032" t="s">
        <v>27</v>
      </c>
      <c r="F263" s="1032" t="s">
        <v>44</v>
      </c>
      <c r="G263" s="1040">
        <v>930528</v>
      </c>
      <c r="H263" s="1049">
        <v>0</v>
      </c>
      <c r="I263" s="1036"/>
      <c r="J263" s="1037">
        <v>0</v>
      </c>
      <c r="K263" s="1037">
        <v>0</v>
      </c>
      <c r="L263" s="1037">
        <v>775440</v>
      </c>
      <c r="M263" s="1041">
        <v>155088</v>
      </c>
    </row>
    <row r="264" spans="1:13" x14ac:dyDescent="0.25">
      <c r="A264" s="1050" t="s">
        <v>4328</v>
      </c>
      <c r="B264" s="1032" t="s">
        <v>4329</v>
      </c>
      <c r="C264" s="1035">
        <v>44918</v>
      </c>
      <c r="D264" s="1032" t="s">
        <v>1429</v>
      </c>
      <c r="E264" s="1032" t="s">
        <v>41</v>
      </c>
      <c r="F264" s="1032" t="s">
        <v>42</v>
      </c>
      <c r="G264" s="1040">
        <v>41349.599999999999</v>
      </c>
      <c r="H264" s="1049">
        <v>0</v>
      </c>
      <c r="I264" s="1036"/>
      <c r="J264" s="1037">
        <v>0</v>
      </c>
      <c r="K264" s="1037">
        <v>0</v>
      </c>
      <c r="L264" s="1037">
        <v>34458</v>
      </c>
      <c r="M264" s="1041">
        <v>6891.6</v>
      </c>
    </row>
    <row r="265" spans="1:13" x14ac:dyDescent="0.25">
      <c r="A265" s="1050" t="s">
        <v>4188</v>
      </c>
      <c r="B265" s="1032" t="s">
        <v>4186</v>
      </c>
      <c r="C265" s="1035">
        <v>44917</v>
      </c>
      <c r="D265" s="1032" t="s">
        <v>3759</v>
      </c>
      <c r="E265" s="1032" t="s">
        <v>1387</v>
      </c>
      <c r="F265" s="1032" t="s">
        <v>3760</v>
      </c>
      <c r="G265" s="1040">
        <v>21994.799999999999</v>
      </c>
      <c r="H265" s="1049">
        <v>0</v>
      </c>
      <c r="I265" s="1036"/>
      <c r="J265" s="1037">
        <v>0</v>
      </c>
      <c r="K265" s="1037">
        <v>0</v>
      </c>
      <c r="L265" s="1037">
        <v>18329</v>
      </c>
      <c r="M265" s="1041">
        <v>3665.8</v>
      </c>
    </row>
    <row r="266" spans="1:13" x14ac:dyDescent="0.25">
      <c r="A266" s="1050" t="s">
        <v>4178</v>
      </c>
      <c r="B266" s="1032" t="s">
        <v>4176</v>
      </c>
      <c r="C266" s="1035">
        <v>44916</v>
      </c>
      <c r="D266" s="1032" t="s">
        <v>1429</v>
      </c>
      <c r="E266" s="1032" t="s">
        <v>41</v>
      </c>
      <c r="F266" s="1032" t="s">
        <v>42</v>
      </c>
      <c r="G266" s="1040">
        <v>18656.400000000001</v>
      </c>
      <c r="H266" s="1049">
        <v>0</v>
      </c>
      <c r="I266" s="1036"/>
      <c r="J266" s="1037">
        <v>0</v>
      </c>
      <c r="K266" s="1037">
        <v>0</v>
      </c>
      <c r="L266" s="1037">
        <v>15547</v>
      </c>
      <c r="M266" s="1041">
        <v>3109.4</v>
      </c>
    </row>
    <row r="267" spans="1:13" x14ac:dyDescent="0.25">
      <c r="A267" s="1050" t="s">
        <v>4167</v>
      </c>
      <c r="B267" s="1032" t="s">
        <v>4165</v>
      </c>
      <c r="C267" s="1035">
        <v>44915</v>
      </c>
      <c r="D267" s="1032" t="s">
        <v>1492</v>
      </c>
      <c r="E267" s="1032" t="s">
        <v>1387</v>
      </c>
      <c r="F267" s="1032" t="s">
        <v>48</v>
      </c>
      <c r="G267" s="1040">
        <v>12312</v>
      </c>
      <c r="H267" s="1049">
        <v>0</v>
      </c>
      <c r="I267" s="1036"/>
      <c r="J267" s="1037">
        <v>0</v>
      </c>
      <c r="K267" s="1037">
        <v>0</v>
      </c>
      <c r="L267" s="1037">
        <v>10260</v>
      </c>
      <c r="M267" s="1041">
        <v>2052</v>
      </c>
    </row>
    <row r="268" spans="1:13" x14ac:dyDescent="0.25">
      <c r="A268" s="1050" t="s">
        <v>4139</v>
      </c>
      <c r="B268" s="1032" t="s">
        <v>4137</v>
      </c>
      <c r="C268" s="1035">
        <v>44911</v>
      </c>
      <c r="D268" s="1032" t="s">
        <v>2254</v>
      </c>
      <c r="E268" s="1032" t="s">
        <v>1387</v>
      </c>
      <c r="F268" s="1032" t="s">
        <v>2255</v>
      </c>
      <c r="G268" s="1040">
        <v>50000.4</v>
      </c>
      <c r="H268" s="1049">
        <v>0</v>
      </c>
      <c r="I268" s="1036"/>
      <c r="J268" s="1037">
        <v>0</v>
      </c>
      <c r="K268" s="1037">
        <v>0</v>
      </c>
      <c r="L268" s="1037">
        <v>41667</v>
      </c>
      <c r="M268" s="1041">
        <v>8333.4</v>
      </c>
    </row>
    <row r="269" spans="1:13" x14ac:dyDescent="0.25">
      <c r="A269" s="1050" t="s">
        <v>4132</v>
      </c>
      <c r="B269" s="1032" t="s">
        <v>4130</v>
      </c>
      <c r="C269" s="1035">
        <v>44911</v>
      </c>
      <c r="D269" s="1032" t="s">
        <v>1492</v>
      </c>
      <c r="E269" s="1032" t="s">
        <v>1387</v>
      </c>
      <c r="F269" s="1032" t="s">
        <v>48</v>
      </c>
      <c r="G269" s="1040">
        <v>73794</v>
      </c>
      <c r="H269" s="1049">
        <v>0</v>
      </c>
      <c r="I269" s="1036"/>
      <c r="J269" s="1037">
        <v>0</v>
      </c>
      <c r="K269" s="1037">
        <v>0</v>
      </c>
      <c r="L269" s="1037">
        <v>61495</v>
      </c>
      <c r="M269" s="1041">
        <v>12299</v>
      </c>
    </row>
    <row r="270" spans="1:13" x14ac:dyDescent="0.25">
      <c r="A270" s="1050" t="s">
        <v>4128</v>
      </c>
      <c r="B270" s="1032" t="s">
        <v>4126</v>
      </c>
      <c r="C270" s="1035">
        <v>44911</v>
      </c>
      <c r="D270" s="1032" t="s">
        <v>1492</v>
      </c>
      <c r="E270" s="1032" t="s">
        <v>1387</v>
      </c>
      <c r="F270" s="1032" t="s">
        <v>48</v>
      </c>
      <c r="G270" s="1040">
        <v>54756</v>
      </c>
      <c r="H270" s="1049">
        <v>0</v>
      </c>
      <c r="I270" s="1036"/>
      <c r="J270" s="1037">
        <v>0</v>
      </c>
      <c r="K270" s="1037">
        <v>0</v>
      </c>
      <c r="L270" s="1037">
        <v>45630</v>
      </c>
      <c r="M270" s="1041">
        <v>9126</v>
      </c>
    </row>
    <row r="271" spans="1:13" x14ac:dyDescent="0.25">
      <c r="A271" s="1050" t="s">
        <v>4120</v>
      </c>
      <c r="B271" s="1032" t="s">
        <v>4118</v>
      </c>
      <c r="C271" s="1035">
        <v>44911</v>
      </c>
      <c r="D271" s="1032" t="s">
        <v>2499</v>
      </c>
      <c r="E271" s="1032" t="s">
        <v>1408</v>
      </c>
      <c r="F271" s="1032" t="s">
        <v>71</v>
      </c>
      <c r="G271" s="1040">
        <v>63991.199999999997</v>
      </c>
      <c r="H271" s="1049">
        <v>0</v>
      </c>
      <c r="I271" s="1036"/>
      <c r="J271" s="1037">
        <v>0</v>
      </c>
      <c r="K271" s="1037">
        <v>0</v>
      </c>
      <c r="L271" s="1037">
        <v>53326</v>
      </c>
      <c r="M271" s="1041">
        <v>10665.2</v>
      </c>
    </row>
    <row r="272" spans="1:13" x14ac:dyDescent="0.25">
      <c r="A272" s="1050" t="s">
        <v>4101</v>
      </c>
      <c r="B272" s="1032" t="s">
        <v>4099</v>
      </c>
      <c r="C272" s="1035">
        <v>44908</v>
      </c>
      <c r="D272" s="1032" t="s">
        <v>2171</v>
      </c>
      <c r="E272" s="1032" t="s">
        <v>30</v>
      </c>
      <c r="F272" s="1032" t="s">
        <v>135</v>
      </c>
      <c r="G272" s="1040">
        <v>11088</v>
      </c>
      <c r="H272" s="1049">
        <v>0</v>
      </c>
      <c r="I272" s="1036"/>
      <c r="J272" s="1037">
        <v>0</v>
      </c>
      <c r="K272" s="1037">
        <v>0</v>
      </c>
      <c r="L272" s="1037">
        <v>9240</v>
      </c>
      <c r="M272" s="1041">
        <v>1848</v>
      </c>
    </row>
    <row r="273" spans="1:13" x14ac:dyDescent="0.25">
      <c r="A273" s="1050" t="s">
        <v>4075</v>
      </c>
      <c r="B273" s="1032" t="s">
        <v>4073</v>
      </c>
      <c r="C273" s="1035">
        <v>44907</v>
      </c>
      <c r="D273" s="1032" t="s">
        <v>1729</v>
      </c>
      <c r="E273" s="1032" t="s">
        <v>27</v>
      </c>
      <c r="F273" s="1032" t="s">
        <v>130</v>
      </c>
      <c r="G273" s="1040">
        <v>14300.4</v>
      </c>
      <c r="H273" s="1049">
        <v>0</v>
      </c>
      <c r="I273" s="1036"/>
      <c r="J273" s="1037">
        <v>0</v>
      </c>
      <c r="K273" s="1037">
        <v>0</v>
      </c>
      <c r="L273" s="1037">
        <v>11917</v>
      </c>
      <c r="M273" s="1041">
        <v>2383.4</v>
      </c>
    </row>
    <row r="274" spans="1:13" x14ac:dyDescent="0.25">
      <c r="A274" s="1050" t="s">
        <v>4071</v>
      </c>
      <c r="B274" s="1032" t="s">
        <v>4068</v>
      </c>
      <c r="C274" s="1035">
        <v>44907</v>
      </c>
      <c r="D274" s="1032" t="s">
        <v>4069</v>
      </c>
      <c r="E274" s="1032" t="s">
        <v>30</v>
      </c>
      <c r="F274" s="1032" t="s">
        <v>4070</v>
      </c>
      <c r="G274" s="1040">
        <v>254040</v>
      </c>
      <c r="H274" s="1049">
        <v>254040</v>
      </c>
      <c r="I274" s="1036"/>
      <c r="J274" s="1037">
        <v>0</v>
      </c>
      <c r="K274" s="1037">
        <v>0</v>
      </c>
      <c r="L274" s="1037"/>
      <c r="M274" s="1041">
        <v>0</v>
      </c>
    </row>
    <row r="275" spans="1:13" x14ac:dyDescent="0.25">
      <c r="A275" s="1050" t="s">
        <v>4049</v>
      </c>
      <c r="B275" s="1032" t="s">
        <v>4048</v>
      </c>
      <c r="C275" s="1035">
        <v>44905</v>
      </c>
      <c r="D275" s="1032" t="s">
        <v>1706</v>
      </c>
      <c r="E275" s="1032" t="s">
        <v>41</v>
      </c>
      <c r="F275" s="1032" t="s">
        <v>1707</v>
      </c>
      <c r="G275" s="1040">
        <v>500400</v>
      </c>
      <c r="H275" s="1049">
        <v>0</v>
      </c>
      <c r="I275" s="1036"/>
      <c r="J275" s="1037">
        <v>0</v>
      </c>
      <c r="K275" s="1037">
        <v>0</v>
      </c>
      <c r="L275" s="1037">
        <v>417000</v>
      </c>
      <c r="M275" s="1041">
        <v>83400</v>
      </c>
    </row>
    <row r="276" spans="1:13" x14ac:dyDescent="0.25">
      <c r="A276" s="1050" t="s">
        <v>4041</v>
      </c>
      <c r="B276" s="1032" t="s">
        <v>4040</v>
      </c>
      <c r="C276" s="1035">
        <v>44904</v>
      </c>
      <c r="D276" s="1032" t="s">
        <v>2041</v>
      </c>
      <c r="E276" s="1032" t="s">
        <v>4312</v>
      </c>
      <c r="F276" s="1032" t="s">
        <v>2035</v>
      </c>
      <c r="G276" s="1040">
        <v>0</v>
      </c>
      <c r="H276" s="1049">
        <v>0</v>
      </c>
      <c r="I276" s="1036"/>
      <c r="J276" s="1037">
        <v>0</v>
      </c>
      <c r="K276" s="1037">
        <v>0</v>
      </c>
      <c r="L276" s="1037">
        <v>0</v>
      </c>
      <c r="M276" s="1041">
        <v>0</v>
      </c>
    </row>
    <row r="277" spans="1:13" x14ac:dyDescent="0.25">
      <c r="A277" s="1050" t="s">
        <v>4038</v>
      </c>
      <c r="B277" s="1032" t="s">
        <v>4036</v>
      </c>
      <c r="C277" s="1035">
        <v>44904</v>
      </c>
      <c r="D277" s="1032" t="s">
        <v>1531</v>
      </c>
      <c r="E277" s="1032" t="s">
        <v>27</v>
      </c>
      <c r="F277" s="1032" t="s">
        <v>44</v>
      </c>
      <c r="G277" s="1040">
        <v>777600</v>
      </c>
      <c r="H277" s="1049">
        <v>0</v>
      </c>
      <c r="I277" s="1036"/>
      <c r="J277" s="1037">
        <v>0</v>
      </c>
      <c r="K277" s="1037">
        <v>0</v>
      </c>
      <c r="L277" s="1037">
        <v>648000</v>
      </c>
      <c r="M277" s="1041">
        <v>129600</v>
      </c>
    </row>
    <row r="278" spans="1:13" x14ac:dyDescent="0.25">
      <c r="A278" s="1050" t="s">
        <v>4030</v>
      </c>
      <c r="B278" s="1032" t="s">
        <v>4028</v>
      </c>
      <c r="C278" s="1035">
        <v>44904</v>
      </c>
      <c r="D278" s="1032" t="s">
        <v>1706</v>
      </c>
      <c r="E278" s="1032" t="s">
        <v>41</v>
      </c>
      <c r="F278" s="1032" t="s">
        <v>1707</v>
      </c>
      <c r="G278" s="1040">
        <v>123300</v>
      </c>
      <c r="H278" s="1049">
        <v>0</v>
      </c>
      <c r="I278" s="1036"/>
      <c r="J278" s="1037">
        <v>0</v>
      </c>
      <c r="K278" s="1037">
        <v>0</v>
      </c>
      <c r="L278" s="1037">
        <v>102750</v>
      </c>
      <c r="M278" s="1041">
        <v>20550</v>
      </c>
    </row>
    <row r="279" spans="1:13" x14ac:dyDescent="0.25">
      <c r="A279" s="1050" t="s">
        <v>4025</v>
      </c>
      <c r="B279" s="1032" t="s">
        <v>4023</v>
      </c>
      <c r="C279" s="1035">
        <v>44904</v>
      </c>
      <c r="D279" s="1032" t="s">
        <v>1429</v>
      </c>
      <c r="E279" s="1032" t="s">
        <v>41</v>
      </c>
      <c r="F279" s="1032" t="s">
        <v>42</v>
      </c>
      <c r="G279" s="1040">
        <v>19800</v>
      </c>
      <c r="H279" s="1049">
        <v>0</v>
      </c>
      <c r="I279" s="1036"/>
      <c r="J279" s="1037">
        <v>0</v>
      </c>
      <c r="K279" s="1037">
        <v>0</v>
      </c>
      <c r="L279" s="1037">
        <v>16500</v>
      </c>
      <c r="M279" s="1041">
        <v>3300</v>
      </c>
    </row>
    <row r="280" spans="1:13" x14ac:dyDescent="0.25">
      <c r="A280" s="1050" t="s">
        <v>4016</v>
      </c>
      <c r="B280" s="1032" t="s">
        <v>4012</v>
      </c>
      <c r="C280" s="1035">
        <v>44903</v>
      </c>
      <c r="D280" s="1032" t="s">
        <v>4013</v>
      </c>
      <c r="E280" s="1032" t="s">
        <v>4334</v>
      </c>
      <c r="F280" s="1032" t="s">
        <v>4014</v>
      </c>
      <c r="G280" s="1040">
        <v>51933.599999999999</v>
      </c>
      <c r="H280" s="1049">
        <v>0</v>
      </c>
      <c r="I280" s="1036"/>
      <c r="J280" s="1037">
        <v>0</v>
      </c>
      <c r="K280" s="1037">
        <v>0</v>
      </c>
      <c r="L280" s="1037">
        <v>43278</v>
      </c>
      <c r="M280" s="1041">
        <v>8655.6</v>
      </c>
    </row>
    <row r="281" spans="1:13" x14ac:dyDescent="0.25">
      <c r="A281" s="1050" t="s">
        <v>3997</v>
      </c>
      <c r="B281" s="1032" t="s">
        <v>3995</v>
      </c>
      <c r="C281" s="1035">
        <v>44901</v>
      </c>
      <c r="D281" s="1032" t="s">
        <v>3985</v>
      </c>
      <c r="E281" s="1032" t="s">
        <v>27</v>
      </c>
      <c r="F281" s="1032" t="s">
        <v>3986</v>
      </c>
      <c r="G281" s="1040">
        <v>6936</v>
      </c>
      <c r="H281" s="1049">
        <v>0</v>
      </c>
      <c r="I281" s="1036"/>
      <c r="J281" s="1037">
        <v>0</v>
      </c>
      <c r="K281" s="1037">
        <v>0</v>
      </c>
      <c r="L281" s="1037">
        <v>5780</v>
      </c>
      <c r="M281" s="1041">
        <v>1156</v>
      </c>
    </row>
    <row r="282" spans="1:13" x14ac:dyDescent="0.25">
      <c r="A282" s="1050" t="s">
        <v>3993</v>
      </c>
      <c r="B282" s="1032" t="s">
        <v>3991</v>
      </c>
      <c r="C282" s="1035">
        <v>44901</v>
      </c>
      <c r="D282" s="1032" t="s">
        <v>2499</v>
      </c>
      <c r="E282" s="1032" t="s">
        <v>1408</v>
      </c>
      <c r="F282" s="1032" t="s">
        <v>71</v>
      </c>
      <c r="G282" s="1040">
        <v>79509.600000000006</v>
      </c>
      <c r="H282" s="1049">
        <v>0</v>
      </c>
      <c r="I282" s="1036"/>
      <c r="J282" s="1037">
        <v>0</v>
      </c>
      <c r="K282" s="1037">
        <v>0</v>
      </c>
      <c r="L282" s="1037">
        <v>66258</v>
      </c>
      <c r="M282" s="1041">
        <v>13251.6</v>
      </c>
    </row>
    <row r="283" spans="1:13" x14ac:dyDescent="0.25">
      <c r="A283" s="1050" t="s">
        <v>3988</v>
      </c>
      <c r="B283" s="1032" t="s">
        <v>3984</v>
      </c>
      <c r="C283" s="1035">
        <v>44901</v>
      </c>
      <c r="D283" s="1032" t="s">
        <v>3985</v>
      </c>
      <c r="E283" s="1032" t="s">
        <v>27</v>
      </c>
      <c r="F283" s="1032" t="s">
        <v>3986</v>
      </c>
      <c r="G283" s="1040">
        <v>120759.6</v>
      </c>
      <c r="H283" s="1049">
        <v>0</v>
      </c>
      <c r="I283" s="1036"/>
      <c r="J283" s="1037">
        <v>0</v>
      </c>
      <c r="K283" s="1037">
        <v>0</v>
      </c>
      <c r="L283" s="1037">
        <v>100633</v>
      </c>
      <c r="M283" s="1041">
        <v>20126.600000000002</v>
      </c>
    </row>
    <row r="284" spans="1:13" x14ac:dyDescent="0.25">
      <c r="A284" s="1050" t="s">
        <v>3971</v>
      </c>
      <c r="B284" s="1032" t="s">
        <v>3969</v>
      </c>
      <c r="C284" s="1035">
        <v>44900</v>
      </c>
      <c r="D284" s="1032" t="s">
        <v>1393</v>
      </c>
      <c r="E284" s="1032" t="s">
        <v>1387</v>
      </c>
      <c r="F284" s="1032" t="s">
        <v>133</v>
      </c>
      <c r="G284" s="1040">
        <v>29052</v>
      </c>
      <c r="H284" s="1049">
        <v>0</v>
      </c>
      <c r="I284" s="1036"/>
      <c r="J284" s="1037">
        <v>0</v>
      </c>
      <c r="K284" s="1037">
        <v>0</v>
      </c>
      <c r="L284" s="1037">
        <v>24210</v>
      </c>
      <c r="M284" s="1041">
        <v>4842</v>
      </c>
    </row>
    <row r="285" spans="1:13" x14ac:dyDescent="0.25">
      <c r="A285" s="1050" t="s">
        <v>3967</v>
      </c>
      <c r="B285" s="1032" t="s">
        <v>3965</v>
      </c>
      <c r="C285" s="1035">
        <v>44900</v>
      </c>
      <c r="D285" s="1032" t="s">
        <v>1492</v>
      </c>
      <c r="E285" s="1032" t="s">
        <v>1387</v>
      </c>
      <c r="F285" s="1032" t="s">
        <v>48</v>
      </c>
      <c r="G285" s="1040">
        <v>96192</v>
      </c>
      <c r="H285" s="1049">
        <v>0</v>
      </c>
      <c r="I285" s="1036"/>
      <c r="J285" s="1037">
        <v>0</v>
      </c>
      <c r="K285" s="1037">
        <v>0</v>
      </c>
      <c r="L285" s="1037">
        <v>80160</v>
      </c>
      <c r="M285" s="1041">
        <v>16032</v>
      </c>
    </row>
    <row r="286" spans="1:13" x14ac:dyDescent="0.25">
      <c r="A286" s="1050" t="s">
        <v>3962</v>
      </c>
      <c r="B286" s="1032" t="s">
        <v>3960</v>
      </c>
      <c r="C286" s="1035">
        <v>44900</v>
      </c>
      <c r="D286" s="1032" t="s">
        <v>1429</v>
      </c>
      <c r="E286" s="1032" t="s">
        <v>41</v>
      </c>
      <c r="F286" s="1032" t="s">
        <v>42</v>
      </c>
      <c r="G286" s="1040">
        <v>19707.599999999999</v>
      </c>
      <c r="H286" s="1049">
        <v>0</v>
      </c>
      <c r="I286" s="1036"/>
      <c r="J286" s="1037">
        <v>0</v>
      </c>
      <c r="K286" s="1037">
        <v>0</v>
      </c>
      <c r="L286" s="1037">
        <v>16423</v>
      </c>
      <c r="M286" s="1041">
        <v>3284.6000000000004</v>
      </c>
    </row>
    <row r="287" spans="1:13" x14ac:dyDescent="0.25">
      <c r="A287" s="1050" t="s">
        <v>3936</v>
      </c>
      <c r="B287" s="1032" t="s">
        <v>3934</v>
      </c>
      <c r="C287" s="1035">
        <v>44897</v>
      </c>
      <c r="D287" s="1032" t="s">
        <v>1492</v>
      </c>
      <c r="E287" s="1032" t="s">
        <v>1387</v>
      </c>
      <c r="F287" s="1032" t="s">
        <v>48</v>
      </c>
      <c r="G287" s="1040">
        <v>71604</v>
      </c>
      <c r="H287" s="1049">
        <v>0</v>
      </c>
      <c r="I287" s="1036"/>
      <c r="J287" s="1037">
        <v>0</v>
      </c>
      <c r="K287" s="1037">
        <v>0</v>
      </c>
      <c r="L287" s="1037">
        <v>59670</v>
      </c>
      <c r="M287" s="1041">
        <v>11934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0268-90C3-4375-BBC5-C471D7E3235E}">
  <dimension ref="A3:D28"/>
  <sheetViews>
    <sheetView workbookViewId="0">
      <selection activeCell="A3" sqref="A3:D28"/>
    </sheetView>
  </sheetViews>
  <sheetFormatPr defaultRowHeight="15" x14ac:dyDescent="0.25"/>
  <cols>
    <col min="1" max="1" width="23.28515625" bestFit="1" customWidth="1"/>
    <col min="2" max="2" width="21.85546875" style="6" bestFit="1" customWidth="1"/>
    <col min="3" max="3" width="28.28515625" style="6" customWidth="1"/>
    <col min="4" max="4" width="20.7109375" style="6" customWidth="1"/>
  </cols>
  <sheetData>
    <row r="3" spans="1:4" s="1030" customFormat="1" ht="61.5" customHeight="1" x14ac:dyDescent="0.25">
      <c r="A3" s="1028" t="s">
        <v>5477</v>
      </c>
      <c r="B3" s="1029" t="s">
        <v>6216</v>
      </c>
      <c r="C3" s="1029" t="s">
        <v>6226</v>
      </c>
      <c r="D3" s="1029" t="s">
        <v>6227</v>
      </c>
    </row>
    <row r="4" spans="1:4" x14ac:dyDescent="0.25">
      <c r="A4" s="1027" t="s">
        <v>1861</v>
      </c>
      <c r="B4" s="1026">
        <v>1835989.2</v>
      </c>
      <c r="C4" s="1026">
        <v>1529991</v>
      </c>
      <c r="D4" s="1026">
        <v>305998.2</v>
      </c>
    </row>
    <row r="5" spans="1:4" x14ac:dyDescent="0.25">
      <c r="A5" s="1027" t="s">
        <v>3278</v>
      </c>
      <c r="B5" s="1026">
        <v>1441439.9999999998</v>
      </c>
      <c r="C5" s="1026">
        <v>1201200</v>
      </c>
      <c r="D5" s="1026">
        <v>240240.00000000003</v>
      </c>
    </row>
    <row r="6" spans="1:4" x14ac:dyDescent="0.25">
      <c r="A6" s="1027" t="s">
        <v>2081</v>
      </c>
      <c r="B6" s="1026">
        <v>1496612.4</v>
      </c>
      <c r="C6" s="1026">
        <v>1247177</v>
      </c>
      <c r="D6" s="1026">
        <v>249435.40000000005</v>
      </c>
    </row>
    <row r="7" spans="1:4" x14ac:dyDescent="0.25">
      <c r="A7" s="1027" t="s">
        <v>1788</v>
      </c>
      <c r="B7" s="1026">
        <v>156300</v>
      </c>
      <c r="C7" s="1026">
        <v>130250</v>
      </c>
      <c r="D7" s="1026">
        <v>26050</v>
      </c>
    </row>
    <row r="8" spans="1:4" x14ac:dyDescent="0.25">
      <c r="A8" s="1027" t="s">
        <v>2142</v>
      </c>
      <c r="B8" s="1026">
        <v>3982827.5999999987</v>
      </c>
      <c r="C8" s="1026">
        <v>3319023</v>
      </c>
      <c r="D8" s="1026">
        <v>663804.60000000021</v>
      </c>
    </row>
    <row r="9" spans="1:4" x14ac:dyDescent="0.25">
      <c r="A9" s="1027" t="s">
        <v>4013</v>
      </c>
      <c r="B9" s="1026">
        <v>178473.59999999998</v>
      </c>
      <c r="C9" s="1026">
        <v>148728</v>
      </c>
      <c r="D9" s="1026">
        <v>29745.600000000002</v>
      </c>
    </row>
    <row r="10" spans="1:4" x14ac:dyDescent="0.25">
      <c r="A10" s="1027" t="s">
        <v>1624</v>
      </c>
      <c r="B10" s="1026">
        <v>205201.19999999998</v>
      </c>
      <c r="C10" s="1026">
        <v>171001</v>
      </c>
      <c r="D10" s="1026">
        <v>34200.200000000004</v>
      </c>
    </row>
    <row r="11" spans="1:4" x14ac:dyDescent="0.25">
      <c r="A11" s="1027" t="s">
        <v>4314</v>
      </c>
      <c r="B11" s="1026">
        <v>2341600.7999999998</v>
      </c>
      <c r="C11" s="1026">
        <v>1951334</v>
      </c>
      <c r="D11" s="1026">
        <v>390266.80000000005</v>
      </c>
    </row>
    <row r="12" spans="1:4" x14ac:dyDescent="0.25">
      <c r="A12" s="1027" t="s">
        <v>1961</v>
      </c>
      <c r="B12" s="1026">
        <v>4499204.3999999994</v>
      </c>
      <c r="C12" s="1026">
        <v>3749337</v>
      </c>
      <c r="D12" s="1026">
        <v>749867.4</v>
      </c>
    </row>
    <row r="13" spans="1:4" x14ac:dyDescent="0.25">
      <c r="A13" s="1027" t="s">
        <v>2221</v>
      </c>
      <c r="B13" s="1026">
        <v>4761555.5999999996</v>
      </c>
      <c r="C13" s="1026">
        <v>3967963</v>
      </c>
      <c r="D13" s="1026">
        <v>793592.60000000009</v>
      </c>
    </row>
    <row r="14" spans="1:4" x14ac:dyDescent="0.25">
      <c r="A14" s="1027" t="s">
        <v>3719</v>
      </c>
      <c r="B14" s="1026">
        <v>154500</v>
      </c>
      <c r="C14" s="1026">
        <v>128750</v>
      </c>
      <c r="D14" s="1026">
        <v>25750</v>
      </c>
    </row>
    <row r="15" spans="1:4" x14ac:dyDescent="0.25">
      <c r="A15" s="1027" t="s">
        <v>2254</v>
      </c>
      <c r="B15" s="1026">
        <v>99999.6</v>
      </c>
      <c r="C15" s="1026">
        <v>83333</v>
      </c>
      <c r="D15" s="1026">
        <v>16666.600000000002</v>
      </c>
    </row>
    <row r="16" spans="1:4" x14ac:dyDescent="0.25">
      <c r="A16" s="1027" t="s">
        <v>1907</v>
      </c>
      <c r="B16" s="1026">
        <v>187999.19999999998</v>
      </c>
      <c r="C16" s="1026">
        <v>156666</v>
      </c>
      <c r="D16" s="1026">
        <v>31333.200000000004</v>
      </c>
    </row>
    <row r="17" spans="1:4" x14ac:dyDescent="0.25">
      <c r="A17" s="1027" t="s">
        <v>4003</v>
      </c>
      <c r="B17" s="1026">
        <v>662000.4</v>
      </c>
      <c r="C17" s="1026">
        <v>551667</v>
      </c>
      <c r="D17" s="1026">
        <v>110333.4</v>
      </c>
    </row>
    <row r="18" spans="1:4" x14ac:dyDescent="0.25">
      <c r="A18" s="1027" t="s">
        <v>1994</v>
      </c>
      <c r="B18" s="1026">
        <v>2731791.6</v>
      </c>
      <c r="C18" s="1026">
        <v>2276493</v>
      </c>
      <c r="D18" s="1026">
        <v>455298.6</v>
      </c>
    </row>
    <row r="19" spans="1:4" x14ac:dyDescent="0.25">
      <c r="A19" s="1027" t="s">
        <v>3791</v>
      </c>
      <c r="B19" s="1026">
        <v>110499.6</v>
      </c>
      <c r="C19" s="1026">
        <v>92083</v>
      </c>
      <c r="D19" s="1026">
        <v>18416.600000000002</v>
      </c>
    </row>
    <row r="20" spans="1:4" x14ac:dyDescent="0.25">
      <c r="A20" s="1027" t="s">
        <v>1847</v>
      </c>
      <c r="B20" s="1026">
        <v>62400</v>
      </c>
      <c r="C20" s="1026">
        <v>52000</v>
      </c>
      <c r="D20" s="1026">
        <v>10400</v>
      </c>
    </row>
    <row r="21" spans="1:4" x14ac:dyDescent="0.25">
      <c r="A21" s="1027" t="s">
        <v>1835</v>
      </c>
      <c r="B21" s="1026">
        <v>655999.19999999995</v>
      </c>
      <c r="C21" s="1026">
        <v>546666</v>
      </c>
      <c r="D21" s="1026">
        <v>109333.2</v>
      </c>
    </row>
    <row r="22" spans="1:4" x14ac:dyDescent="0.25">
      <c r="A22" s="1027" t="s">
        <v>2207</v>
      </c>
      <c r="B22" s="1026">
        <v>169200</v>
      </c>
      <c r="C22" s="1026">
        <v>139095.66</v>
      </c>
      <c r="D22" s="1026">
        <v>27819.132000000001</v>
      </c>
    </row>
    <row r="23" spans="1:4" x14ac:dyDescent="0.25">
      <c r="A23" s="1027" t="s">
        <v>3733</v>
      </c>
      <c r="B23" s="1026">
        <v>20270.400000000001</v>
      </c>
      <c r="C23" s="1026">
        <v>16892</v>
      </c>
      <c r="D23" s="1026">
        <v>3378.4</v>
      </c>
    </row>
    <row r="24" spans="1:4" x14ac:dyDescent="0.25">
      <c r="A24" s="1027" t="s">
        <v>1802</v>
      </c>
      <c r="B24" s="1026">
        <v>92292</v>
      </c>
      <c r="C24" s="1026">
        <v>76910</v>
      </c>
      <c r="D24" s="1026">
        <v>15382.000000000002</v>
      </c>
    </row>
    <row r="25" spans="1:4" x14ac:dyDescent="0.25">
      <c r="A25" s="1027" t="s">
        <v>4087</v>
      </c>
      <c r="B25" s="1026">
        <v>144399.6</v>
      </c>
      <c r="C25" s="1026">
        <v>120333</v>
      </c>
      <c r="D25" s="1026">
        <v>24066.600000000002</v>
      </c>
    </row>
    <row r="26" spans="1:4" x14ac:dyDescent="0.25">
      <c r="A26" s="1027" t="s">
        <v>2901</v>
      </c>
      <c r="B26" s="1026">
        <v>103599.6</v>
      </c>
      <c r="C26" s="1026">
        <v>86333</v>
      </c>
      <c r="D26" s="1026">
        <v>17266.600000000002</v>
      </c>
    </row>
    <row r="27" spans="1:4" x14ac:dyDescent="0.25">
      <c r="A27" s="1027" t="s">
        <v>1922</v>
      </c>
      <c r="B27" s="1026">
        <v>1924800</v>
      </c>
      <c r="C27" s="1026">
        <v>1604000</v>
      </c>
      <c r="D27" s="1026">
        <v>320800</v>
      </c>
    </row>
    <row r="28" spans="1:4" x14ac:dyDescent="0.25">
      <c r="A28" s="1027" t="s">
        <v>5478</v>
      </c>
      <c r="B28" s="1026">
        <v>28018956</v>
      </c>
      <c r="C28" s="1026">
        <v>23347225.66</v>
      </c>
      <c r="D28" s="1026">
        <v>4669445.1320000002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D609-C175-4B7A-B349-19DFE6056E1B}">
  <dimension ref="A1:O166"/>
  <sheetViews>
    <sheetView workbookViewId="0">
      <selection sqref="A1:O166"/>
    </sheetView>
  </sheetViews>
  <sheetFormatPr defaultRowHeight="15" x14ac:dyDescent="0.25"/>
  <cols>
    <col min="14" max="14" width="16.28515625" customWidth="1"/>
    <col min="15" max="15" width="17.85546875" customWidth="1"/>
  </cols>
  <sheetData>
    <row r="1" spans="1:15" ht="108.75" customHeight="1" thickBot="1" x14ac:dyDescent="0.3">
      <c r="A1" s="424" t="s">
        <v>0</v>
      </c>
      <c r="B1" s="425" t="s">
        <v>1</v>
      </c>
      <c r="C1" s="426" t="s">
        <v>2</v>
      </c>
      <c r="D1" s="392" t="s">
        <v>3</v>
      </c>
      <c r="E1" s="427" t="s">
        <v>4</v>
      </c>
      <c r="F1" s="427" t="s">
        <v>5</v>
      </c>
      <c r="G1" s="428" t="s">
        <v>6</v>
      </c>
      <c r="H1" s="428" t="s">
        <v>7</v>
      </c>
      <c r="I1" s="428" t="s">
        <v>4343</v>
      </c>
      <c r="J1" s="426" t="s">
        <v>8</v>
      </c>
      <c r="K1" s="428" t="s">
        <v>9</v>
      </c>
      <c r="L1" s="428" t="s">
        <v>16</v>
      </c>
      <c r="M1" s="428" t="s">
        <v>17</v>
      </c>
      <c r="N1" s="426" t="s">
        <v>18</v>
      </c>
      <c r="O1" s="426" t="s">
        <v>19</v>
      </c>
    </row>
    <row r="2" spans="1:15" ht="26.25" x14ac:dyDescent="0.25">
      <c r="A2" s="508">
        <v>328</v>
      </c>
      <c r="B2" s="509" t="s">
        <v>1623</v>
      </c>
      <c r="C2" s="510" t="s">
        <v>1621</v>
      </c>
      <c r="D2" s="511" t="s">
        <v>1624</v>
      </c>
      <c r="E2" s="512" t="s">
        <v>27</v>
      </c>
      <c r="F2" s="512" t="s">
        <v>1625</v>
      </c>
      <c r="G2" s="513">
        <v>13599.6</v>
      </c>
      <c r="H2" s="514">
        <v>0</v>
      </c>
      <c r="I2" s="514"/>
      <c r="J2" s="515">
        <v>0</v>
      </c>
      <c r="K2" s="515"/>
      <c r="L2" s="515"/>
      <c r="M2" s="516">
        <v>0</v>
      </c>
      <c r="N2" s="515">
        <v>11333</v>
      </c>
      <c r="O2" s="515">
        <v>2266.6</v>
      </c>
    </row>
    <row r="3" spans="1:15" ht="26.25" x14ac:dyDescent="0.25">
      <c r="A3" s="525" t="s">
        <v>1767</v>
      </c>
      <c r="B3" s="526" t="s">
        <v>1768</v>
      </c>
      <c r="C3" s="527" t="s">
        <v>1769</v>
      </c>
      <c r="D3" s="528" t="s">
        <v>1624</v>
      </c>
      <c r="E3" s="529" t="s">
        <v>1770</v>
      </c>
      <c r="F3" s="529" t="s">
        <v>1625</v>
      </c>
      <c r="G3" s="530">
        <v>23100</v>
      </c>
      <c r="H3" s="531">
        <v>0</v>
      </c>
      <c r="I3" s="531"/>
      <c r="J3" s="277">
        <v>0</v>
      </c>
      <c r="K3" s="277"/>
      <c r="L3" s="277"/>
      <c r="M3" s="532">
        <v>0</v>
      </c>
      <c r="N3" s="277">
        <v>19250</v>
      </c>
      <c r="O3" s="277">
        <v>3850</v>
      </c>
    </row>
    <row r="4" spans="1:15" ht="39" x14ac:dyDescent="0.25">
      <c r="A4" s="525" t="s">
        <v>1786</v>
      </c>
      <c r="B4" s="526" t="s">
        <v>1787</v>
      </c>
      <c r="C4" s="527" t="s">
        <v>1773</v>
      </c>
      <c r="D4" s="528" t="s">
        <v>1788</v>
      </c>
      <c r="E4" s="529" t="s">
        <v>1387</v>
      </c>
      <c r="F4" s="529" t="s">
        <v>1789</v>
      </c>
      <c r="G4" s="530">
        <v>72000</v>
      </c>
      <c r="H4" s="531">
        <v>0</v>
      </c>
      <c r="I4" s="531"/>
      <c r="J4" s="277">
        <v>0</v>
      </c>
      <c r="K4" s="277"/>
      <c r="L4" s="277"/>
      <c r="M4" s="532">
        <v>0</v>
      </c>
      <c r="N4" s="277">
        <v>60000</v>
      </c>
      <c r="O4" s="277">
        <v>12000</v>
      </c>
    </row>
    <row r="5" spans="1:15" ht="39" x14ac:dyDescent="0.25">
      <c r="A5" s="525" t="s">
        <v>1792</v>
      </c>
      <c r="B5" s="526" t="s">
        <v>1793</v>
      </c>
      <c r="C5" s="527" t="s">
        <v>1773</v>
      </c>
      <c r="D5" s="528" t="s">
        <v>1788</v>
      </c>
      <c r="E5" s="529" t="s">
        <v>1387</v>
      </c>
      <c r="F5" s="529" t="s">
        <v>1789</v>
      </c>
      <c r="G5" s="530">
        <v>38100</v>
      </c>
      <c r="H5" s="531">
        <v>0</v>
      </c>
      <c r="I5" s="531"/>
      <c r="J5" s="277">
        <v>0</v>
      </c>
      <c r="K5" s="277"/>
      <c r="L5" s="277"/>
      <c r="M5" s="532">
        <v>0</v>
      </c>
      <c r="N5" s="277">
        <v>31750</v>
      </c>
      <c r="O5" s="277">
        <v>6350</v>
      </c>
    </row>
    <row r="6" spans="1:15" ht="26.25" x14ac:dyDescent="0.25">
      <c r="A6" s="525" t="s">
        <v>1799</v>
      </c>
      <c r="B6" s="526" t="s">
        <v>1800</v>
      </c>
      <c r="C6" s="527" t="s">
        <v>1801</v>
      </c>
      <c r="D6" s="528" t="s">
        <v>1802</v>
      </c>
      <c r="E6" s="529" t="s">
        <v>27</v>
      </c>
      <c r="F6" s="529" t="s">
        <v>1803</v>
      </c>
      <c r="G6" s="530">
        <v>25800</v>
      </c>
      <c r="H6" s="531">
        <v>0</v>
      </c>
      <c r="I6" s="531"/>
      <c r="J6" s="277">
        <v>0</v>
      </c>
      <c r="K6" s="277"/>
      <c r="L6" s="277"/>
      <c r="M6" s="532">
        <v>0</v>
      </c>
      <c r="N6" s="277">
        <v>21500</v>
      </c>
      <c r="O6" s="277">
        <v>4300</v>
      </c>
    </row>
    <row r="7" spans="1:15" ht="26.25" x14ac:dyDescent="0.25">
      <c r="A7" s="525" t="s">
        <v>1832</v>
      </c>
      <c r="B7" s="526" t="s">
        <v>1833</v>
      </c>
      <c r="C7" s="527" t="s">
        <v>1834</v>
      </c>
      <c r="D7" s="528" t="s">
        <v>1835</v>
      </c>
      <c r="E7" s="529" t="s">
        <v>27</v>
      </c>
      <c r="F7" s="529" t="s">
        <v>1836</v>
      </c>
      <c r="G7" s="530">
        <v>27999.599999999999</v>
      </c>
      <c r="H7" s="531">
        <v>0</v>
      </c>
      <c r="I7" s="531"/>
      <c r="J7" s="277">
        <v>0</v>
      </c>
      <c r="K7" s="277"/>
      <c r="L7" s="277"/>
      <c r="M7" s="532">
        <v>0</v>
      </c>
      <c r="N7" s="277">
        <v>23333</v>
      </c>
      <c r="O7" s="277">
        <v>4666.6000000000004</v>
      </c>
    </row>
    <row r="8" spans="1:15" ht="26.25" x14ac:dyDescent="0.25">
      <c r="A8" s="525" t="s">
        <v>1837</v>
      </c>
      <c r="B8" s="526" t="s">
        <v>1838</v>
      </c>
      <c r="C8" s="527" t="s">
        <v>1834</v>
      </c>
      <c r="D8" s="528" t="s">
        <v>1835</v>
      </c>
      <c r="E8" s="529" t="s">
        <v>27</v>
      </c>
      <c r="F8" s="529" t="s">
        <v>1836</v>
      </c>
      <c r="G8" s="530">
        <v>27999.599999999999</v>
      </c>
      <c r="H8" s="531">
        <v>0</v>
      </c>
      <c r="I8" s="531"/>
      <c r="J8" s="277">
        <v>0</v>
      </c>
      <c r="K8" s="277"/>
      <c r="L8" s="277"/>
      <c r="M8" s="532">
        <v>0</v>
      </c>
      <c r="N8" s="277">
        <v>23333</v>
      </c>
      <c r="O8" s="277">
        <v>4666.6000000000004</v>
      </c>
    </row>
    <row r="9" spans="1:15" ht="26.25" x14ac:dyDescent="0.25">
      <c r="A9" s="525" t="s">
        <v>1844</v>
      </c>
      <c r="B9" s="526" t="s">
        <v>1845</v>
      </c>
      <c r="C9" s="527" t="s">
        <v>1846</v>
      </c>
      <c r="D9" s="528" t="s">
        <v>1847</v>
      </c>
      <c r="E9" s="529" t="s">
        <v>1848</v>
      </c>
      <c r="F9" s="529" t="s">
        <v>1849</v>
      </c>
      <c r="G9" s="530">
        <v>31200</v>
      </c>
      <c r="H9" s="531">
        <v>0</v>
      </c>
      <c r="I9" s="531"/>
      <c r="J9" s="277">
        <v>0</v>
      </c>
      <c r="K9" s="277"/>
      <c r="L9" s="277"/>
      <c r="M9" s="532">
        <v>0</v>
      </c>
      <c r="N9" s="277">
        <v>26000</v>
      </c>
      <c r="O9" s="277">
        <v>5200</v>
      </c>
    </row>
    <row r="10" spans="1:15" ht="26.25" x14ac:dyDescent="0.25">
      <c r="A10" s="525" t="s">
        <v>1850</v>
      </c>
      <c r="B10" s="526" t="s">
        <v>1851</v>
      </c>
      <c r="C10" s="527" t="s">
        <v>1846</v>
      </c>
      <c r="D10" s="528" t="s">
        <v>1847</v>
      </c>
      <c r="E10" s="529" t="s">
        <v>1848</v>
      </c>
      <c r="F10" s="529" t="s">
        <v>1849</v>
      </c>
      <c r="G10" s="530">
        <v>31200</v>
      </c>
      <c r="H10" s="531">
        <v>0</v>
      </c>
      <c r="I10" s="531"/>
      <c r="J10" s="277">
        <v>0</v>
      </c>
      <c r="K10" s="277"/>
      <c r="L10" s="277"/>
      <c r="M10" s="532">
        <v>0</v>
      </c>
      <c r="N10" s="277">
        <v>26000</v>
      </c>
      <c r="O10" s="277">
        <v>5200</v>
      </c>
    </row>
    <row r="11" spans="1:15" ht="26.25" x14ac:dyDescent="0.25">
      <c r="A11" s="525" t="s">
        <v>1859</v>
      </c>
      <c r="B11" s="526" t="s">
        <v>1860</v>
      </c>
      <c r="C11" s="527" t="s">
        <v>1857</v>
      </c>
      <c r="D11" s="528" t="s">
        <v>1861</v>
      </c>
      <c r="E11" s="529" t="s">
        <v>1387</v>
      </c>
      <c r="F11" s="529" t="s">
        <v>1862</v>
      </c>
      <c r="G11" s="530">
        <v>1192424.3999999999</v>
      </c>
      <c r="H11" s="531">
        <v>0</v>
      </c>
      <c r="I11" s="531"/>
      <c r="J11" s="277">
        <v>0</v>
      </c>
      <c r="K11" s="277"/>
      <c r="L11" s="277"/>
      <c r="M11" s="532">
        <v>0</v>
      </c>
      <c r="N11" s="277">
        <v>993687</v>
      </c>
      <c r="O11" s="277">
        <v>198737.40000000002</v>
      </c>
    </row>
    <row r="12" spans="1:15" ht="26.25" x14ac:dyDescent="0.25">
      <c r="A12" s="525">
        <v>44774</v>
      </c>
      <c r="B12" s="526" t="s">
        <v>1905</v>
      </c>
      <c r="C12" s="527" t="s">
        <v>1906</v>
      </c>
      <c r="D12" s="528" t="s">
        <v>1907</v>
      </c>
      <c r="E12" s="529" t="s">
        <v>27</v>
      </c>
      <c r="F12" s="529" t="s">
        <v>1908</v>
      </c>
      <c r="G12" s="530">
        <v>51999.6</v>
      </c>
      <c r="H12" s="531">
        <v>0</v>
      </c>
      <c r="I12" s="531"/>
      <c r="J12" s="277">
        <v>0</v>
      </c>
      <c r="K12" s="277"/>
      <c r="L12" s="277"/>
      <c r="M12" s="532">
        <v>0</v>
      </c>
      <c r="N12" s="277">
        <v>43333</v>
      </c>
      <c r="O12" s="277">
        <v>8666.6</v>
      </c>
    </row>
    <row r="13" spans="1:15" ht="26.25" x14ac:dyDescent="0.25">
      <c r="A13" s="525" t="s">
        <v>1920</v>
      </c>
      <c r="B13" s="526" t="s">
        <v>1921</v>
      </c>
      <c r="C13" s="527" t="s">
        <v>1919</v>
      </c>
      <c r="D13" s="528" t="s">
        <v>1922</v>
      </c>
      <c r="E13" s="529" t="s">
        <v>27</v>
      </c>
      <c r="F13" s="529" t="s">
        <v>1923</v>
      </c>
      <c r="G13" s="530">
        <v>-7200</v>
      </c>
      <c r="H13" s="531">
        <v>0</v>
      </c>
      <c r="I13" s="531"/>
      <c r="J13" s="277">
        <v>0</v>
      </c>
      <c r="K13" s="277"/>
      <c r="L13" s="277"/>
      <c r="M13" s="532">
        <v>0</v>
      </c>
      <c r="N13" s="277">
        <v>-6000</v>
      </c>
      <c r="O13" s="277">
        <v>-1200</v>
      </c>
    </row>
    <row r="14" spans="1:15" ht="26.25" x14ac:dyDescent="0.25">
      <c r="A14" s="525" t="s">
        <v>1924</v>
      </c>
      <c r="B14" s="526" t="s">
        <v>1925</v>
      </c>
      <c r="C14" s="527" t="s">
        <v>1919</v>
      </c>
      <c r="D14" s="528" t="s">
        <v>1922</v>
      </c>
      <c r="E14" s="529" t="s">
        <v>27</v>
      </c>
      <c r="F14" s="529" t="s">
        <v>1923</v>
      </c>
      <c r="G14" s="530">
        <v>88800</v>
      </c>
      <c r="H14" s="531">
        <v>0</v>
      </c>
      <c r="I14" s="531"/>
      <c r="J14" s="277">
        <v>0</v>
      </c>
      <c r="K14" s="277"/>
      <c r="L14" s="277"/>
      <c r="M14" s="532">
        <v>0</v>
      </c>
      <c r="N14" s="277">
        <v>74000</v>
      </c>
      <c r="O14" s="277">
        <v>14800</v>
      </c>
    </row>
    <row r="15" spans="1:15" ht="26.25" x14ac:dyDescent="0.25">
      <c r="A15" s="525" t="s">
        <v>1926</v>
      </c>
      <c r="B15" s="526" t="s">
        <v>1927</v>
      </c>
      <c r="C15" s="527" t="s">
        <v>1919</v>
      </c>
      <c r="D15" s="528" t="s">
        <v>1922</v>
      </c>
      <c r="E15" s="529" t="s">
        <v>27</v>
      </c>
      <c r="F15" s="529" t="s">
        <v>1923</v>
      </c>
      <c r="G15" s="530">
        <v>88800</v>
      </c>
      <c r="H15" s="531">
        <v>0</v>
      </c>
      <c r="I15" s="531"/>
      <c r="J15" s="277">
        <v>0</v>
      </c>
      <c r="K15" s="277"/>
      <c r="L15" s="277"/>
      <c r="M15" s="532">
        <v>0</v>
      </c>
      <c r="N15" s="277">
        <v>74000</v>
      </c>
      <c r="O15" s="277">
        <v>14800</v>
      </c>
    </row>
    <row r="16" spans="1:15" ht="26.25" x14ac:dyDescent="0.25">
      <c r="A16" s="525" t="s">
        <v>1928</v>
      </c>
      <c r="B16" s="526" t="s">
        <v>1929</v>
      </c>
      <c r="C16" s="527" t="s">
        <v>1919</v>
      </c>
      <c r="D16" s="528" t="s">
        <v>1922</v>
      </c>
      <c r="E16" s="529" t="s">
        <v>27</v>
      </c>
      <c r="F16" s="529" t="s">
        <v>1923</v>
      </c>
      <c r="G16" s="530">
        <v>88800</v>
      </c>
      <c r="H16" s="531">
        <v>0</v>
      </c>
      <c r="I16" s="531"/>
      <c r="J16" s="277">
        <v>0</v>
      </c>
      <c r="K16" s="277"/>
      <c r="L16" s="277"/>
      <c r="M16" s="532">
        <v>0</v>
      </c>
      <c r="N16" s="277">
        <v>74000</v>
      </c>
      <c r="O16" s="277">
        <v>14800</v>
      </c>
    </row>
    <row r="17" spans="1:15" ht="26.25" x14ac:dyDescent="0.25">
      <c r="A17" s="525" t="s">
        <v>1930</v>
      </c>
      <c r="B17" s="526" t="s">
        <v>1931</v>
      </c>
      <c r="C17" s="527" t="s">
        <v>1919</v>
      </c>
      <c r="D17" s="528" t="s">
        <v>1922</v>
      </c>
      <c r="E17" s="529" t="s">
        <v>27</v>
      </c>
      <c r="F17" s="529" t="s">
        <v>1923</v>
      </c>
      <c r="G17" s="530">
        <v>88800</v>
      </c>
      <c r="H17" s="531">
        <v>0</v>
      </c>
      <c r="I17" s="531"/>
      <c r="J17" s="277">
        <v>0</v>
      </c>
      <c r="K17" s="277"/>
      <c r="L17" s="277"/>
      <c r="M17" s="532">
        <v>0</v>
      </c>
      <c r="N17" s="277">
        <v>74000</v>
      </c>
      <c r="O17" s="277">
        <v>14800</v>
      </c>
    </row>
    <row r="18" spans="1:15" ht="26.25" x14ac:dyDescent="0.25">
      <c r="A18" s="525" t="s">
        <v>1932</v>
      </c>
      <c r="B18" s="526" t="s">
        <v>1933</v>
      </c>
      <c r="C18" s="527" t="s">
        <v>1919</v>
      </c>
      <c r="D18" s="528" t="s">
        <v>1922</v>
      </c>
      <c r="E18" s="529" t="s">
        <v>1756</v>
      </c>
      <c r="F18" s="529" t="s">
        <v>1923</v>
      </c>
      <c r="G18" s="530">
        <v>72000</v>
      </c>
      <c r="H18" s="531">
        <v>0</v>
      </c>
      <c r="I18" s="531"/>
      <c r="J18" s="277">
        <v>0</v>
      </c>
      <c r="K18" s="277"/>
      <c r="L18" s="277"/>
      <c r="M18" s="532">
        <v>0</v>
      </c>
      <c r="N18" s="277">
        <v>60000</v>
      </c>
      <c r="O18" s="277">
        <v>12000</v>
      </c>
    </row>
    <row r="19" spans="1:15" ht="26.25" x14ac:dyDescent="0.25">
      <c r="A19" s="525" t="s">
        <v>1934</v>
      </c>
      <c r="B19" s="526" t="s">
        <v>1935</v>
      </c>
      <c r="C19" s="527" t="s">
        <v>1919</v>
      </c>
      <c r="D19" s="528" t="s">
        <v>1922</v>
      </c>
      <c r="E19" s="529" t="s">
        <v>27</v>
      </c>
      <c r="F19" s="529" t="s">
        <v>1923</v>
      </c>
      <c r="G19" s="530">
        <v>88800</v>
      </c>
      <c r="H19" s="531">
        <v>0</v>
      </c>
      <c r="I19" s="531"/>
      <c r="J19" s="277">
        <v>0</v>
      </c>
      <c r="K19" s="277"/>
      <c r="L19" s="277"/>
      <c r="M19" s="532">
        <v>0</v>
      </c>
      <c r="N19" s="277">
        <v>74000</v>
      </c>
      <c r="O19" s="277">
        <v>14800</v>
      </c>
    </row>
    <row r="20" spans="1:15" ht="26.25" x14ac:dyDescent="0.25">
      <c r="A20" s="525" t="s">
        <v>1936</v>
      </c>
      <c r="B20" s="526" t="s">
        <v>1937</v>
      </c>
      <c r="C20" s="527" t="s">
        <v>1919</v>
      </c>
      <c r="D20" s="528" t="s">
        <v>1922</v>
      </c>
      <c r="E20" s="529" t="s">
        <v>1756</v>
      </c>
      <c r="F20" s="529" t="s">
        <v>1923</v>
      </c>
      <c r="G20" s="530">
        <v>7200</v>
      </c>
      <c r="H20" s="531">
        <v>0</v>
      </c>
      <c r="I20" s="531"/>
      <c r="J20" s="277">
        <v>0</v>
      </c>
      <c r="K20" s="277"/>
      <c r="L20" s="277"/>
      <c r="M20" s="532">
        <v>0</v>
      </c>
      <c r="N20" s="277">
        <v>6000</v>
      </c>
      <c r="O20" s="277">
        <v>1200</v>
      </c>
    </row>
    <row r="21" spans="1:15" ht="26.25" x14ac:dyDescent="0.25">
      <c r="A21" s="525" t="s">
        <v>1938</v>
      </c>
      <c r="B21" s="526" t="s">
        <v>1939</v>
      </c>
      <c r="C21" s="527" t="s">
        <v>1919</v>
      </c>
      <c r="D21" s="528" t="s">
        <v>1922</v>
      </c>
      <c r="E21" s="529" t="s">
        <v>27</v>
      </c>
      <c r="F21" s="529" t="s">
        <v>1923</v>
      </c>
      <c r="G21" s="530">
        <v>88800</v>
      </c>
      <c r="H21" s="531">
        <v>0</v>
      </c>
      <c r="I21" s="531"/>
      <c r="J21" s="277">
        <v>0</v>
      </c>
      <c r="K21" s="277"/>
      <c r="L21" s="277"/>
      <c r="M21" s="532">
        <v>0</v>
      </c>
      <c r="N21" s="277">
        <v>74000</v>
      </c>
      <c r="O21" s="277">
        <v>14800</v>
      </c>
    </row>
    <row r="22" spans="1:15" ht="26.25" x14ac:dyDescent="0.25">
      <c r="A22" s="525" t="s">
        <v>1940</v>
      </c>
      <c r="B22" s="526" t="s">
        <v>1941</v>
      </c>
      <c r="C22" s="527" t="s">
        <v>1919</v>
      </c>
      <c r="D22" s="528" t="s">
        <v>1922</v>
      </c>
      <c r="E22" s="529" t="s">
        <v>27</v>
      </c>
      <c r="F22" s="529" t="s">
        <v>1923</v>
      </c>
      <c r="G22" s="530">
        <v>88800</v>
      </c>
      <c r="H22" s="531">
        <v>0</v>
      </c>
      <c r="I22" s="531"/>
      <c r="J22" s="277">
        <v>0</v>
      </c>
      <c r="K22" s="277"/>
      <c r="L22" s="277"/>
      <c r="M22" s="532">
        <v>0</v>
      </c>
      <c r="N22" s="277">
        <v>74000</v>
      </c>
      <c r="O22" s="277">
        <v>14800</v>
      </c>
    </row>
    <row r="23" spans="1:15" ht="26.25" x14ac:dyDescent="0.25">
      <c r="A23" s="525" t="s">
        <v>1942</v>
      </c>
      <c r="B23" s="526" t="s">
        <v>1943</v>
      </c>
      <c r="C23" s="527" t="s">
        <v>1919</v>
      </c>
      <c r="D23" s="528" t="s">
        <v>1922</v>
      </c>
      <c r="E23" s="529" t="s">
        <v>1756</v>
      </c>
      <c r="F23" s="529" t="s">
        <v>1923</v>
      </c>
      <c r="G23" s="530">
        <v>43200</v>
      </c>
      <c r="H23" s="531">
        <v>0</v>
      </c>
      <c r="I23" s="531"/>
      <c r="J23" s="277">
        <v>0</v>
      </c>
      <c r="K23" s="277"/>
      <c r="L23" s="277"/>
      <c r="M23" s="532">
        <v>0</v>
      </c>
      <c r="N23" s="277">
        <v>36000</v>
      </c>
      <c r="O23" s="277">
        <v>7200</v>
      </c>
    </row>
    <row r="24" spans="1:15" ht="26.25" x14ac:dyDescent="0.25">
      <c r="A24" s="525">
        <v>44835</v>
      </c>
      <c r="B24" s="526" t="s">
        <v>1944</v>
      </c>
      <c r="C24" s="527" t="s">
        <v>1919</v>
      </c>
      <c r="D24" s="528" t="s">
        <v>1907</v>
      </c>
      <c r="E24" s="529" t="s">
        <v>27</v>
      </c>
      <c r="F24" s="529" t="s">
        <v>1908</v>
      </c>
      <c r="G24" s="530">
        <v>27999.599999999999</v>
      </c>
      <c r="H24" s="531">
        <v>0</v>
      </c>
      <c r="I24" s="531"/>
      <c r="J24" s="277">
        <v>0</v>
      </c>
      <c r="K24" s="277"/>
      <c r="L24" s="277"/>
      <c r="M24" s="532">
        <v>0</v>
      </c>
      <c r="N24" s="277">
        <v>23333</v>
      </c>
      <c r="O24" s="277">
        <v>4666.6000000000004</v>
      </c>
    </row>
    <row r="25" spans="1:15" ht="26.25" x14ac:dyDescent="0.25">
      <c r="A25" s="525">
        <v>44805</v>
      </c>
      <c r="B25" s="526" t="s">
        <v>1945</v>
      </c>
      <c r="C25" s="527" t="s">
        <v>1919</v>
      </c>
      <c r="D25" s="528" t="s">
        <v>1907</v>
      </c>
      <c r="E25" s="529" t="s">
        <v>27</v>
      </c>
      <c r="F25" s="529" t="s">
        <v>1908</v>
      </c>
      <c r="G25" s="530">
        <v>27999.599999999999</v>
      </c>
      <c r="H25" s="531">
        <v>0</v>
      </c>
      <c r="I25" s="531"/>
      <c r="J25" s="277">
        <v>0</v>
      </c>
      <c r="K25" s="277"/>
      <c r="L25" s="277"/>
      <c r="M25" s="532">
        <v>0</v>
      </c>
      <c r="N25" s="277">
        <v>23333</v>
      </c>
      <c r="O25" s="277">
        <v>4666.6000000000004</v>
      </c>
    </row>
    <row r="26" spans="1:15" ht="26.25" x14ac:dyDescent="0.25">
      <c r="A26" s="525" t="s">
        <v>1958</v>
      </c>
      <c r="B26" s="526" t="s">
        <v>1959</v>
      </c>
      <c r="C26" s="527" t="s">
        <v>1960</v>
      </c>
      <c r="D26" s="528" t="s">
        <v>1961</v>
      </c>
      <c r="E26" s="529" t="s">
        <v>30</v>
      </c>
      <c r="F26" s="529" t="s">
        <v>1962</v>
      </c>
      <c r="G26" s="530">
        <v>417153.6</v>
      </c>
      <c r="H26" s="531">
        <v>0</v>
      </c>
      <c r="I26" s="531"/>
      <c r="J26" s="277">
        <v>0</v>
      </c>
      <c r="K26" s="277"/>
      <c r="L26" s="277"/>
      <c r="M26" s="532">
        <v>0</v>
      </c>
      <c r="N26" s="277">
        <v>347628</v>
      </c>
      <c r="O26" s="277">
        <v>69525.600000000006</v>
      </c>
    </row>
    <row r="27" spans="1:15" ht="39" x14ac:dyDescent="0.25">
      <c r="A27" s="525" t="s">
        <v>1968</v>
      </c>
      <c r="B27" s="526" t="s">
        <v>1969</v>
      </c>
      <c r="C27" s="527" t="s">
        <v>1970</v>
      </c>
      <c r="D27" s="528" t="s">
        <v>1861</v>
      </c>
      <c r="E27" s="529" t="s">
        <v>1387</v>
      </c>
      <c r="F27" s="529" t="s">
        <v>1862</v>
      </c>
      <c r="G27" s="530">
        <v>149286</v>
      </c>
      <c r="H27" s="531">
        <v>0</v>
      </c>
      <c r="I27" s="531"/>
      <c r="J27" s="277">
        <v>0</v>
      </c>
      <c r="K27" s="277"/>
      <c r="L27" s="277"/>
      <c r="M27" s="532">
        <v>0</v>
      </c>
      <c r="N27" s="277">
        <v>124405</v>
      </c>
      <c r="O27" s="277">
        <v>24881</v>
      </c>
    </row>
    <row r="28" spans="1:15" ht="39" x14ac:dyDescent="0.25">
      <c r="A28" s="525" t="s">
        <v>1974</v>
      </c>
      <c r="B28" s="526" t="s">
        <v>1975</v>
      </c>
      <c r="C28" s="527" t="s">
        <v>1973</v>
      </c>
      <c r="D28" s="528" t="s">
        <v>1861</v>
      </c>
      <c r="E28" s="529" t="s">
        <v>1387</v>
      </c>
      <c r="F28" s="529" t="s">
        <v>1862</v>
      </c>
      <c r="G28" s="530">
        <v>149286</v>
      </c>
      <c r="H28" s="531">
        <v>0</v>
      </c>
      <c r="I28" s="531"/>
      <c r="J28" s="277">
        <v>0</v>
      </c>
      <c r="K28" s="277"/>
      <c r="L28" s="277"/>
      <c r="M28" s="532">
        <v>0</v>
      </c>
      <c r="N28" s="277">
        <v>124405</v>
      </c>
      <c r="O28" s="277">
        <v>24881</v>
      </c>
    </row>
    <row r="29" spans="1:15" ht="39" x14ac:dyDescent="0.25">
      <c r="A29" s="525" t="s">
        <v>1976</v>
      </c>
      <c r="B29" s="526" t="s">
        <v>1977</v>
      </c>
      <c r="C29" s="527" t="s">
        <v>1978</v>
      </c>
      <c r="D29" s="528" t="s">
        <v>1861</v>
      </c>
      <c r="E29" s="529" t="s">
        <v>1387</v>
      </c>
      <c r="F29" s="529" t="s">
        <v>1862</v>
      </c>
      <c r="G29" s="530">
        <v>149286</v>
      </c>
      <c r="H29" s="531">
        <v>0</v>
      </c>
      <c r="I29" s="531"/>
      <c r="J29" s="277">
        <v>0</v>
      </c>
      <c r="K29" s="277"/>
      <c r="L29" s="277"/>
      <c r="M29" s="532">
        <v>0</v>
      </c>
      <c r="N29" s="277">
        <v>124405</v>
      </c>
      <c r="O29" s="277">
        <v>24881</v>
      </c>
    </row>
    <row r="30" spans="1:15" ht="26.25" x14ac:dyDescent="0.25">
      <c r="A30" s="525" t="s">
        <v>1982</v>
      </c>
      <c r="B30" s="526" t="s">
        <v>1983</v>
      </c>
      <c r="C30" s="527" t="s">
        <v>1981</v>
      </c>
      <c r="D30" s="528" t="s">
        <v>1922</v>
      </c>
      <c r="E30" s="529" t="s">
        <v>1756</v>
      </c>
      <c r="F30" s="529" t="s">
        <v>1923</v>
      </c>
      <c r="G30" s="530">
        <v>88800</v>
      </c>
      <c r="H30" s="531">
        <v>0</v>
      </c>
      <c r="I30" s="531"/>
      <c r="J30" s="276">
        <v>0</v>
      </c>
      <c r="K30" s="276"/>
      <c r="L30" s="277"/>
      <c r="M30" s="532">
        <v>0</v>
      </c>
      <c r="N30" s="277">
        <v>74000</v>
      </c>
      <c r="O30" s="277">
        <v>14800</v>
      </c>
    </row>
    <row r="31" spans="1:15" ht="26.25" x14ac:dyDescent="0.25">
      <c r="A31" s="525" t="s">
        <v>1984</v>
      </c>
      <c r="B31" s="526" t="s">
        <v>1985</v>
      </c>
      <c r="C31" s="527" t="s">
        <v>1981</v>
      </c>
      <c r="D31" s="528" t="s">
        <v>1922</v>
      </c>
      <c r="E31" s="529" t="s">
        <v>1756</v>
      </c>
      <c r="F31" s="529" t="s">
        <v>1923</v>
      </c>
      <c r="G31" s="530">
        <v>88800</v>
      </c>
      <c r="H31" s="531">
        <v>0</v>
      </c>
      <c r="I31" s="531"/>
      <c r="J31" s="277">
        <v>0</v>
      </c>
      <c r="K31" s="277"/>
      <c r="L31" s="277"/>
      <c r="M31" s="532">
        <v>0</v>
      </c>
      <c r="N31" s="277">
        <v>74000</v>
      </c>
      <c r="O31" s="277">
        <v>14800</v>
      </c>
    </row>
    <row r="32" spans="1:15" ht="26.25" x14ac:dyDescent="0.25">
      <c r="A32" s="525" t="s">
        <v>1986</v>
      </c>
      <c r="B32" s="526" t="s">
        <v>1987</v>
      </c>
      <c r="C32" s="527" t="s">
        <v>1981</v>
      </c>
      <c r="D32" s="528" t="s">
        <v>1922</v>
      </c>
      <c r="E32" s="529" t="s">
        <v>27</v>
      </c>
      <c r="F32" s="529" t="s">
        <v>1923</v>
      </c>
      <c r="G32" s="530">
        <v>88800</v>
      </c>
      <c r="H32" s="531">
        <v>0</v>
      </c>
      <c r="I32" s="531"/>
      <c r="J32" s="277">
        <v>0</v>
      </c>
      <c r="K32" s="277"/>
      <c r="L32" s="277"/>
      <c r="M32" s="532">
        <v>0</v>
      </c>
      <c r="N32" s="277">
        <v>74000</v>
      </c>
      <c r="O32" s="277">
        <v>14800</v>
      </c>
    </row>
    <row r="33" spans="1:15" ht="26.25" x14ac:dyDescent="0.25">
      <c r="A33" s="525">
        <v>44896</v>
      </c>
      <c r="B33" s="526" t="s">
        <v>1988</v>
      </c>
      <c r="C33" s="527" t="s">
        <v>1989</v>
      </c>
      <c r="D33" s="528" t="s">
        <v>1907</v>
      </c>
      <c r="E33" s="529" t="s">
        <v>27</v>
      </c>
      <c r="F33" s="529" t="s">
        <v>1908</v>
      </c>
      <c r="G33" s="530">
        <v>80000.399999999994</v>
      </c>
      <c r="H33" s="531">
        <v>0</v>
      </c>
      <c r="I33" s="531"/>
      <c r="J33" s="277">
        <v>0</v>
      </c>
      <c r="K33" s="277"/>
      <c r="L33" s="277"/>
      <c r="M33" s="532">
        <v>0</v>
      </c>
      <c r="N33" s="277">
        <v>66667</v>
      </c>
      <c r="O33" s="277">
        <v>13333.400000000001</v>
      </c>
    </row>
    <row r="34" spans="1:15" ht="39" x14ac:dyDescent="0.25">
      <c r="A34" s="525" t="s">
        <v>1990</v>
      </c>
      <c r="B34" s="526" t="s">
        <v>1991</v>
      </c>
      <c r="C34" s="527" t="s">
        <v>1992</v>
      </c>
      <c r="D34" s="528" t="s">
        <v>1861</v>
      </c>
      <c r="E34" s="529" t="s">
        <v>1387</v>
      </c>
      <c r="F34" s="529" t="s">
        <v>1862</v>
      </c>
      <c r="G34" s="530">
        <v>149286</v>
      </c>
      <c r="H34" s="531">
        <v>0</v>
      </c>
      <c r="I34" s="531"/>
      <c r="J34" s="277">
        <v>0</v>
      </c>
      <c r="K34" s="277"/>
      <c r="L34" s="277"/>
      <c r="M34" s="532">
        <v>0</v>
      </c>
      <c r="N34" s="277">
        <v>124405</v>
      </c>
      <c r="O34" s="277">
        <v>24881</v>
      </c>
    </row>
    <row r="35" spans="1:15" ht="26.25" x14ac:dyDescent="0.25">
      <c r="A35" s="525">
        <v>44562</v>
      </c>
      <c r="B35" s="526" t="s">
        <v>1993</v>
      </c>
      <c r="C35" s="527" t="s">
        <v>1992</v>
      </c>
      <c r="D35" s="528" t="s">
        <v>1994</v>
      </c>
      <c r="E35" s="529" t="s">
        <v>30</v>
      </c>
      <c r="F35" s="529" t="s">
        <v>1995</v>
      </c>
      <c r="G35" s="530">
        <v>1076352</v>
      </c>
      <c r="H35" s="531">
        <v>0</v>
      </c>
      <c r="I35" s="531"/>
      <c r="J35" s="277">
        <v>0</v>
      </c>
      <c r="K35" s="277"/>
      <c r="L35" s="277"/>
      <c r="M35" s="532">
        <v>0</v>
      </c>
      <c r="N35" s="277">
        <v>896960</v>
      </c>
      <c r="O35" s="277">
        <v>179392</v>
      </c>
    </row>
    <row r="36" spans="1:15" ht="39" x14ac:dyDescent="0.25">
      <c r="A36" s="525" t="s">
        <v>2007</v>
      </c>
      <c r="B36" s="526" t="s">
        <v>2008</v>
      </c>
      <c r="C36" s="527" t="s">
        <v>2000</v>
      </c>
      <c r="D36" s="528" t="s">
        <v>1861</v>
      </c>
      <c r="E36" s="529" t="s">
        <v>1387</v>
      </c>
      <c r="F36" s="529" t="s">
        <v>1862</v>
      </c>
      <c r="G36" s="530">
        <v>46420.800000000003</v>
      </c>
      <c r="H36" s="531">
        <v>0</v>
      </c>
      <c r="I36" s="531"/>
      <c r="J36" s="277">
        <v>0</v>
      </c>
      <c r="K36" s="277"/>
      <c r="L36" s="277"/>
      <c r="M36" s="532">
        <v>0</v>
      </c>
      <c r="N36" s="277">
        <v>38684</v>
      </c>
      <c r="O36" s="277">
        <v>7736.8</v>
      </c>
    </row>
    <row r="37" spans="1:15" ht="26.25" x14ac:dyDescent="0.25">
      <c r="A37" s="525">
        <v>1140</v>
      </c>
      <c r="B37" s="526" t="s">
        <v>2060</v>
      </c>
      <c r="C37" s="527" t="s">
        <v>2061</v>
      </c>
      <c r="D37" s="528" t="s">
        <v>1922</v>
      </c>
      <c r="E37" s="529" t="s">
        <v>1387</v>
      </c>
      <c r="F37" s="529" t="s">
        <v>1923</v>
      </c>
      <c r="G37" s="530">
        <v>96000</v>
      </c>
      <c r="H37" s="531">
        <v>0</v>
      </c>
      <c r="I37" s="531"/>
      <c r="J37" s="277">
        <v>0</v>
      </c>
      <c r="K37" s="277"/>
      <c r="L37" s="277"/>
      <c r="M37" s="532">
        <v>0</v>
      </c>
      <c r="N37" s="277">
        <v>80000</v>
      </c>
      <c r="O37" s="277">
        <v>16000</v>
      </c>
    </row>
    <row r="38" spans="1:15" ht="26.25" x14ac:dyDescent="0.25">
      <c r="A38" s="525">
        <v>1139</v>
      </c>
      <c r="B38" s="526" t="s">
        <v>2062</v>
      </c>
      <c r="C38" s="527" t="s">
        <v>2061</v>
      </c>
      <c r="D38" s="528" t="s">
        <v>1922</v>
      </c>
      <c r="E38" s="529" t="s">
        <v>1387</v>
      </c>
      <c r="F38" s="529" t="s">
        <v>1923</v>
      </c>
      <c r="G38" s="530">
        <v>96000</v>
      </c>
      <c r="H38" s="531">
        <v>0</v>
      </c>
      <c r="I38" s="531"/>
      <c r="J38" s="277">
        <v>0</v>
      </c>
      <c r="K38" s="277"/>
      <c r="L38" s="277"/>
      <c r="M38" s="532">
        <v>0</v>
      </c>
      <c r="N38" s="277">
        <v>80000</v>
      </c>
      <c r="O38" s="277">
        <v>16000</v>
      </c>
    </row>
    <row r="39" spans="1:15" ht="26.25" x14ac:dyDescent="0.25">
      <c r="A39" s="525">
        <v>1138</v>
      </c>
      <c r="B39" s="526" t="s">
        <v>2063</v>
      </c>
      <c r="C39" s="527" t="s">
        <v>2061</v>
      </c>
      <c r="D39" s="528" t="s">
        <v>1922</v>
      </c>
      <c r="E39" s="529" t="s">
        <v>1387</v>
      </c>
      <c r="F39" s="529" t="s">
        <v>1923</v>
      </c>
      <c r="G39" s="530">
        <v>96000</v>
      </c>
      <c r="H39" s="531">
        <v>0</v>
      </c>
      <c r="I39" s="531"/>
      <c r="J39" s="277">
        <v>0</v>
      </c>
      <c r="K39" s="277"/>
      <c r="L39" s="277"/>
      <c r="M39" s="532">
        <v>0</v>
      </c>
      <c r="N39" s="277">
        <v>80000</v>
      </c>
      <c r="O39" s="277">
        <v>16000</v>
      </c>
    </row>
    <row r="40" spans="1:15" ht="26.25" x14ac:dyDescent="0.25">
      <c r="A40" s="525">
        <v>491</v>
      </c>
      <c r="B40" s="526" t="s">
        <v>2064</v>
      </c>
      <c r="C40" s="527" t="s">
        <v>2065</v>
      </c>
      <c r="D40" s="528" t="s">
        <v>1835</v>
      </c>
      <c r="E40" s="529" t="s">
        <v>1387</v>
      </c>
      <c r="F40" s="529" t="s">
        <v>1836</v>
      </c>
      <c r="G40" s="530">
        <v>36000</v>
      </c>
      <c r="H40" s="531">
        <v>0</v>
      </c>
      <c r="I40" s="531"/>
      <c r="J40" s="277">
        <v>0</v>
      </c>
      <c r="K40" s="277"/>
      <c r="L40" s="277"/>
      <c r="M40" s="532">
        <v>0</v>
      </c>
      <c r="N40" s="277">
        <v>30000</v>
      </c>
      <c r="O40" s="277">
        <v>6000</v>
      </c>
    </row>
    <row r="41" spans="1:15" ht="26.25" x14ac:dyDescent="0.25">
      <c r="A41" s="525">
        <v>493</v>
      </c>
      <c r="B41" s="526" t="s">
        <v>2066</v>
      </c>
      <c r="C41" s="527" t="s">
        <v>2065</v>
      </c>
      <c r="D41" s="528" t="s">
        <v>1835</v>
      </c>
      <c r="E41" s="529" t="s">
        <v>1387</v>
      </c>
      <c r="F41" s="529" t="s">
        <v>1836</v>
      </c>
      <c r="G41" s="530">
        <v>36000</v>
      </c>
      <c r="H41" s="531">
        <v>0</v>
      </c>
      <c r="I41" s="531"/>
      <c r="J41" s="277">
        <v>0</v>
      </c>
      <c r="K41" s="277"/>
      <c r="L41" s="277"/>
      <c r="M41" s="532">
        <v>0</v>
      </c>
      <c r="N41" s="277">
        <v>30000</v>
      </c>
      <c r="O41" s="277">
        <v>6000</v>
      </c>
    </row>
    <row r="42" spans="1:15" ht="26.25" x14ac:dyDescent="0.25">
      <c r="A42" s="525">
        <v>492</v>
      </c>
      <c r="B42" s="526" t="s">
        <v>2067</v>
      </c>
      <c r="C42" s="527" t="s">
        <v>2065</v>
      </c>
      <c r="D42" s="528" t="s">
        <v>1835</v>
      </c>
      <c r="E42" s="529" t="s">
        <v>1387</v>
      </c>
      <c r="F42" s="529" t="s">
        <v>1836</v>
      </c>
      <c r="G42" s="530">
        <v>36000</v>
      </c>
      <c r="H42" s="531">
        <v>0</v>
      </c>
      <c r="I42" s="531"/>
      <c r="J42" s="277">
        <v>0</v>
      </c>
      <c r="K42" s="277"/>
      <c r="L42" s="277"/>
      <c r="M42" s="532">
        <v>0</v>
      </c>
      <c r="N42" s="277">
        <v>30000</v>
      </c>
      <c r="O42" s="277">
        <v>6000</v>
      </c>
    </row>
    <row r="43" spans="1:15" ht="26.25" x14ac:dyDescent="0.25">
      <c r="A43" s="525">
        <v>495</v>
      </c>
      <c r="B43" s="526" t="s">
        <v>2068</v>
      </c>
      <c r="C43" s="527" t="s">
        <v>2065</v>
      </c>
      <c r="D43" s="528" t="s">
        <v>1835</v>
      </c>
      <c r="E43" s="529" t="s">
        <v>1387</v>
      </c>
      <c r="F43" s="529" t="s">
        <v>1836</v>
      </c>
      <c r="G43" s="530">
        <v>36000</v>
      </c>
      <c r="H43" s="531">
        <v>0</v>
      </c>
      <c r="I43" s="531"/>
      <c r="J43" s="277">
        <v>0</v>
      </c>
      <c r="K43" s="277"/>
      <c r="L43" s="277"/>
      <c r="M43" s="532">
        <v>0</v>
      </c>
      <c r="N43" s="277">
        <v>30000</v>
      </c>
      <c r="O43" s="277">
        <v>6000</v>
      </c>
    </row>
    <row r="44" spans="1:15" ht="26.25" x14ac:dyDescent="0.25">
      <c r="A44" s="525">
        <v>496</v>
      </c>
      <c r="B44" s="526" t="s">
        <v>2069</v>
      </c>
      <c r="C44" s="527" t="s">
        <v>2065</v>
      </c>
      <c r="D44" s="528" t="s">
        <v>1835</v>
      </c>
      <c r="E44" s="529" t="s">
        <v>1387</v>
      </c>
      <c r="F44" s="529" t="s">
        <v>1836</v>
      </c>
      <c r="G44" s="530">
        <v>36000</v>
      </c>
      <c r="H44" s="531">
        <v>0</v>
      </c>
      <c r="I44" s="531"/>
      <c r="J44" s="277">
        <v>0</v>
      </c>
      <c r="K44" s="277"/>
      <c r="L44" s="277"/>
      <c r="M44" s="532">
        <v>0</v>
      </c>
      <c r="N44" s="277">
        <v>30000</v>
      </c>
      <c r="O44" s="277">
        <v>6000</v>
      </c>
    </row>
    <row r="45" spans="1:15" ht="26.25" x14ac:dyDescent="0.25">
      <c r="A45" s="525">
        <v>498</v>
      </c>
      <c r="B45" s="526" t="s">
        <v>2070</v>
      </c>
      <c r="C45" s="527" t="s">
        <v>2065</v>
      </c>
      <c r="D45" s="528" t="s">
        <v>1835</v>
      </c>
      <c r="E45" s="529" t="s">
        <v>1387</v>
      </c>
      <c r="F45" s="529" t="s">
        <v>1836</v>
      </c>
      <c r="G45" s="530">
        <v>36000</v>
      </c>
      <c r="H45" s="531">
        <v>0</v>
      </c>
      <c r="I45" s="531"/>
      <c r="J45" s="277">
        <v>0</v>
      </c>
      <c r="K45" s="277"/>
      <c r="L45" s="277"/>
      <c r="M45" s="532">
        <v>0</v>
      </c>
      <c r="N45" s="277">
        <v>30000</v>
      </c>
      <c r="O45" s="277">
        <v>6000</v>
      </c>
    </row>
    <row r="46" spans="1:15" ht="26.25" x14ac:dyDescent="0.25">
      <c r="A46" s="525">
        <v>497</v>
      </c>
      <c r="B46" s="526" t="s">
        <v>2071</v>
      </c>
      <c r="C46" s="527" t="s">
        <v>2065</v>
      </c>
      <c r="D46" s="528" t="s">
        <v>1835</v>
      </c>
      <c r="E46" s="529" t="s">
        <v>1387</v>
      </c>
      <c r="F46" s="529" t="s">
        <v>1836</v>
      </c>
      <c r="G46" s="530">
        <v>36000</v>
      </c>
      <c r="H46" s="531">
        <v>0</v>
      </c>
      <c r="I46" s="531"/>
      <c r="J46" s="277">
        <v>0</v>
      </c>
      <c r="K46" s="277"/>
      <c r="L46" s="277"/>
      <c r="M46" s="532">
        <v>0</v>
      </c>
      <c r="N46" s="277">
        <v>30000</v>
      </c>
      <c r="O46" s="277">
        <v>6000</v>
      </c>
    </row>
    <row r="47" spans="1:15" ht="26.25" x14ac:dyDescent="0.25">
      <c r="A47" s="525">
        <v>490</v>
      </c>
      <c r="B47" s="526" t="s">
        <v>2072</v>
      </c>
      <c r="C47" s="527" t="s">
        <v>2065</v>
      </c>
      <c r="D47" s="528" t="s">
        <v>1835</v>
      </c>
      <c r="E47" s="529" t="s">
        <v>1387</v>
      </c>
      <c r="F47" s="529" t="s">
        <v>1836</v>
      </c>
      <c r="G47" s="530">
        <v>36000</v>
      </c>
      <c r="H47" s="531">
        <v>0</v>
      </c>
      <c r="I47" s="531"/>
      <c r="J47" s="277">
        <v>0</v>
      </c>
      <c r="K47" s="277"/>
      <c r="L47" s="277"/>
      <c r="M47" s="532">
        <v>0</v>
      </c>
      <c r="N47" s="277">
        <v>30000</v>
      </c>
      <c r="O47" s="277">
        <v>6000</v>
      </c>
    </row>
    <row r="48" spans="1:15" ht="26.25" x14ac:dyDescent="0.25">
      <c r="A48" s="525">
        <v>494</v>
      </c>
      <c r="B48" s="526" t="s">
        <v>2073</v>
      </c>
      <c r="C48" s="527" t="s">
        <v>2065</v>
      </c>
      <c r="D48" s="528" t="s">
        <v>1835</v>
      </c>
      <c r="E48" s="529" t="s">
        <v>1387</v>
      </c>
      <c r="F48" s="529" t="s">
        <v>1836</v>
      </c>
      <c r="G48" s="530">
        <v>36000</v>
      </c>
      <c r="H48" s="531">
        <v>0</v>
      </c>
      <c r="I48" s="531"/>
      <c r="J48" s="277">
        <v>0</v>
      </c>
      <c r="K48" s="277"/>
      <c r="L48" s="277"/>
      <c r="M48" s="532">
        <v>0</v>
      </c>
      <c r="N48" s="277">
        <v>30000</v>
      </c>
      <c r="O48" s="277">
        <v>6000</v>
      </c>
    </row>
    <row r="49" spans="1:15" ht="26.25" x14ac:dyDescent="0.25">
      <c r="A49" s="525">
        <v>489</v>
      </c>
      <c r="B49" s="526" t="s">
        <v>2074</v>
      </c>
      <c r="C49" s="527" t="s">
        <v>2065</v>
      </c>
      <c r="D49" s="528" t="s">
        <v>1835</v>
      </c>
      <c r="E49" s="529" t="s">
        <v>1387</v>
      </c>
      <c r="F49" s="529" t="s">
        <v>1836</v>
      </c>
      <c r="G49" s="530">
        <v>36000</v>
      </c>
      <c r="H49" s="531">
        <v>0</v>
      </c>
      <c r="I49" s="531"/>
      <c r="J49" s="277">
        <v>0</v>
      </c>
      <c r="K49" s="277"/>
      <c r="L49" s="277"/>
      <c r="M49" s="532">
        <v>0</v>
      </c>
      <c r="N49" s="277">
        <v>30000</v>
      </c>
      <c r="O49" s="277">
        <v>6000</v>
      </c>
    </row>
    <row r="50" spans="1:15" ht="26.25" x14ac:dyDescent="0.25">
      <c r="A50" s="525">
        <v>3</v>
      </c>
      <c r="B50" s="526" t="s">
        <v>2075</v>
      </c>
      <c r="C50" s="527" t="s">
        <v>2065</v>
      </c>
      <c r="D50" s="528" t="s">
        <v>1961</v>
      </c>
      <c r="E50" s="529" t="s">
        <v>1387</v>
      </c>
      <c r="F50" s="529" t="s">
        <v>1962</v>
      </c>
      <c r="G50" s="530">
        <v>4082050.8</v>
      </c>
      <c r="H50" s="531">
        <v>0</v>
      </c>
      <c r="I50" s="531"/>
      <c r="J50" s="277">
        <v>0</v>
      </c>
      <c r="K50" s="277"/>
      <c r="L50" s="277"/>
      <c r="M50" s="532">
        <v>0</v>
      </c>
      <c r="N50" s="277">
        <v>3401709</v>
      </c>
      <c r="O50" s="277">
        <v>680341.8</v>
      </c>
    </row>
    <row r="51" spans="1:15" ht="26.25" x14ac:dyDescent="0.25">
      <c r="A51" s="525">
        <v>5018</v>
      </c>
      <c r="B51" s="526" t="s">
        <v>2079</v>
      </c>
      <c r="C51" s="527" t="s">
        <v>2080</v>
      </c>
      <c r="D51" s="528" t="s">
        <v>2081</v>
      </c>
      <c r="E51" s="529" t="s">
        <v>1387</v>
      </c>
      <c r="F51" s="529" t="s">
        <v>1862</v>
      </c>
      <c r="G51" s="530">
        <v>149018.4</v>
      </c>
      <c r="H51" s="531">
        <v>0</v>
      </c>
      <c r="I51" s="531"/>
      <c r="J51" s="277">
        <v>0</v>
      </c>
      <c r="K51" s="277"/>
      <c r="L51" s="277"/>
      <c r="M51" s="532">
        <v>0</v>
      </c>
      <c r="N51" s="277">
        <v>124182</v>
      </c>
      <c r="O51" s="277">
        <v>24836.400000000001</v>
      </c>
    </row>
    <row r="52" spans="1:15" ht="26.25" x14ac:dyDescent="0.25">
      <c r="A52" s="525">
        <v>1145</v>
      </c>
      <c r="B52" s="526" t="s">
        <v>2093</v>
      </c>
      <c r="C52" s="527" t="s">
        <v>2087</v>
      </c>
      <c r="D52" s="528" t="s">
        <v>1922</v>
      </c>
      <c r="E52" s="529" t="s">
        <v>1387</v>
      </c>
      <c r="F52" s="529" t="s">
        <v>1923</v>
      </c>
      <c r="G52" s="530">
        <v>96000</v>
      </c>
      <c r="H52" s="531">
        <v>0</v>
      </c>
      <c r="I52" s="531"/>
      <c r="J52" s="277">
        <v>0</v>
      </c>
      <c r="K52" s="277"/>
      <c r="L52" s="277"/>
      <c r="M52" s="532">
        <v>0</v>
      </c>
      <c r="N52" s="277">
        <v>80000</v>
      </c>
      <c r="O52" s="277">
        <v>16000</v>
      </c>
    </row>
    <row r="53" spans="1:15" ht="26.25" x14ac:dyDescent="0.25">
      <c r="A53" s="525">
        <v>1143</v>
      </c>
      <c r="B53" s="526" t="s">
        <v>2094</v>
      </c>
      <c r="C53" s="527" t="s">
        <v>2087</v>
      </c>
      <c r="D53" s="528" t="s">
        <v>1922</v>
      </c>
      <c r="E53" s="529" t="s">
        <v>1387</v>
      </c>
      <c r="F53" s="529" t="s">
        <v>1923</v>
      </c>
      <c r="G53" s="530">
        <v>96000</v>
      </c>
      <c r="H53" s="531">
        <v>0</v>
      </c>
      <c r="I53" s="531"/>
      <c r="J53" s="277">
        <v>0</v>
      </c>
      <c r="K53" s="277"/>
      <c r="L53" s="277"/>
      <c r="M53" s="532">
        <v>0</v>
      </c>
      <c r="N53" s="277">
        <v>80000</v>
      </c>
      <c r="O53" s="277">
        <v>16000</v>
      </c>
    </row>
    <row r="54" spans="1:15" ht="26.25" x14ac:dyDescent="0.25">
      <c r="A54" s="525">
        <v>1144</v>
      </c>
      <c r="B54" s="526" t="s">
        <v>2095</v>
      </c>
      <c r="C54" s="527" t="s">
        <v>2087</v>
      </c>
      <c r="D54" s="528" t="s">
        <v>1922</v>
      </c>
      <c r="E54" s="529" t="s">
        <v>1387</v>
      </c>
      <c r="F54" s="529" t="s">
        <v>1923</v>
      </c>
      <c r="G54" s="530">
        <v>96000</v>
      </c>
      <c r="H54" s="531">
        <v>0</v>
      </c>
      <c r="I54" s="531"/>
      <c r="J54" s="277">
        <v>0</v>
      </c>
      <c r="K54" s="277"/>
      <c r="L54" s="277"/>
      <c r="M54" s="532">
        <v>0</v>
      </c>
      <c r="N54" s="277">
        <v>80000</v>
      </c>
      <c r="O54" s="277">
        <v>16000</v>
      </c>
    </row>
    <row r="55" spans="1:15" ht="26.25" x14ac:dyDescent="0.25">
      <c r="A55" s="525">
        <v>5119</v>
      </c>
      <c r="B55" s="526" t="s">
        <v>2103</v>
      </c>
      <c r="C55" s="527" t="s">
        <v>2100</v>
      </c>
      <c r="D55" s="528" t="s">
        <v>2081</v>
      </c>
      <c r="E55" s="529" t="s">
        <v>1387</v>
      </c>
      <c r="F55" s="529" t="s">
        <v>1862</v>
      </c>
      <c r="G55" s="530">
        <v>148954.79999999999</v>
      </c>
      <c r="H55" s="531">
        <v>0</v>
      </c>
      <c r="I55" s="531"/>
      <c r="J55" s="277">
        <v>0</v>
      </c>
      <c r="K55" s="277"/>
      <c r="L55" s="277"/>
      <c r="M55" s="532">
        <v>0</v>
      </c>
      <c r="N55" s="277">
        <v>124129</v>
      </c>
      <c r="O55" s="277">
        <v>24825.800000000003</v>
      </c>
    </row>
    <row r="56" spans="1:15" ht="26.25" x14ac:dyDescent="0.25">
      <c r="A56" s="525">
        <v>5146</v>
      </c>
      <c r="B56" s="526" t="s">
        <v>2107</v>
      </c>
      <c r="C56" s="527" t="s">
        <v>1423</v>
      </c>
      <c r="D56" s="528" t="s">
        <v>2081</v>
      </c>
      <c r="E56" s="529" t="s">
        <v>1387</v>
      </c>
      <c r="F56" s="529" t="s">
        <v>1862</v>
      </c>
      <c r="G56" s="530">
        <v>148954.79999999999</v>
      </c>
      <c r="H56" s="531">
        <v>0</v>
      </c>
      <c r="I56" s="531"/>
      <c r="J56" s="277">
        <v>0</v>
      </c>
      <c r="K56" s="277"/>
      <c r="L56" s="277"/>
      <c r="M56" s="532">
        <v>0</v>
      </c>
      <c r="N56" s="277">
        <v>124129</v>
      </c>
      <c r="O56" s="277">
        <v>24825.800000000003</v>
      </c>
    </row>
    <row r="57" spans="1:15" ht="26.25" x14ac:dyDescent="0.25">
      <c r="A57" s="525">
        <v>1162</v>
      </c>
      <c r="B57" s="526" t="s">
        <v>2108</v>
      </c>
      <c r="C57" s="527" t="s">
        <v>1423</v>
      </c>
      <c r="D57" s="528" t="s">
        <v>1922</v>
      </c>
      <c r="E57" s="529" t="s">
        <v>1387</v>
      </c>
      <c r="F57" s="529" t="s">
        <v>1923</v>
      </c>
      <c r="G57" s="530">
        <v>57600</v>
      </c>
      <c r="H57" s="531">
        <v>0</v>
      </c>
      <c r="I57" s="531"/>
      <c r="J57" s="277">
        <v>0</v>
      </c>
      <c r="K57" s="277"/>
      <c r="L57" s="277"/>
      <c r="M57" s="532">
        <v>0</v>
      </c>
      <c r="N57" s="277">
        <v>48000</v>
      </c>
      <c r="O57" s="277">
        <v>9600</v>
      </c>
    </row>
    <row r="58" spans="1:15" ht="26.25" x14ac:dyDescent="0.25">
      <c r="A58" s="525">
        <v>1161</v>
      </c>
      <c r="B58" s="526" t="s">
        <v>2109</v>
      </c>
      <c r="C58" s="527" t="s">
        <v>1423</v>
      </c>
      <c r="D58" s="528" t="s">
        <v>1922</v>
      </c>
      <c r="E58" s="529" t="s">
        <v>1387</v>
      </c>
      <c r="F58" s="529" t="s">
        <v>1923</v>
      </c>
      <c r="G58" s="530">
        <v>96000</v>
      </c>
      <c r="H58" s="531">
        <v>0</v>
      </c>
      <c r="I58" s="531"/>
      <c r="J58" s="277">
        <v>0</v>
      </c>
      <c r="K58" s="277"/>
      <c r="L58" s="277"/>
      <c r="M58" s="532">
        <v>0</v>
      </c>
      <c r="N58" s="277">
        <v>80000</v>
      </c>
      <c r="O58" s="277">
        <v>16000</v>
      </c>
    </row>
    <row r="59" spans="1:15" ht="26.25" x14ac:dyDescent="0.25">
      <c r="A59" s="525">
        <v>1159</v>
      </c>
      <c r="B59" s="526" t="s">
        <v>2110</v>
      </c>
      <c r="C59" s="527" t="s">
        <v>1423</v>
      </c>
      <c r="D59" s="528" t="s">
        <v>1922</v>
      </c>
      <c r="E59" s="529" t="s">
        <v>1387</v>
      </c>
      <c r="F59" s="529" t="s">
        <v>1923</v>
      </c>
      <c r="G59" s="530">
        <v>96000</v>
      </c>
      <c r="H59" s="531">
        <v>0</v>
      </c>
      <c r="I59" s="531"/>
      <c r="J59" s="277">
        <v>0</v>
      </c>
      <c r="K59" s="277"/>
      <c r="L59" s="277"/>
      <c r="M59" s="532">
        <v>0</v>
      </c>
      <c r="N59" s="277">
        <v>80000</v>
      </c>
      <c r="O59" s="277">
        <v>16000</v>
      </c>
    </row>
    <row r="60" spans="1:15" ht="26.25" x14ac:dyDescent="0.25">
      <c r="A60" s="525">
        <v>1160</v>
      </c>
      <c r="B60" s="526" t="s">
        <v>2111</v>
      </c>
      <c r="C60" s="527" t="s">
        <v>1423</v>
      </c>
      <c r="D60" s="528" t="s">
        <v>1922</v>
      </c>
      <c r="E60" s="529" t="s">
        <v>1387</v>
      </c>
      <c r="F60" s="529" t="s">
        <v>1923</v>
      </c>
      <c r="G60" s="530">
        <v>96000</v>
      </c>
      <c r="H60" s="531">
        <v>0</v>
      </c>
      <c r="I60" s="531"/>
      <c r="J60" s="277">
        <v>0</v>
      </c>
      <c r="K60" s="277"/>
      <c r="L60" s="277"/>
      <c r="M60" s="532">
        <v>0</v>
      </c>
      <c r="N60" s="277">
        <v>80000</v>
      </c>
      <c r="O60" s="277">
        <v>16000</v>
      </c>
    </row>
    <row r="61" spans="1:15" ht="26.25" x14ac:dyDescent="0.25">
      <c r="A61" s="525">
        <v>508</v>
      </c>
      <c r="B61" s="526" t="s">
        <v>2114</v>
      </c>
      <c r="C61" s="527" t="s">
        <v>2115</v>
      </c>
      <c r="D61" s="528" t="s">
        <v>1835</v>
      </c>
      <c r="E61" s="529" t="s">
        <v>1387</v>
      </c>
      <c r="F61" s="529" t="s">
        <v>1836</v>
      </c>
      <c r="G61" s="530">
        <v>36000</v>
      </c>
      <c r="H61" s="531">
        <v>0</v>
      </c>
      <c r="I61" s="531"/>
      <c r="J61" s="277">
        <v>0</v>
      </c>
      <c r="K61" s="277"/>
      <c r="L61" s="277"/>
      <c r="M61" s="532">
        <v>0</v>
      </c>
      <c r="N61" s="277">
        <v>30000</v>
      </c>
      <c r="O61" s="277">
        <v>6000</v>
      </c>
    </row>
    <row r="62" spans="1:15" ht="26.25" x14ac:dyDescent="0.25">
      <c r="A62" s="525">
        <v>5185</v>
      </c>
      <c r="B62" s="526" t="s">
        <v>2116</v>
      </c>
      <c r="C62" s="527" t="s">
        <v>2115</v>
      </c>
      <c r="D62" s="528" t="s">
        <v>2081</v>
      </c>
      <c r="E62" s="529" t="s">
        <v>1387</v>
      </c>
      <c r="F62" s="529" t="s">
        <v>1862</v>
      </c>
      <c r="G62" s="530">
        <v>66201.600000000006</v>
      </c>
      <c r="H62" s="531">
        <v>0</v>
      </c>
      <c r="I62" s="531"/>
      <c r="J62" s="277">
        <v>0</v>
      </c>
      <c r="K62" s="277"/>
      <c r="L62" s="277"/>
      <c r="M62" s="532">
        <v>0</v>
      </c>
      <c r="N62" s="277">
        <v>55168</v>
      </c>
      <c r="O62" s="277">
        <v>11033.6</v>
      </c>
    </row>
    <row r="63" spans="1:15" ht="26.25" x14ac:dyDescent="0.25">
      <c r="A63" s="525">
        <v>511</v>
      </c>
      <c r="B63" s="526" t="s">
        <v>2117</v>
      </c>
      <c r="C63" s="527" t="s">
        <v>2115</v>
      </c>
      <c r="D63" s="528" t="s">
        <v>1835</v>
      </c>
      <c r="E63" s="529" t="s">
        <v>1387</v>
      </c>
      <c r="F63" s="529" t="s">
        <v>1836</v>
      </c>
      <c r="G63" s="530">
        <v>24000</v>
      </c>
      <c r="H63" s="531">
        <v>0</v>
      </c>
      <c r="I63" s="531"/>
      <c r="J63" s="277">
        <v>0</v>
      </c>
      <c r="K63" s="277"/>
      <c r="L63" s="277"/>
      <c r="M63" s="532">
        <v>0</v>
      </c>
      <c r="N63" s="277">
        <v>20000</v>
      </c>
      <c r="O63" s="277">
        <v>4000</v>
      </c>
    </row>
    <row r="64" spans="1:15" ht="26.25" x14ac:dyDescent="0.25">
      <c r="A64" s="525">
        <v>506</v>
      </c>
      <c r="B64" s="526" t="s">
        <v>2118</v>
      </c>
      <c r="C64" s="527" t="s">
        <v>2115</v>
      </c>
      <c r="D64" s="528" t="s">
        <v>1835</v>
      </c>
      <c r="E64" s="529" t="s">
        <v>1387</v>
      </c>
      <c r="F64" s="529" t="s">
        <v>1836</v>
      </c>
      <c r="G64" s="530">
        <v>36000</v>
      </c>
      <c r="H64" s="531">
        <v>0</v>
      </c>
      <c r="I64" s="531"/>
      <c r="J64" s="277">
        <v>0</v>
      </c>
      <c r="K64" s="277"/>
      <c r="L64" s="277"/>
      <c r="M64" s="532">
        <v>0</v>
      </c>
      <c r="N64" s="277">
        <v>30000</v>
      </c>
      <c r="O64" s="277">
        <v>6000</v>
      </c>
    </row>
    <row r="65" spans="1:15" ht="26.25" x14ac:dyDescent="0.25">
      <c r="A65" s="525">
        <v>509</v>
      </c>
      <c r="B65" s="526" t="s">
        <v>2119</v>
      </c>
      <c r="C65" s="527" t="s">
        <v>2115</v>
      </c>
      <c r="D65" s="528" t="s">
        <v>1835</v>
      </c>
      <c r="E65" s="529" t="s">
        <v>1387</v>
      </c>
      <c r="F65" s="529" t="s">
        <v>1836</v>
      </c>
      <c r="G65" s="530">
        <v>36000</v>
      </c>
      <c r="H65" s="531">
        <v>0</v>
      </c>
      <c r="I65" s="531"/>
      <c r="J65" s="277">
        <v>0</v>
      </c>
      <c r="K65" s="277"/>
      <c r="L65" s="277"/>
      <c r="M65" s="532">
        <v>0</v>
      </c>
      <c r="N65" s="277">
        <v>30000</v>
      </c>
      <c r="O65" s="277">
        <v>6000</v>
      </c>
    </row>
    <row r="66" spans="1:15" ht="26.25" x14ac:dyDescent="0.25">
      <c r="A66" s="525">
        <v>505</v>
      </c>
      <c r="B66" s="526" t="s">
        <v>2120</v>
      </c>
      <c r="C66" s="527" t="s">
        <v>2115</v>
      </c>
      <c r="D66" s="528" t="s">
        <v>1835</v>
      </c>
      <c r="E66" s="529" t="s">
        <v>1387</v>
      </c>
      <c r="F66" s="529" t="s">
        <v>1836</v>
      </c>
      <c r="G66" s="530">
        <v>36000</v>
      </c>
      <c r="H66" s="531">
        <v>0</v>
      </c>
      <c r="I66" s="531"/>
      <c r="J66" s="277">
        <v>0</v>
      </c>
      <c r="K66" s="277"/>
      <c r="L66" s="277"/>
      <c r="M66" s="532">
        <v>0</v>
      </c>
      <c r="N66" s="277">
        <v>30000</v>
      </c>
      <c r="O66" s="277">
        <v>6000</v>
      </c>
    </row>
    <row r="67" spans="1:15" ht="26.25" x14ac:dyDescent="0.25">
      <c r="A67" s="525">
        <v>507</v>
      </c>
      <c r="B67" s="526" t="s">
        <v>2121</v>
      </c>
      <c r="C67" s="527" t="s">
        <v>2115</v>
      </c>
      <c r="D67" s="528" t="s">
        <v>1835</v>
      </c>
      <c r="E67" s="529" t="s">
        <v>1387</v>
      </c>
      <c r="F67" s="529" t="s">
        <v>1836</v>
      </c>
      <c r="G67" s="530">
        <v>36000</v>
      </c>
      <c r="H67" s="531">
        <v>0</v>
      </c>
      <c r="I67" s="531"/>
      <c r="J67" s="277">
        <v>0</v>
      </c>
      <c r="K67" s="277"/>
      <c r="L67" s="277"/>
      <c r="M67" s="532">
        <v>0</v>
      </c>
      <c r="N67" s="277">
        <v>30000</v>
      </c>
      <c r="O67" s="277">
        <v>6000</v>
      </c>
    </row>
    <row r="68" spans="1:15" ht="26.25" x14ac:dyDescent="0.25">
      <c r="A68" s="525">
        <v>510</v>
      </c>
      <c r="B68" s="526" t="s">
        <v>2122</v>
      </c>
      <c r="C68" s="527" t="s">
        <v>2115</v>
      </c>
      <c r="D68" s="528" t="s">
        <v>1835</v>
      </c>
      <c r="E68" s="529" t="s">
        <v>1387</v>
      </c>
      <c r="F68" s="529" t="s">
        <v>1836</v>
      </c>
      <c r="G68" s="530">
        <v>36000</v>
      </c>
      <c r="H68" s="531">
        <v>0</v>
      </c>
      <c r="I68" s="531"/>
      <c r="J68" s="277">
        <v>0</v>
      </c>
      <c r="K68" s="277"/>
      <c r="L68" s="277"/>
      <c r="M68" s="532">
        <v>0</v>
      </c>
      <c r="N68" s="277">
        <v>30000</v>
      </c>
      <c r="O68" s="277">
        <v>6000</v>
      </c>
    </row>
    <row r="69" spans="1:15" ht="64.5" x14ac:dyDescent="0.25">
      <c r="A69" s="525" t="s">
        <v>2140</v>
      </c>
      <c r="B69" s="526" t="s">
        <v>2141</v>
      </c>
      <c r="C69" s="527" t="s">
        <v>2139</v>
      </c>
      <c r="D69" s="528" t="s">
        <v>2142</v>
      </c>
      <c r="E69" s="529" t="s">
        <v>1387</v>
      </c>
      <c r="F69" s="529" t="s">
        <v>2143</v>
      </c>
      <c r="G69" s="530">
        <v>52470</v>
      </c>
      <c r="H69" s="531">
        <v>0</v>
      </c>
      <c r="I69" s="531"/>
      <c r="J69" s="277">
        <v>0</v>
      </c>
      <c r="K69" s="273">
        <v>0</v>
      </c>
      <c r="L69" s="277"/>
      <c r="M69" s="532">
        <v>0</v>
      </c>
      <c r="N69" s="277">
        <v>43725</v>
      </c>
      <c r="O69" s="277">
        <v>8745</v>
      </c>
    </row>
    <row r="70" spans="1:15" ht="64.5" x14ac:dyDescent="0.25">
      <c r="A70" s="525" t="s">
        <v>2144</v>
      </c>
      <c r="B70" s="526" t="s">
        <v>2145</v>
      </c>
      <c r="C70" s="527" t="s">
        <v>2139</v>
      </c>
      <c r="D70" s="528" t="s">
        <v>2142</v>
      </c>
      <c r="E70" s="529" t="s">
        <v>1387</v>
      </c>
      <c r="F70" s="529" t="s">
        <v>2143</v>
      </c>
      <c r="G70" s="530">
        <v>104940</v>
      </c>
      <c r="H70" s="531">
        <v>0</v>
      </c>
      <c r="I70" s="531"/>
      <c r="J70" s="277">
        <v>0</v>
      </c>
      <c r="K70" s="273">
        <v>0</v>
      </c>
      <c r="L70" s="277"/>
      <c r="M70" s="532">
        <v>0</v>
      </c>
      <c r="N70" s="277">
        <v>87450</v>
      </c>
      <c r="O70" s="277">
        <v>17490</v>
      </c>
    </row>
    <row r="71" spans="1:15" ht="64.5" x14ac:dyDescent="0.25">
      <c r="A71" s="525" t="s">
        <v>2180</v>
      </c>
      <c r="B71" s="526" t="s">
        <v>2181</v>
      </c>
      <c r="C71" s="527" t="s">
        <v>2176</v>
      </c>
      <c r="D71" s="528" t="s">
        <v>1788</v>
      </c>
      <c r="E71" s="529" t="s">
        <v>1387</v>
      </c>
      <c r="F71" s="529" t="s">
        <v>1789</v>
      </c>
      <c r="G71" s="530">
        <v>46200</v>
      </c>
      <c r="H71" s="531">
        <v>0</v>
      </c>
      <c r="I71" s="531"/>
      <c r="J71" s="277">
        <v>0</v>
      </c>
      <c r="K71" s="273">
        <v>0</v>
      </c>
      <c r="L71" s="277"/>
      <c r="M71" s="532">
        <v>0</v>
      </c>
      <c r="N71" s="277">
        <v>38500</v>
      </c>
      <c r="O71" s="277">
        <v>7700</v>
      </c>
    </row>
    <row r="72" spans="1:15" ht="64.5" x14ac:dyDescent="0.25">
      <c r="A72" s="525" t="s">
        <v>2204</v>
      </c>
      <c r="B72" s="526" t="s">
        <v>2205</v>
      </c>
      <c r="C72" s="527" t="s">
        <v>2206</v>
      </c>
      <c r="D72" s="528" t="s">
        <v>2207</v>
      </c>
      <c r="E72" s="529" t="s">
        <v>1407</v>
      </c>
      <c r="F72" s="529" t="s">
        <v>2208</v>
      </c>
      <c r="G72" s="530">
        <v>108000</v>
      </c>
      <c r="H72" s="531">
        <v>0</v>
      </c>
      <c r="I72" s="531"/>
      <c r="J72" s="277">
        <v>0</v>
      </c>
      <c r="K72" s="273">
        <v>0</v>
      </c>
      <c r="L72" s="277"/>
      <c r="M72" s="532">
        <v>0</v>
      </c>
      <c r="N72" s="277">
        <v>90000</v>
      </c>
      <c r="O72" s="277">
        <v>18000</v>
      </c>
    </row>
    <row r="73" spans="1:15" ht="51.75" x14ac:dyDescent="0.25">
      <c r="A73" s="525" t="s">
        <v>2219</v>
      </c>
      <c r="B73" s="526" t="s">
        <v>2220</v>
      </c>
      <c r="C73" s="527" t="s">
        <v>2216</v>
      </c>
      <c r="D73" s="528" t="s">
        <v>2221</v>
      </c>
      <c r="E73" s="529" t="s">
        <v>2222</v>
      </c>
      <c r="F73" s="529" t="s">
        <v>2223</v>
      </c>
      <c r="G73" s="530">
        <v>2345600.4</v>
      </c>
      <c r="H73" s="531">
        <v>0</v>
      </c>
      <c r="I73" s="531"/>
      <c r="J73" s="277">
        <v>0</v>
      </c>
      <c r="K73" s="273">
        <v>0</v>
      </c>
      <c r="L73" s="277"/>
      <c r="M73" s="532">
        <v>0</v>
      </c>
      <c r="N73" s="277">
        <v>1954667</v>
      </c>
      <c r="O73" s="277">
        <v>390933.4</v>
      </c>
    </row>
    <row r="74" spans="1:15" ht="51.75" x14ac:dyDescent="0.25">
      <c r="A74" s="525" t="s">
        <v>2226</v>
      </c>
      <c r="B74" s="526" t="s">
        <v>2227</v>
      </c>
      <c r="C74" s="527" t="s">
        <v>2216</v>
      </c>
      <c r="D74" s="528" t="s">
        <v>2228</v>
      </c>
      <c r="E74" s="529" t="s">
        <v>27</v>
      </c>
      <c r="F74" s="529" t="s">
        <v>1803</v>
      </c>
      <c r="G74" s="530">
        <v>32768.400000000001</v>
      </c>
      <c r="H74" s="531">
        <v>0</v>
      </c>
      <c r="I74" s="531"/>
      <c r="J74" s="277">
        <v>0</v>
      </c>
      <c r="K74" s="273">
        <v>0</v>
      </c>
      <c r="L74" s="277"/>
      <c r="M74" s="532">
        <v>0</v>
      </c>
      <c r="N74" s="277">
        <v>27307</v>
      </c>
      <c r="O74" s="277">
        <v>5461.4000000000005</v>
      </c>
    </row>
    <row r="75" spans="1:15" ht="64.5" x14ac:dyDescent="0.25">
      <c r="A75" s="525" t="s">
        <v>2229</v>
      </c>
      <c r="B75" s="526" t="s">
        <v>2230</v>
      </c>
      <c r="C75" s="527" t="s">
        <v>2231</v>
      </c>
      <c r="D75" s="528" t="s">
        <v>2081</v>
      </c>
      <c r="E75" s="529" t="s">
        <v>1387</v>
      </c>
      <c r="F75" s="529" t="s">
        <v>1862</v>
      </c>
      <c r="G75" s="530">
        <v>149971.20000000001</v>
      </c>
      <c r="H75" s="531">
        <v>0</v>
      </c>
      <c r="I75" s="531"/>
      <c r="J75" s="277">
        <v>0</v>
      </c>
      <c r="K75" s="273">
        <v>0</v>
      </c>
      <c r="L75" s="277"/>
      <c r="M75" s="532">
        <v>0</v>
      </c>
      <c r="N75" s="277">
        <v>124976</v>
      </c>
      <c r="O75" s="277">
        <v>24995.200000000001</v>
      </c>
    </row>
    <row r="76" spans="1:15" ht="64.5" x14ac:dyDescent="0.25">
      <c r="A76" s="525" t="s">
        <v>2237</v>
      </c>
      <c r="B76" s="526" t="s">
        <v>2238</v>
      </c>
      <c r="C76" s="527" t="s">
        <v>2236</v>
      </c>
      <c r="D76" s="528" t="s">
        <v>2081</v>
      </c>
      <c r="E76" s="529" t="s">
        <v>1387</v>
      </c>
      <c r="F76" s="529" t="s">
        <v>1862</v>
      </c>
      <c r="G76" s="530">
        <v>149971.20000000001</v>
      </c>
      <c r="H76" s="531">
        <v>0</v>
      </c>
      <c r="I76" s="531"/>
      <c r="J76" s="277">
        <v>0</v>
      </c>
      <c r="K76" s="273">
        <v>0</v>
      </c>
      <c r="L76" s="277"/>
      <c r="M76" s="532">
        <v>0</v>
      </c>
      <c r="N76" s="277">
        <v>124976</v>
      </c>
      <c r="O76" s="277">
        <v>24995.200000000001</v>
      </c>
    </row>
    <row r="77" spans="1:15" ht="64.5" x14ac:dyDescent="0.25">
      <c r="A77" s="525" t="s">
        <v>2242</v>
      </c>
      <c r="B77" s="526" t="s">
        <v>2243</v>
      </c>
      <c r="C77" s="527" t="s">
        <v>2241</v>
      </c>
      <c r="D77" s="528" t="s">
        <v>2142</v>
      </c>
      <c r="E77" s="529" t="s">
        <v>1387</v>
      </c>
      <c r="F77" s="529" t="s">
        <v>2143</v>
      </c>
      <c r="G77" s="530">
        <v>106443.6</v>
      </c>
      <c r="H77" s="531">
        <v>0</v>
      </c>
      <c r="I77" s="531"/>
      <c r="J77" s="277">
        <v>0</v>
      </c>
      <c r="K77" s="273">
        <v>0</v>
      </c>
      <c r="L77" s="277"/>
      <c r="M77" s="532">
        <v>0</v>
      </c>
      <c r="N77" s="277">
        <v>88703</v>
      </c>
      <c r="O77" s="277">
        <v>17740.600000000002</v>
      </c>
    </row>
    <row r="78" spans="1:15" ht="51.75" x14ac:dyDescent="0.25">
      <c r="A78" s="525" t="s">
        <v>2244</v>
      </c>
      <c r="B78" s="526" t="s">
        <v>2245</v>
      </c>
      <c r="C78" s="527" t="s">
        <v>2241</v>
      </c>
      <c r="D78" s="528" t="s">
        <v>2142</v>
      </c>
      <c r="E78" s="529" t="s">
        <v>1387</v>
      </c>
      <c r="F78" s="529" t="s">
        <v>2143</v>
      </c>
      <c r="G78" s="530">
        <v>127407.6</v>
      </c>
      <c r="H78" s="531">
        <v>0</v>
      </c>
      <c r="I78" s="531"/>
      <c r="J78" s="277">
        <v>0</v>
      </c>
      <c r="K78" s="273">
        <v>0</v>
      </c>
      <c r="L78" s="277"/>
      <c r="M78" s="532">
        <v>0</v>
      </c>
      <c r="N78" s="277">
        <v>106173</v>
      </c>
      <c r="O78" s="277">
        <v>21234.600000000002</v>
      </c>
    </row>
    <row r="79" spans="1:15" ht="51.75" x14ac:dyDescent="0.25">
      <c r="A79" s="525" t="s">
        <v>2246</v>
      </c>
      <c r="B79" s="526" t="s">
        <v>2247</v>
      </c>
      <c r="C79" s="527" t="s">
        <v>2241</v>
      </c>
      <c r="D79" s="528" t="s">
        <v>2142</v>
      </c>
      <c r="E79" s="529" t="s">
        <v>1387</v>
      </c>
      <c r="F79" s="529" t="s">
        <v>2143</v>
      </c>
      <c r="G79" s="530">
        <v>127407.6</v>
      </c>
      <c r="H79" s="531">
        <v>0</v>
      </c>
      <c r="I79" s="531"/>
      <c r="J79" s="277">
        <v>0</v>
      </c>
      <c r="K79" s="273">
        <v>0</v>
      </c>
      <c r="L79" s="277"/>
      <c r="M79" s="532">
        <v>0</v>
      </c>
      <c r="N79" s="277">
        <v>106173</v>
      </c>
      <c r="O79" s="277">
        <v>21234.600000000002</v>
      </c>
    </row>
    <row r="80" spans="1:15" ht="64.5" x14ac:dyDescent="0.25">
      <c r="A80" s="525" t="s">
        <v>2248</v>
      </c>
      <c r="B80" s="526" t="s">
        <v>2249</v>
      </c>
      <c r="C80" s="527" t="s">
        <v>2241</v>
      </c>
      <c r="D80" s="528" t="s">
        <v>2142</v>
      </c>
      <c r="E80" s="529" t="s">
        <v>1387</v>
      </c>
      <c r="F80" s="529" t="s">
        <v>2143</v>
      </c>
      <c r="G80" s="530">
        <v>127407.6</v>
      </c>
      <c r="H80" s="531">
        <v>0</v>
      </c>
      <c r="I80" s="531"/>
      <c r="J80" s="277">
        <v>0</v>
      </c>
      <c r="K80" s="273">
        <v>0</v>
      </c>
      <c r="L80" s="277"/>
      <c r="M80" s="532">
        <v>0</v>
      </c>
      <c r="N80" s="277">
        <v>106173</v>
      </c>
      <c r="O80" s="277">
        <v>21234.600000000002</v>
      </c>
    </row>
    <row r="81" spans="1:15" ht="64.5" x14ac:dyDescent="0.25">
      <c r="A81" s="525" t="s">
        <v>2250</v>
      </c>
      <c r="B81" s="526" t="s">
        <v>2251</v>
      </c>
      <c r="C81" s="527" t="s">
        <v>2241</v>
      </c>
      <c r="D81" s="528" t="s">
        <v>2081</v>
      </c>
      <c r="E81" s="529" t="s">
        <v>1387</v>
      </c>
      <c r="F81" s="529" t="s">
        <v>1862</v>
      </c>
      <c r="G81" s="530">
        <v>149971.20000000001</v>
      </c>
      <c r="H81" s="531">
        <v>0</v>
      </c>
      <c r="I81" s="531"/>
      <c r="J81" s="277">
        <v>0</v>
      </c>
      <c r="K81" s="273">
        <v>0</v>
      </c>
      <c r="L81" s="277"/>
      <c r="M81" s="532">
        <v>0</v>
      </c>
      <c r="N81" s="277">
        <v>124976</v>
      </c>
      <c r="O81" s="277">
        <v>24995.200000000001</v>
      </c>
    </row>
    <row r="82" spans="1:15" ht="51.75" x14ac:dyDescent="0.25">
      <c r="A82" s="525" t="s">
        <v>2252</v>
      </c>
      <c r="B82" s="526" t="s">
        <v>2253</v>
      </c>
      <c r="C82" s="527" t="s">
        <v>2241</v>
      </c>
      <c r="D82" s="528" t="s">
        <v>2254</v>
      </c>
      <c r="E82" s="529" t="s">
        <v>1387</v>
      </c>
      <c r="F82" s="529" t="s">
        <v>2255</v>
      </c>
      <c r="G82" s="530">
        <v>99999.6</v>
      </c>
      <c r="H82" s="531">
        <v>0</v>
      </c>
      <c r="I82" s="531"/>
      <c r="J82" s="277">
        <v>0</v>
      </c>
      <c r="K82" s="273">
        <v>0</v>
      </c>
      <c r="L82" s="277"/>
      <c r="M82" s="532">
        <v>0</v>
      </c>
      <c r="N82" s="277">
        <v>83333</v>
      </c>
      <c r="O82" s="277">
        <v>16666.600000000002</v>
      </c>
    </row>
    <row r="83" spans="1:15" ht="51.75" x14ac:dyDescent="0.25">
      <c r="A83" s="525" t="s">
        <v>2256</v>
      </c>
      <c r="B83" s="526" t="s">
        <v>2257</v>
      </c>
      <c r="C83" s="527" t="s">
        <v>2241</v>
      </c>
      <c r="D83" s="528" t="s">
        <v>2142</v>
      </c>
      <c r="E83" s="529" t="s">
        <v>1387</v>
      </c>
      <c r="F83" s="529" t="s">
        <v>2143</v>
      </c>
      <c r="G83" s="530">
        <v>95556</v>
      </c>
      <c r="H83" s="531">
        <v>0</v>
      </c>
      <c r="I83" s="531"/>
      <c r="J83" s="277">
        <v>0</v>
      </c>
      <c r="K83" s="273">
        <v>0</v>
      </c>
      <c r="L83" s="277"/>
      <c r="M83" s="532">
        <v>0</v>
      </c>
      <c r="N83" s="277">
        <v>79630</v>
      </c>
      <c r="O83" s="277">
        <v>15926</v>
      </c>
    </row>
    <row r="84" spans="1:15" ht="64.5" x14ac:dyDescent="0.25">
      <c r="A84" s="525" t="s">
        <v>2266</v>
      </c>
      <c r="B84" s="526" t="s">
        <v>2267</v>
      </c>
      <c r="C84" s="527" t="s">
        <v>2262</v>
      </c>
      <c r="D84" s="528" t="s">
        <v>2081</v>
      </c>
      <c r="E84" s="529" t="s">
        <v>1387</v>
      </c>
      <c r="F84" s="529" t="s">
        <v>1862</v>
      </c>
      <c r="G84" s="530">
        <v>149971.20000000001</v>
      </c>
      <c r="H84" s="531">
        <v>0</v>
      </c>
      <c r="I84" s="531"/>
      <c r="J84" s="277">
        <v>0</v>
      </c>
      <c r="K84" s="273">
        <v>0</v>
      </c>
      <c r="L84" s="277"/>
      <c r="M84" s="532">
        <v>0</v>
      </c>
      <c r="N84" s="277">
        <v>124976</v>
      </c>
      <c r="O84" s="277">
        <v>24995.200000000001</v>
      </c>
    </row>
    <row r="85" spans="1:15" ht="64.5" x14ac:dyDescent="0.25">
      <c r="A85" s="525" t="s">
        <v>2271</v>
      </c>
      <c r="B85" s="526" t="s">
        <v>2272</v>
      </c>
      <c r="C85" s="527" t="s">
        <v>2270</v>
      </c>
      <c r="D85" s="528" t="s">
        <v>2081</v>
      </c>
      <c r="E85" s="529" t="s">
        <v>1387</v>
      </c>
      <c r="F85" s="529" t="s">
        <v>1862</v>
      </c>
      <c r="G85" s="530">
        <v>149971.20000000001</v>
      </c>
      <c r="H85" s="531">
        <v>0</v>
      </c>
      <c r="I85" s="531"/>
      <c r="J85" s="277">
        <v>0</v>
      </c>
      <c r="K85" s="273">
        <v>0</v>
      </c>
      <c r="L85" s="277"/>
      <c r="M85" s="532">
        <v>0</v>
      </c>
      <c r="N85" s="277">
        <v>124976</v>
      </c>
      <c r="O85" s="277">
        <v>24995.200000000001</v>
      </c>
    </row>
    <row r="86" spans="1:15" ht="51.75" x14ac:dyDescent="0.25">
      <c r="A86" s="525" t="s">
        <v>2282</v>
      </c>
      <c r="B86" s="526" t="s">
        <v>2283</v>
      </c>
      <c r="C86" s="527" t="s">
        <v>2279</v>
      </c>
      <c r="D86" s="528" t="s">
        <v>1994</v>
      </c>
      <c r="E86" s="529" t="s">
        <v>30</v>
      </c>
      <c r="F86" s="529" t="s">
        <v>1995</v>
      </c>
      <c r="G86" s="530">
        <v>801759.6</v>
      </c>
      <c r="H86" s="531">
        <v>0</v>
      </c>
      <c r="I86" s="531"/>
      <c r="J86" s="277">
        <v>0</v>
      </c>
      <c r="K86" s="273">
        <v>0</v>
      </c>
      <c r="L86" s="277"/>
      <c r="M86" s="532">
        <v>0</v>
      </c>
      <c r="N86" s="277">
        <v>668133</v>
      </c>
      <c r="O86" s="277">
        <v>133626.6</v>
      </c>
    </row>
    <row r="87" spans="1:15" ht="51.75" x14ac:dyDescent="0.25">
      <c r="A87" s="525" t="s">
        <v>2288</v>
      </c>
      <c r="B87" s="526" t="s">
        <v>2289</v>
      </c>
      <c r="C87" s="527" t="s">
        <v>2279</v>
      </c>
      <c r="D87" s="528" t="s">
        <v>2081</v>
      </c>
      <c r="E87" s="529" t="s">
        <v>1387</v>
      </c>
      <c r="F87" s="529" t="s">
        <v>1862</v>
      </c>
      <c r="G87" s="530">
        <v>83655.600000000006</v>
      </c>
      <c r="H87" s="531">
        <v>0</v>
      </c>
      <c r="I87" s="531"/>
      <c r="J87" s="277">
        <v>0</v>
      </c>
      <c r="K87" s="273">
        <v>0</v>
      </c>
      <c r="L87" s="277"/>
      <c r="M87" s="532">
        <v>0</v>
      </c>
      <c r="N87" s="277">
        <v>69713</v>
      </c>
      <c r="O87" s="277">
        <v>13942.6</v>
      </c>
    </row>
    <row r="88" spans="1:15" ht="51.75" x14ac:dyDescent="0.25">
      <c r="A88" s="525" t="s">
        <v>2290</v>
      </c>
      <c r="B88" s="526" t="s">
        <v>2291</v>
      </c>
      <c r="C88" s="527" t="s">
        <v>2279</v>
      </c>
      <c r="D88" s="528" t="s">
        <v>2081</v>
      </c>
      <c r="E88" s="529" t="s">
        <v>1387</v>
      </c>
      <c r="F88" s="529" t="s">
        <v>1862</v>
      </c>
      <c r="G88" s="530">
        <v>149971.20000000001</v>
      </c>
      <c r="H88" s="531">
        <v>0</v>
      </c>
      <c r="I88" s="531"/>
      <c r="J88" s="277">
        <v>0</v>
      </c>
      <c r="K88" s="273">
        <v>0</v>
      </c>
      <c r="L88" s="277"/>
      <c r="M88" s="532">
        <v>0</v>
      </c>
      <c r="N88" s="277">
        <v>124976</v>
      </c>
      <c r="O88" s="277">
        <v>24995.200000000001</v>
      </c>
    </row>
    <row r="89" spans="1:15" ht="51.75" x14ac:dyDescent="0.25">
      <c r="A89" s="525" t="s">
        <v>3848</v>
      </c>
      <c r="B89" s="526" t="s">
        <v>3847</v>
      </c>
      <c r="C89" s="527">
        <v>44895</v>
      </c>
      <c r="D89" s="528" t="s">
        <v>1994</v>
      </c>
      <c r="E89" s="529" t="s">
        <v>30</v>
      </c>
      <c r="F89" s="529" t="s">
        <v>1995</v>
      </c>
      <c r="G89" s="530">
        <v>853680</v>
      </c>
      <c r="H89" s="531">
        <v>0</v>
      </c>
      <c r="I89" s="531"/>
      <c r="J89" s="277"/>
      <c r="K89" s="273">
        <v>0</v>
      </c>
      <c r="L89" s="277"/>
      <c r="M89" s="532">
        <v>0</v>
      </c>
      <c r="N89" s="277">
        <v>711400</v>
      </c>
      <c r="O89" s="277">
        <v>142280</v>
      </c>
    </row>
    <row r="90" spans="1:15" ht="51.75" x14ac:dyDescent="0.25">
      <c r="A90" s="525" t="s">
        <v>3837</v>
      </c>
      <c r="B90" s="526" t="s">
        <v>3835</v>
      </c>
      <c r="C90" s="527">
        <v>44893</v>
      </c>
      <c r="D90" s="528" t="s">
        <v>3278</v>
      </c>
      <c r="E90" s="529" t="s">
        <v>1387</v>
      </c>
      <c r="F90" s="529" t="s">
        <v>1862</v>
      </c>
      <c r="G90" s="530">
        <v>534174</v>
      </c>
      <c r="H90" s="531">
        <v>0</v>
      </c>
      <c r="I90" s="531"/>
      <c r="J90" s="277"/>
      <c r="K90" s="273">
        <v>0</v>
      </c>
      <c r="L90" s="277"/>
      <c r="M90" s="532">
        <v>0</v>
      </c>
      <c r="N90" s="277">
        <v>445145</v>
      </c>
      <c r="O90" s="277">
        <v>89029</v>
      </c>
    </row>
    <row r="91" spans="1:15" ht="51.75" x14ac:dyDescent="0.25">
      <c r="A91" s="525" t="s">
        <v>3833</v>
      </c>
      <c r="B91" s="526" t="s">
        <v>3831</v>
      </c>
      <c r="C91" s="527">
        <v>44894</v>
      </c>
      <c r="D91" s="528" t="s">
        <v>2142</v>
      </c>
      <c r="E91" s="529" t="s">
        <v>1387</v>
      </c>
      <c r="F91" s="529" t="s">
        <v>2143</v>
      </c>
      <c r="G91" s="530">
        <v>126165.6</v>
      </c>
      <c r="H91" s="531">
        <v>0</v>
      </c>
      <c r="I91" s="531"/>
      <c r="J91" s="277"/>
      <c r="K91" s="273">
        <v>0</v>
      </c>
      <c r="L91" s="277"/>
      <c r="M91" s="532">
        <v>0</v>
      </c>
      <c r="N91" s="277">
        <v>105138</v>
      </c>
      <c r="O91" s="277">
        <v>21027.600000000002</v>
      </c>
    </row>
    <row r="92" spans="1:15" ht="51.75" x14ac:dyDescent="0.25">
      <c r="A92" s="525" t="s">
        <v>3829</v>
      </c>
      <c r="B92" s="526" t="s">
        <v>3827</v>
      </c>
      <c r="C92" s="527">
        <v>44894</v>
      </c>
      <c r="D92" s="528" t="s">
        <v>2142</v>
      </c>
      <c r="E92" s="529" t="s">
        <v>1387</v>
      </c>
      <c r="F92" s="529" t="s">
        <v>2143</v>
      </c>
      <c r="G92" s="530">
        <v>105138</v>
      </c>
      <c r="H92" s="531">
        <v>0</v>
      </c>
      <c r="I92" s="531"/>
      <c r="J92" s="277"/>
      <c r="K92" s="273">
        <v>0</v>
      </c>
      <c r="L92" s="277"/>
      <c r="M92" s="532">
        <v>0</v>
      </c>
      <c r="N92" s="277">
        <v>87615</v>
      </c>
      <c r="O92" s="277">
        <v>17523</v>
      </c>
    </row>
    <row r="93" spans="1:15" ht="51.75" x14ac:dyDescent="0.25">
      <c r="A93" s="525" t="s">
        <v>3825</v>
      </c>
      <c r="B93" s="526" t="s">
        <v>3823</v>
      </c>
      <c r="C93" s="527">
        <v>44894</v>
      </c>
      <c r="D93" s="528" t="s">
        <v>2142</v>
      </c>
      <c r="E93" s="529" t="s">
        <v>1387</v>
      </c>
      <c r="F93" s="529" t="s">
        <v>2143</v>
      </c>
      <c r="G93" s="530">
        <v>105138</v>
      </c>
      <c r="H93" s="531">
        <v>0</v>
      </c>
      <c r="I93" s="531"/>
      <c r="J93" s="277"/>
      <c r="K93" s="273">
        <v>0</v>
      </c>
      <c r="L93" s="277"/>
      <c r="M93" s="532">
        <v>0</v>
      </c>
      <c r="N93" s="277">
        <v>87615</v>
      </c>
      <c r="O93" s="277">
        <v>17523</v>
      </c>
    </row>
    <row r="94" spans="1:15" ht="64.5" x14ac:dyDescent="0.25">
      <c r="A94" s="525" t="s">
        <v>3821</v>
      </c>
      <c r="B94" s="526" t="s">
        <v>3819</v>
      </c>
      <c r="C94" s="527">
        <v>44894</v>
      </c>
      <c r="D94" s="528" t="s">
        <v>2142</v>
      </c>
      <c r="E94" s="529" t="s">
        <v>1387</v>
      </c>
      <c r="F94" s="529" t="s">
        <v>2143</v>
      </c>
      <c r="G94" s="530">
        <v>105138</v>
      </c>
      <c r="H94" s="531">
        <v>0</v>
      </c>
      <c r="I94" s="531"/>
      <c r="J94" s="277"/>
      <c r="K94" s="273">
        <v>0</v>
      </c>
      <c r="L94" s="277"/>
      <c r="M94" s="532">
        <v>0</v>
      </c>
      <c r="N94" s="277">
        <v>87615</v>
      </c>
      <c r="O94" s="277">
        <v>17523</v>
      </c>
    </row>
    <row r="95" spans="1:15" ht="51.75" x14ac:dyDescent="0.25">
      <c r="A95" s="525" t="s">
        <v>3817</v>
      </c>
      <c r="B95" s="526" t="s">
        <v>3815</v>
      </c>
      <c r="C95" s="527">
        <v>44894</v>
      </c>
      <c r="D95" s="528" t="s">
        <v>2142</v>
      </c>
      <c r="E95" s="529" t="s">
        <v>1387</v>
      </c>
      <c r="F95" s="529" t="s">
        <v>2143</v>
      </c>
      <c r="G95" s="530">
        <v>105138</v>
      </c>
      <c r="H95" s="531">
        <v>0</v>
      </c>
      <c r="I95" s="531"/>
      <c r="J95" s="277"/>
      <c r="K95" s="273">
        <v>0</v>
      </c>
      <c r="L95" s="277"/>
      <c r="M95" s="532">
        <v>0</v>
      </c>
      <c r="N95" s="277">
        <v>87615</v>
      </c>
      <c r="O95" s="277">
        <v>17523</v>
      </c>
    </row>
    <row r="96" spans="1:15" ht="64.5" x14ac:dyDescent="0.25">
      <c r="A96" s="525" t="s">
        <v>3803</v>
      </c>
      <c r="B96" s="526" t="s">
        <v>3801</v>
      </c>
      <c r="C96" s="527">
        <v>44894</v>
      </c>
      <c r="D96" s="528" t="s">
        <v>2228</v>
      </c>
      <c r="E96" s="529" t="s">
        <v>27</v>
      </c>
      <c r="F96" s="529" t="s">
        <v>1803</v>
      </c>
      <c r="G96" s="530">
        <v>13824</v>
      </c>
      <c r="H96" s="531">
        <v>0</v>
      </c>
      <c r="I96" s="531"/>
      <c r="J96" s="277"/>
      <c r="K96" s="273">
        <v>0</v>
      </c>
      <c r="L96" s="277"/>
      <c r="M96" s="532">
        <v>0</v>
      </c>
      <c r="N96" s="277">
        <v>11520</v>
      </c>
      <c r="O96" s="277">
        <v>2304</v>
      </c>
    </row>
    <row r="97" spans="1:15" ht="64.5" x14ac:dyDescent="0.25">
      <c r="A97" s="525" t="s">
        <v>3798</v>
      </c>
      <c r="B97" s="526" t="s">
        <v>3796</v>
      </c>
      <c r="C97" s="527">
        <v>44892</v>
      </c>
      <c r="D97" s="528" t="s">
        <v>2207</v>
      </c>
      <c r="E97" s="529" t="s">
        <v>1407</v>
      </c>
      <c r="F97" s="529" t="s">
        <v>2208</v>
      </c>
      <c r="G97" s="530">
        <v>61200</v>
      </c>
      <c r="H97" s="531">
        <v>0</v>
      </c>
      <c r="I97" s="531"/>
      <c r="J97" s="277"/>
      <c r="K97" s="273">
        <v>0</v>
      </c>
      <c r="L97" s="277">
        <v>1904.34</v>
      </c>
      <c r="M97" s="532">
        <v>380.86799999999999</v>
      </c>
      <c r="N97" s="277">
        <v>49095.66</v>
      </c>
      <c r="O97" s="277">
        <v>9819.1320000000014</v>
      </c>
    </row>
    <row r="98" spans="1:15" ht="64.5" x14ac:dyDescent="0.25">
      <c r="A98" s="525" t="s">
        <v>3794</v>
      </c>
      <c r="B98" s="526" t="s">
        <v>3790</v>
      </c>
      <c r="C98" s="527">
        <v>44891</v>
      </c>
      <c r="D98" s="528" t="s">
        <v>3791</v>
      </c>
      <c r="E98" s="529" t="s">
        <v>1387</v>
      </c>
      <c r="F98" s="529" t="s">
        <v>3792</v>
      </c>
      <c r="G98" s="530">
        <v>110499.6</v>
      </c>
      <c r="H98" s="531">
        <v>0</v>
      </c>
      <c r="I98" s="531"/>
      <c r="J98" s="277"/>
      <c r="K98" s="273">
        <v>0</v>
      </c>
      <c r="L98" s="277"/>
      <c r="M98" s="532">
        <v>0</v>
      </c>
      <c r="N98" s="277">
        <v>92083</v>
      </c>
      <c r="O98" s="277">
        <v>18416.600000000002</v>
      </c>
    </row>
    <row r="99" spans="1:15" ht="64.5" x14ac:dyDescent="0.25">
      <c r="A99" s="525" t="s">
        <v>3780</v>
      </c>
      <c r="B99" s="526" t="s">
        <v>3778</v>
      </c>
      <c r="C99" s="527">
        <v>44889</v>
      </c>
      <c r="D99" s="528" t="s">
        <v>3278</v>
      </c>
      <c r="E99" s="529" t="s">
        <v>1387</v>
      </c>
      <c r="F99" s="529" t="s">
        <v>1862</v>
      </c>
      <c r="G99" s="530">
        <v>721028.4</v>
      </c>
      <c r="H99" s="531">
        <v>0</v>
      </c>
      <c r="I99" s="531"/>
      <c r="J99" s="277"/>
      <c r="K99" s="273">
        <v>0</v>
      </c>
      <c r="L99" s="277"/>
      <c r="M99" s="532">
        <v>0</v>
      </c>
      <c r="N99" s="277">
        <v>600857</v>
      </c>
      <c r="O99" s="277">
        <v>120171.40000000001</v>
      </c>
    </row>
    <row r="100" spans="1:15" ht="51.75" x14ac:dyDescent="0.25">
      <c r="A100" s="525" t="s">
        <v>3736</v>
      </c>
      <c r="B100" s="526" t="s">
        <v>3732</v>
      </c>
      <c r="C100" s="527">
        <v>44884</v>
      </c>
      <c r="D100" s="528" t="s">
        <v>3733</v>
      </c>
      <c r="E100" s="529" t="s">
        <v>2178</v>
      </c>
      <c r="F100" s="529" t="s">
        <v>3734</v>
      </c>
      <c r="G100" s="530">
        <v>4350</v>
      </c>
      <c r="H100" s="531">
        <v>0</v>
      </c>
      <c r="I100" s="531"/>
      <c r="J100" s="277"/>
      <c r="K100" s="273">
        <v>0</v>
      </c>
      <c r="L100" s="277"/>
      <c r="M100" s="532">
        <v>0</v>
      </c>
      <c r="N100" s="277">
        <v>3625</v>
      </c>
      <c r="O100" s="277">
        <v>725</v>
      </c>
    </row>
    <row r="101" spans="1:15" ht="51.75" x14ac:dyDescent="0.25">
      <c r="A101" s="525" t="s">
        <v>3722</v>
      </c>
      <c r="B101" s="526" t="s">
        <v>3718</v>
      </c>
      <c r="C101" s="527">
        <v>44882</v>
      </c>
      <c r="D101" s="528" t="s">
        <v>3719</v>
      </c>
      <c r="E101" s="529" t="s">
        <v>1387</v>
      </c>
      <c r="F101" s="529" t="s">
        <v>3720</v>
      </c>
      <c r="G101" s="530">
        <v>154500</v>
      </c>
      <c r="H101" s="531">
        <v>0</v>
      </c>
      <c r="I101" s="531"/>
      <c r="J101" s="277"/>
      <c r="K101" s="273">
        <v>0</v>
      </c>
      <c r="L101" s="277"/>
      <c r="M101" s="532">
        <v>0</v>
      </c>
      <c r="N101" s="277">
        <v>128750</v>
      </c>
      <c r="O101" s="277">
        <v>25750</v>
      </c>
    </row>
    <row r="102" spans="1:15" ht="51.75" x14ac:dyDescent="0.25">
      <c r="A102" s="525" t="s">
        <v>3712</v>
      </c>
      <c r="B102" s="526" t="s">
        <v>3710</v>
      </c>
      <c r="C102" s="527">
        <v>44882</v>
      </c>
      <c r="D102" s="528" t="s">
        <v>2142</v>
      </c>
      <c r="E102" s="529" t="s">
        <v>1387</v>
      </c>
      <c r="F102" s="529" t="s">
        <v>2143</v>
      </c>
      <c r="G102" s="530">
        <v>52636.800000000003</v>
      </c>
      <c r="H102" s="531">
        <v>0</v>
      </c>
      <c r="I102" s="531"/>
      <c r="J102" s="277"/>
      <c r="K102" s="273">
        <v>0</v>
      </c>
      <c r="L102" s="277"/>
      <c r="M102" s="532">
        <v>0</v>
      </c>
      <c r="N102" s="277">
        <v>43864</v>
      </c>
      <c r="O102" s="277">
        <v>8772.8000000000011</v>
      </c>
    </row>
    <row r="103" spans="1:15" ht="51.75" x14ac:dyDescent="0.25">
      <c r="A103" s="525" t="s">
        <v>3708</v>
      </c>
      <c r="B103" s="526" t="s">
        <v>3706</v>
      </c>
      <c r="C103" s="527">
        <v>44881</v>
      </c>
      <c r="D103" s="528" t="s">
        <v>2142</v>
      </c>
      <c r="E103" s="529" t="s">
        <v>1387</v>
      </c>
      <c r="F103" s="529" t="s">
        <v>2143</v>
      </c>
      <c r="G103" s="530">
        <v>84218.4</v>
      </c>
      <c r="H103" s="531">
        <v>0</v>
      </c>
      <c r="I103" s="531"/>
      <c r="J103" s="277"/>
      <c r="K103" s="273">
        <v>0</v>
      </c>
      <c r="L103" s="277"/>
      <c r="M103" s="532">
        <v>0</v>
      </c>
      <c r="N103" s="277">
        <v>70182</v>
      </c>
      <c r="O103" s="277">
        <v>14036.400000000001</v>
      </c>
    </row>
    <row r="104" spans="1:15" ht="51.75" x14ac:dyDescent="0.25">
      <c r="A104" s="525" t="s">
        <v>3704</v>
      </c>
      <c r="B104" s="526" t="s">
        <v>3702</v>
      </c>
      <c r="C104" s="527">
        <v>44881</v>
      </c>
      <c r="D104" s="528" t="s">
        <v>2142</v>
      </c>
      <c r="E104" s="529" t="s">
        <v>1387</v>
      </c>
      <c r="F104" s="529" t="s">
        <v>2143</v>
      </c>
      <c r="G104" s="530">
        <v>73690.8</v>
      </c>
      <c r="H104" s="531">
        <v>0</v>
      </c>
      <c r="I104" s="531"/>
      <c r="J104" s="277"/>
      <c r="K104" s="273">
        <v>0</v>
      </c>
      <c r="L104" s="277"/>
      <c r="M104" s="532">
        <v>0</v>
      </c>
      <c r="N104" s="277">
        <v>61409</v>
      </c>
      <c r="O104" s="277">
        <v>12281.800000000001</v>
      </c>
    </row>
    <row r="105" spans="1:15" ht="64.5" x14ac:dyDescent="0.25">
      <c r="A105" s="525" t="s">
        <v>3661</v>
      </c>
      <c r="B105" s="526" t="s">
        <v>3659</v>
      </c>
      <c r="C105" s="527">
        <v>44877</v>
      </c>
      <c r="D105" s="528" t="s">
        <v>2221</v>
      </c>
      <c r="E105" s="529" t="s">
        <v>2222</v>
      </c>
      <c r="F105" s="529" t="s">
        <v>2223</v>
      </c>
      <c r="G105" s="530">
        <v>108166.8</v>
      </c>
      <c r="H105" s="531">
        <v>0</v>
      </c>
      <c r="I105" s="531"/>
      <c r="J105" s="277"/>
      <c r="K105" s="273">
        <v>0</v>
      </c>
      <c r="L105" s="277"/>
      <c r="M105" s="532">
        <v>0</v>
      </c>
      <c r="N105" s="277">
        <v>90139</v>
      </c>
      <c r="O105" s="277">
        <v>18027.8</v>
      </c>
    </row>
    <row r="106" spans="1:15" ht="51.75" x14ac:dyDescent="0.25">
      <c r="A106" s="525" t="s">
        <v>3657</v>
      </c>
      <c r="B106" s="526" t="s">
        <v>3655</v>
      </c>
      <c r="C106" s="527">
        <v>44876</v>
      </c>
      <c r="D106" s="528" t="s">
        <v>2221</v>
      </c>
      <c r="E106" s="529" t="s">
        <v>2222</v>
      </c>
      <c r="F106" s="529" t="s">
        <v>2223</v>
      </c>
      <c r="G106" s="530">
        <v>0</v>
      </c>
      <c r="H106" s="531">
        <v>0</v>
      </c>
      <c r="I106" s="531"/>
      <c r="J106" s="277"/>
      <c r="K106" s="277">
        <v>0</v>
      </c>
      <c r="L106" s="277"/>
      <c r="M106" s="532">
        <v>0</v>
      </c>
      <c r="N106" s="277">
        <v>0</v>
      </c>
      <c r="O106" s="277">
        <v>0</v>
      </c>
    </row>
    <row r="107" spans="1:15" ht="64.5" x14ac:dyDescent="0.25">
      <c r="A107" s="525" t="s">
        <v>3624</v>
      </c>
      <c r="B107" s="526" t="s">
        <v>3622</v>
      </c>
      <c r="C107" s="527">
        <v>44874</v>
      </c>
      <c r="D107" s="528" t="s">
        <v>4314</v>
      </c>
      <c r="E107" s="529" t="s">
        <v>30</v>
      </c>
      <c r="F107" s="529" t="s">
        <v>1962</v>
      </c>
      <c r="G107" s="530">
        <v>2341600.7999999998</v>
      </c>
      <c r="H107" s="531">
        <v>0</v>
      </c>
      <c r="I107" s="531"/>
      <c r="J107" s="277"/>
      <c r="K107" s="273">
        <v>0</v>
      </c>
      <c r="L107" s="277"/>
      <c r="M107" s="532">
        <v>0</v>
      </c>
      <c r="N107" s="277">
        <v>1951334</v>
      </c>
      <c r="O107" s="277">
        <v>390266.80000000005</v>
      </c>
    </row>
    <row r="108" spans="1:15" ht="51.75" x14ac:dyDescent="0.25">
      <c r="A108" s="550" t="s">
        <v>5189</v>
      </c>
      <c r="B108" s="526" t="s">
        <v>5190</v>
      </c>
      <c r="C108" s="527">
        <v>44925</v>
      </c>
      <c r="D108" s="528" t="s">
        <v>2142</v>
      </c>
      <c r="E108" s="529" t="s">
        <v>1387</v>
      </c>
      <c r="F108" s="529" t="s">
        <v>2143</v>
      </c>
      <c r="G108" s="530">
        <v>34533.599999999999</v>
      </c>
      <c r="H108" s="531">
        <v>0</v>
      </c>
      <c r="I108" s="531"/>
      <c r="J108" s="277">
        <v>0</v>
      </c>
      <c r="K108" s="273">
        <v>0</v>
      </c>
      <c r="L108" s="277"/>
      <c r="M108" s="277"/>
      <c r="N108" s="277">
        <v>28778</v>
      </c>
      <c r="O108" s="596">
        <v>5755.6</v>
      </c>
    </row>
    <row r="109" spans="1:15" ht="51.75" x14ac:dyDescent="0.25">
      <c r="A109" s="550" t="s">
        <v>5191</v>
      </c>
      <c r="B109" s="526" t="s">
        <v>5192</v>
      </c>
      <c r="C109" s="527">
        <v>44925</v>
      </c>
      <c r="D109" s="528" t="s">
        <v>2142</v>
      </c>
      <c r="E109" s="529" t="s">
        <v>1387</v>
      </c>
      <c r="F109" s="529" t="s">
        <v>2143</v>
      </c>
      <c r="G109" s="530">
        <v>118400.4</v>
      </c>
      <c r="H109" s="531">
        <v>0</v>
      </c>
      <c r="I109" s="531"/>
      <c r="J109" s="277">
        <v>0</v>
      </c>
      <c r="K109" s="273">
        <v>0</v>
      </c>
      <c r="L109" s="277"/>
      <c r="M109" s="277"/>
      <c r="N109" s="277">
        <v>98667</v>
      </c>
      <c r="O109" s="596">
        <v>19733.400000000001</v>
      </c>
    </row>
    <row r="110" spans="1:15" ht="51.75" x14ac:dyDescent="0.25">
      <c r="A110" s="550" t="s">
        <v>5201</v>
      </c>
      <c r="B110" s="526" t="s">
        <v>5202</v>
      </c>
      <c r="C110" s="527">
        <v>44923</v>
      </c>
      <c r="D110" s="528" t="s">
        <v>3278</v>
      </c>
      <c r="E110" s="529" t="s">
        <v>1387</v>
      </c>
      <c r="F110" s="529" t="s">
        <v>1862</v>
      </c>
      <c r="G110" s="530">
        <v>43033.2</v>
      </c>
      <c r="H110" s="531">
        <v>0</v>
      </c>
      <c r="I110" s="531"/>
      <c r="J110" s="277">
        <v>0</v>
      </c>
      <c r="K110" s="273">
        <v>0</v>
      </c>
      <c r="L110" s="277"/>
      <c r="M110" s="277"/>
      <c r="N110" s="277">
        <v>35861</v>
      </c>
      <c r="O110" s="596">
        <v>7172.2000000000007</v>
      </c>
    </row>
    <row r="111" spans="1:15" ht="64.5" x14ac:dyDescent="0.25">
      <c r="A111" s="550" t="s">
        <v>5203</v>
      </c>
      <c r="B111" s="526" t="s">
        <v>5204</v>
      </c>
      <c r="C111" s="527">
        <v>44921</v>
      </c>
      <c r="D111" s="528" t="s">
        <v>4013</v>
      </c>
      <c r="E111" s="529" t="s">
        <v>4334</v>
      </c>
      <c r="F111" s="529" t="s">
        <v>4014</v>
      </c>
      <c r="G111" s="530">
        <v>21247.200000000001</v>
      </c>
      <c r="H111" s="531">
        <v>0</v>
      </c>
      <c r="I111" s="531"/>
      <c r="J111" s="277">
        <v>0</v>
      </c>
      <c r="K111" s="273">
        <v>0</v>
      </c>
      <c r="L111" s="277"/>
      <c r="M111" s="277"/>
      <c r="N111" s="277">
        <v>17706</v>
      </c>
      <c r="O111" s="596">
        <v>3541.2000000000003</v>
      </c>
    </row>
    <row r="112" spans="1:15" ht="64.5" x14ac:dyDescent="0.25">
      <c r="A112" s="550" t="s">
        <v>5205</v>
      </c>
      <c r="B112" s="526" t="s">
        <v>5206</v>
      </c>
      <c r="C112" s="527">
        <v>44921</v>
      </c>
      <c r="D112" s="528" t="s">
        <v>1961</v>
      </c>
      <c r="E112" s="529" t="s">
        <v>30</v>
      </c>
      <c r="F112" s="529" t="s">
        <v>1962</v>
      </c>
      <c r="G112" s="530">
        <v>0</v>
      </c>
      <c r="H112" s="531">
        <v>0</v>
      </c>
      <c r="I112" s="531"/>
      <c r="J112" s="277">
        <v>0</v>
      </c>
      <c r="K112" s="273">
        <v>0</v>
      </c>
      <c r="L112" s="277">
        <v>0</v>
      </c>
      <c r="M112" s="532">
        <v>0</v>
      </c>
      <c r="N112" s="276"/>
      <c r="O112" s="596">
        <v>0</v>
      </c>
    </row>
    <row r="113" spans="1:15" ht="51.75" x14ac:dyDescent="0.25">
      <c r="A113" s="550" t="s">
        <v>5207</v>
      </c>
      <c r="B113" s="526" t="s">
        <v>5208</v>
      </c>
      <c r="C113" s="527">
        <v>44921</v>
      </c>
      <c r="D113" s="528" t="s">
        <v>4003</v>
      </c>
      <c r="E113" s="529" t="s">
        <v>27</v>
      </c>
      <c r="F113" s="529" t="s">
        <v>4004</v>
      </c>
      <c r="G113" s="530">
        <v>10800</v>
      </c>
      <c r="H113" s="531">
        <v>0</v>
      </c>
      <c r="I113" s="531"/>
      <c r="J113" s="277">
        <v>0</v>
      </c>
      <c r="K113" s="273">
        <v>0</v>
      </c>
      <c r="L113" s="277"/>
      <c r="M113" s="277"/>
      <c r="N113" s="277">
        <v>9000</v>
      </c>
      <c r="O113" s="596">
        <v>1800</v>
      </c>
    </row>
    <row r="114" spans="1:15" ht="51.75" x14ac:dyDescent="0.25">
      <c r="A114" s="550" t="s">
        <v>5209</v>
      </c>
      <c r="B114" s="526" t="s">
        <v>5210</v>
      </c>
      <c r="C114" s="527">
        <v>44921</v>
      </c>
      <c r="D114" s="528" t="s">
        <v>4003</v>
      </c>
      <c r="E114" s="529" t="s">
        <v>27</v>
      </c>
      <c r="F114" s="529" t="s">
        <v>4004</v>
      </c>
      <c r="G114" s="530">
        <v>44799.6</v>
      </c>
      <c r="H114" s="531">
        <v>0</v>
      </c>
      <c r="I114" s="531"/>
      <c r="J114" s="277">
        <v>0</v>
      </c>
      <c r="K114" s="273">
        <v>0</v>
      </c>
      <c r="L114" s="277"/>
      <c r="M114" s="277"/>
      <c r="N114" s="277">
        <v>37333</v>
      </c>
      <c r="O114" s="596">
        <v>7466.6</v>
      </c>
    </row>
    <row r="115" spans="1:15" ht="51.75" x14ac:dyDescent="0.25">
      <c r="A115" s="550" t="s">
        <v>5213</v>
      </c>
      <c r="B115" s="526" t="s">
        <v>5214</v>
      </c>
      <c r="C115" s="527">
        <v>44921</v>
      </c>
      <c r="D115" s="528" t="s">
        <v>2142</v>
      </c>
      <c r="E115" s="529" t="s">
        <v>1387</v>
      </c>
      <c r="F115" s="529" t="s">
        <v>2143</v>
      </c>
      <c r="G115" s="530">
        <v>109040.4</v>
      </c>
      <c r="H115" s="531">
        <v>0</v>
      </c>
      <c r="I115" s="531"/>
      <c r="J115" s="277">
        <v>0</v>
      </c>
      <c r="K115" s="273">
        <v>0</v>
      </c>
      <c r="L115" s="277"/>
      <c r="M115" s="277"/>
      <c r="N115" s="277">
        <v>90867</v>
      </c>
      <c r="O115" s="596">
        <v>18173.400000000001</v>
      </c>
    </row>
    <row r="116" spans="1:15" ht="51.75" x14ac:dyDescent="0.25">
      <c r="A116" s="550" t="s">
        <v>5215</v>
      </c>
      <c r="B116" s="526" t="s">
        <v>5216</v>
      </c>
      <c r="C116" s="527">
        <v>44921</v>
      </c>
      <c r="D116" s="528" t="s">
        <v>2142</v>
      </c>
      <c r="E116" s="529" t="s">
        <v>1387</v>
      </c>
      <c r="F116" s="529" t="s">
        <v>2143</v>
      </c>
      <c r="G116" s="530">
        <v>109040.4</v>
      </c>
      <c r="H116" s="531">
        <v>0</v>
      </c>
      <c r="I116" s="531"/>
      <c r="J116" s="277">
        <v>0</v>
      </c>
      <c r="K116" s="273">
        <v>0</v>
      </c>
      <c r="L116" s="277"/>
      <c r="M116" s="277"/>
      <c r="N116" s="277">
        <v>90867</v>
      </c>
      <c r="O116" s="596">
        <v>18173.400000000001</v>
      </c>
    </row>
    <row r="117" spans="1:15" ht="51.75" x14ac:dyDescent="0.25">
      <c r="A117" s="550" t="s">
        <v>4315</v>
      </c>
      <c r="B117" s="526" t="s">
        <v>4316</v>
      </c>
      <c r="C117" s="527">
        <v>44919</v>
      </c>
      <c r="D117" s="528" t="s">
        <v>4003</v>
      </c>
      <c r="E117" s="529" t="s">
        <v>27</v>
      </c>
      <c r="F117" s="529" t="s">
        <v>4004</v>
      </c>
      <c r="G117" s="530">
        <v>10800</v>
      </c>
      <c r="H117" s="531">
        <v>0</v>
      </c>
      <c r="I117" s="531"/>
      <c r="J117" s="277">
        <v>0</v>
      </c>
      <c r="K117" s="273">
        <v>0</v>
      </c>
      <c r="L117" s="277"/>
      <c r="M117" s="277"/>
      <c r="N117" s="277">
        <v>9000</v>
      </c>
      <c r="O117" s="596">
        <v>1800</v>
      </c>
    </row>
    <row r="118" spans="1:15" ht="51.75" x14ac:dyDescent="0.25">
      <c r="A118" s="550" t="s">
        <v>4319</v>
      </c>
      <c r="B118" s="526" t="s">
        <v>4320</v>
      </c>
      <c r="C118" s="527">
        <v>44919</v>
      </c>
      <c r="D118" s="528" t="s">
        <v>4003</v>
      </c>
      <c r="E118" s="529" t="s">
        <v>27</v>
      </c>
      <c r="F118" s="529" t="s">
        <v>4004</v>
      </c>
      <c r="G118" s="530">
        <v>66600</v>
      </c>
      <c r="H118" s="531">
        <v>0</v>
      </c>
      <c r="I118" s="531"/>
      <c r="J118" s="277">
        <v>0</v>
      </c>
      <c r="K118" s="273">
        <v>0</v>
      </c>
      <c r="L118" s="277"/>
      <c r="M118" s="277"/>
      <c r="N118" s="277">
        <v>55500</v>
      </c>
      <c r="O118" s="596">
        <v>11100</v>
      </c>
    </row>
    <row r="119" spans="1:15" ht="51.75" x14ac:dyDescent="0.25">
      <c r="A119" s="550" t="s">
        <v>4321</v>
      </c>
      <c r="B119" s="526" t="s">
        <v>4322</v>
      </c>
      <c r="C119" s="527">
        <v>44919</v>
      </c>
      <c r="D119" s="528" t="s">
        <v>4003</v>
      </c>
      <c r="E119" s="529" t="s">
        <v>27</v>
      </c>
      <c r="F119" s="529" t="s">
        <v>4004</v>
      </c>
      <c r="G119" s="530">
        <v>28899.599999999999</v>
      </c>
      <c r="H119" s="531">
        <v>0</v>
      </c>
      <c r="I119" s="531"/>
      <c r="J119" s="277">
        <v>0</v>
      </c>
      <c r="K119" s="273">
        <v>0</v>
      </c>
      <c r="L119" s="277"/>
      <c r="M119" s="277"/>
      <c r="N119" s="277">
        <v>24083</v>
      </c>
      <c r="O119" s="596">
        <v>4816.6000000000004</v>
      </c>
    </row>
    <row r="120" spans="1:15" ht="64.5" x14ac:dyDescent="0.25">
      <c r="A120" s="550" t="s">
        <v>4323</v>
      </c>
      <c r="B120" s="526" t="s">
        <v>4324</v>
      </c>
      <c r="C120" s="527">
        <v>44919</v>
      </c>
      <c r="D120" s="528" t="s">
        <v>3733</v>
      </c>
      <c r="E120" s="529" t="s">
        <v>2178</v>
      </c>
      <c r="F120" s="529" t="s">
        <v>3734</v>
      </c>
      <c r="G120" s="530">
        <v>8400</v>
      </c>
      <c r="H120" s="531">
        <v>0</v>
      </c>
      <c r="I120" s="531"/>
      <c r="J120" s="277">
        <v>0</v>
      </c>
      <c r="K120" s="273">
        <v>0</v>
      </c>
      <c r="L120" s="277"/>
      <c r="M120" s="277"/>
      <c r="N120" s="277">
        <v>7000</v>
      </c>
      <c r="O120" s="596">
        <v>1400</v>
      </c>
    </row>
    <row r="121" spans="1:15" ht="64.5" x14ac:dyDescent="0.25">
      <c r="A121" s="550" t="s">
        <v>4330</v>
      </c>
      <c r="B121" s="526" t="s">
        <v>4331</v>
      </c>
      <c r="C121" s="527">
        <v>44918</v>
      </c>
      <c r="D121" s="528" t="s">
        <v>1624</v>
      </c>
      <c r="E121" s="529" t="s">
        <v>67</v>
      </c>
      <c r="F121" s="529" t="s">
        <v>1625</v>
      </c>
      <c r="G121" s="530">
        <v>51200.4</v>
      </c>
      <c r="H121" s="531">
        <v>0</v>
      </c>
      <c r="I121" s="531"/>
      <c r="J121" s="277">
        <v>0</v>
      </c>
      <c r="K121" s="273">
        <v>0</v>
      </c>
      <c r="L121" s="277"/>
      <c r="M121" s="277"/>
      <c r="N121" s="277">
        <v>42667</v>
      </c>
      <c r="O121" s="596">
        <v>8533.4</v>
      </c>
    </row>
    <row r="122" spans="1:15" ht="64.5" x14ac:dyDescent="0.25">
      <c r="A122" s="550" t="s">
        <v>4332</v>
      </c>
      <c r="B122" s="526" t="s">
        <v>4333</v>
      </c>
      <c r="C122" s="527">
        <v>44918</v>
      </c>
      <c r="D122" s="528" t="s">
        <v>3278</v>
      </c>
      <c r="E122" s="529" t="s">
        <v>1387</v>
      </c>
      <c r="F122" s="529" t="s">
        <v>1862</v>
      </c>
      <c r="G122" s="530">
        <v>143204.4</v>
      </c>
      <c r="H122" s="531">
        <v>0</v>
      </c>
      <c r="I122" s="531"/>
      <c r="J122" s="277">
        <v>0</v>
      </c>
      <c r="K122" s="273">
        <v>0</v>
      </c>
      <c r="L122" s="277"/>
      <c r="M122" s="277"/>
      <c r="N122" s="277">
        <v>119337</v>
      </c>
      <c r="O122" s="596">
        <v>23867.4</v>
      </c>
    </row>
    <row r="123" spans="1:15" ht="51.75" x14ac:dyDescent="0.25">
      <c r="A123" s="550" t="s">
        <v>4192</v>
      </c>
      <c r="B123" s="526" t="s">
        <v>4190</v>
      </c>
      <c r="C123" s="527">
        <v>44917</v>
      </c>
      <c r="D123" s="528" t="s">
        <v>4003</v>
      </c>
      <c r="E123" s="529" t="s">
        <v>27</v>
      </c>
      <c r="F123" s="529" t="s">
        <v>4004</v>
      </c>
      <c r="G123" s="530">
        <v>24000</v>
      </c>
      <c r="H123" s="531">
        <v>0</v>
      </c>
      <c r="I123" s="531"/>
      <c r="J123" s="277">
        <v>0</v>
      </c>
      <c r="K123" s="273">
        <v>0</v>
      </c>
      <c r="L123" s="277"/>
      <c r="M123" s="277"/>
      <c r="N123" s="277">
        <v>20000</v>
      </c>
      <c r="O123" s="596">
        <v>4000</v>
      </c>
    </row>
    <row r="124" spans="1:15" ht="51.75" x14ac:dyDescent="0.25">
      <c r="A124" s="550" t="s">
        <v>4174</v>
      </c>
      <c r="B124" s="526" t="s">
        <v>4173</v>
      </c>
      <c r="C124" s="527">
        <v>44915</v>
      </c>
      <c r="D124" s="528" t="s">
        <v>2221</v>
      </c>
      <c r="E124" s="529" t="s">
        <v>2222</v>
      </c>
      <c r="F124" s="529" t="s">
        <v>2223</v>
      </c>
      <c r="G124" s="530">
        <v>2307788.4</v>
      </c>
      <c r="H124" s="531">
        <v>0</v>
      </c>
      <c r="I124" s="531"/>
      <c r="J124" s="277">
        <v>0</v>
      </c>
      <c r="K124" s="273">
        <v>0</v>
      </c>
      <c r="L124" s="277"/>
      <c r="M124" s="277"/>
      <c r="N124" s="277">
        <v>1923157</v>
      </c>
      <c r="O124" s="596">
        <v>384631.4</v>
      </c>
    </row>
    <row r="125" spans="1:15" ht="51.75" x14ac:dyDescent="0.25">
      <c r="A125" s="550" t="s">
        <v>4171</v>
      </c>
      <c r="B125" s="526" t="s">
        <v>4170</v>
      </c>
      <c r="C125" s="527">
        <v>44915</v>
      </c>
      <c r="D125" s="528" t="s">
        <v>4003</v>
      </c>
      <c r="E125" s="529" t="s">
        <v>27</v>
      </c>
      <c r="F125" s="529" t="s">
        <v>4004</v>
      </c>
      <c r="G125" s="530">
        <v>68000.399999999994</v>
      </c>
      <c r="H125" s="531">
        <v>0</v>
      </c>
      <c r="I125" s="531"/>
      <c r="J125" s="277">
        <v>0</v>
      </c>
      <c r="K125" s="273">
        <v>0</v>
      </c>
      <c r="L125" s="277"/>
      <c r="M125" s="277"/>
      <c r="N125" s="277">
        <v>56667</v>
      </c>
      <c r="O125" s="596">
        <v>11333.400000000001</v>
      </c>
    </row>
    <row r="126" spans="1:15" ht="64.5" x14ac:dyDescent="0.25">
      <c r="A126" s="550" t="s">
        <v>4155</v>
      </c>
      <c r="B126" s="526" t="s">
        <v>4153</v>
      </c>
      <c r="C126" s="527">
        <v>44914</v>
      </c>
      <c r="D126" s="528" t="s">
        <v>4013</v>
      </c>
      <c r="E126" s="529" t="s">
        <v>4334</v>
      </c>
      <c r="F126" s="529" t="s">
        <v>4014</v>
      </c>
      <c r="G126" s="530">
        <v>-122108.4</v>
      </c>
      <c r="H126" s="531">
        <v>0</v>
      </c>
      <c r="I126" s="531"/>
      <c r="J126" s="277">
        <v>0</v>
      </c>
      <c r="K126" s="273">
        <v>0</v>
      </c>
      <c r="L126" s="277"/>
      <c r="M126" s="277"/>
      <c r="N126" s="277">
        <v>-101757</v>
      </c>
      <c r="O126" s="596">
        <v>-20351.400000000001</v>
      </c>
    </row>
    <row r="127" spans="1:15" ht="51.75" x14ac:dyDescent="0.25">
      <c r="A127" s="550" t="s">
        <v>4151</v>
      </c>
      <c r="B127" s="526" t="s">
        <v>4150</v>
      </c>
      <c r="C127" s="527">
        <v>44914</v>
      </c>
      <c r="D127" s="528" t="s">
        <v>4013</v>
      </c>
      <c r="E127" s="529" t="s">
        <v>4334</v>
      </c>
      <c r="F127" s="529" t="s">
        <v>4014</v>
      </c>
      <c r="G127" s="530">
        <v>121345.2</v>
      </c>
      <c r="H127" s="531">
        <v>0</v>
      </c>
      <c r="I127" s="531"/>
      <c r="J127" s="277">
        <v>0</v>
      </c>
      <c r="K127" s="273">
        <v>0</v>
      </c>
      <c r="L127" s="277"/>
      <c r="M127" s="277"/>
      <c r="N127" s="277">
        <v>101121</v>
      </c>
      <c r="O127" s="596">
        <v>20224.2</v>
      </c>
    </row>
    <row r="128" spans="1:15" ht="51.75" x14ac:dyDescent="0.25">
      <c r="A128" s="550" t="s">
        <v>4147</v>
      </c>
      <c r="B128" s="526" t="s">
        <v>4145</v>
      </c>
      <c r="C128" s="527">
        <v>44914</v>
      </c>
      <c r="D128" s="528" t="s">
        <v>4003</v>
      </c>
      <c r="E128" s="529" t="s">
        <v>27</v>
      </c>
      <c r="F128" s="529" t="s">
        <v>4004</v>
      </c>
      <c r="G128" s="530">
        <v>71000.399999999994</v>
      </c>
      <c r="H128" s="531">
        <v>0</v>
      </c>
      <c r="I128" s="531"/>
      <c r="J128" s="277">
        <v>0</v>
      </c>
      <c r="K128" s="273">
        <v>0</v>
      </c>
      <c r="L128" s="277"/>
      <c r="M128" s="277"/>
      <c r="N128" s="277">
        <v>59167</v>
      </c>
      <c r="O128" s="596">
        <v>11833.400000000001</v>
      </c>
    </row>
    <row r="129" spans="1:15" ht="51.75" x14ac:dyDescent="0.25">
      <c r="A129" s="550" t="s">
        <v>4159</v>
      </c>
      <c r="B129" s="526" t="s">
        <v>4157</v>
      </c>
      <c r="C129" s="527">
        <v>44912</v>
      </c>
      <c r="D129" s="528" t="s">
        <v>4013</v>
      </c>
      <c r="E129" s="529" t="s">
        <v>4334</v>
      </c>
      <c r="F129" s="529" t="s">
        <v>4014</v>
      </c>
      <c r="G129" s="530">
        <v>35881.199999999997</v>
      </c>
      <c r="H129" s="531">
        <v>0</v>
      </c>
      <c r="I129" s="531"/>
      <c r="J129" s="277">
        <v>0</v>
      </c>
      <c r="K129" s="273">
        <v>0</v>
      </c>
      <c r="L129" s="277"/>
      <c r="M129" s="277"/>
      <c r="N129" s="277">
        <v>29901</v>
      </c>
      <c r="O129" s="596">
        <v>5980.2000000000007</v>
      </c>
    </row>
    <row r="130" spans="1:15" ht="64.5" x14ac:dyDescent="0.25">
      <c r="A130" s="550" t="s">
        <v>4142</v>
      </c>
      <c r="B130" s="526" t="s">
        <v>4141</v>
      </c>
      <c r="C130" s="527">
        <v>44912</v>
      </c>
      <c r="D130" s="528" t="s">
        <v>4013</v>
      </c>
      <c r="E130" s="529" t="s">
        <v>4334</v>
      </c>
      <c r="F130" s="529" t="s">
        <v>4014</v>
      </c>
      <c r="G130" s="530">
        <v>122108.4</v>
      </c>
      <c r="H130" s="531">
        <v>0</v>
      </c>
      <c r="I130" s="531"/>
      <c r="J130" s="277">
        <v>0</v>
      </c>
      <c r="K130" s="273">
        <v>0</v>
      </c>
      <c r="L130" s="277"/>
      <c r="M130" s="277"/>
      <c r="N130" s="277">
        <v>101757</v>
      </c>
      <c r="O130" s="596">
        <v>20351.400000000001</v>
      </c>
    </row>
    <row r="131" spans="1:15" ht="64.5" x14ac:dyDescent="0.25">
      <c r="A131" s="550" t="s">
        <v>4135</v>
      </c>
      <c r="B131" s="526" t="s">
        <v>4134</v>
      </c>
      <c r="C131" s="527">
        <v>44911</v>
      </c>
      <c r="D131" s="528" t="s">
        <v>4003</v>
      </c>
      <c r="E131" s="529" t="s">
        <v>27</v>
      </c>
      <c r="F131" s="529" t="s">
        <v>4004</v>
      </c>
      <c r="G131" s="530">
        <v>31100.400000000001</v>
      </c>
      <c r="H131" s="531">
        <v>0</v>
      </c>
      <c r="I131" s="531"/>
      <c r="J131" s="277">
        <v>0</v>
      </c>
      <c r="K131" s="273">
        <v>0</v>
      </c>
      <c r="L131" s="277"/>
      <c r="M131" s="277"/>
      <c r="N131" s="277">
        <v>25917</v>
      </c>
      <c r="O131" s="596">
        <v>5183.4000000000005</v>
      </c>
    </row>
    <row r="132" spans="1:15" ht="64.5" x14ac:dyDescent="0.25">
      <c r="A132" s="550" t="s">
        <v>4124</v>
      </c>
      <c r="B132" s="526" t="s">
        <v>4122</v>
      </c>
      <c r="C132" s="527">
        <v>44911</v>
      </c>
      <c r="D132" s="528" t="s">
        <v>3733</v>
      </c>
      <c r="E132" s="529" t="s">
        <v>2178</v>
      </c>
      <c r="F132" s="529" t="s">
        <v>3734</v>
      </c>
      <c r="G132" s="530">
        <v>4800</v>
      </c>
      <c r="H132" s="531">
        <v>0</v>
      </c>
      <c r="I132" s="531"/>
      <c r="J132" s="277">
        <v>0</v>
      </c>
      <c r="K132" s="273">
        <v>0</v>
      </c>
      <c r="L132" s="277"/>
      <c r="M132" s="277"/>
      <c r="N132" s="277">
        <v>4000</v>
      </c>
      <c r="O132" s="596">
        <v>800</v>
      </c>
    </row>
    <row r="133" spans="1:15" ht="64.5" x14ac:dyDescent="0.25">
      <c r="A133" s="550" t="s">
        <v>4115</v>
      </c>
      <c r="B133" s="526" t="s">
        <v>4113</v>
      </c>
      <c r="C133" s="527">
        <v>44911</v>
      </c>
      <c r="D133" s="528" t="s">
        <v>4003</v>
      </c>
      <c r="E133" s="529" t="s">
        <v>27</v>
      </c>
      <c r="F133" s="529" t="s">
        <v>4004</v>
      </c>
      <c r="G133" s="530">
        <v>41799.599999999999</v>
      </c>
      <c r="H133" s="531">
        <v>0</v>
      </c>
      <c r="I133" s="531"/>
      <c r="J133" s="277">
        <v>0</v>
      </c>
      <c r="K133" s="273">
        <v>0</v>
      </c>
      <c r="L133" s="277"/>
      <c r="M133" s="277"/>
      <c r="N133" s="277">
        <v>34833</v>
      </c>
      <c r="O133" s="596">
        <v>6966.6</v>
      </c>
    </row>
    <row r="134" spans="1:15" ht="51.75" x14ac:dyDescent="0.25">
      <c r="A134" s="550" t="s">
        <v>4110</v>
      </c>
      <c r="B134" s="526" t="s">
        <v>4108</v>
      </c>
      <c r="C134" s="527">
        <v>44910</v>
      </c>
      <c r="D134" s="528" t="s">
        <v>2901</v>
      </c>
      <c r="E134" s="529" t="s">
        <v>27</v>
      </c>
      <c r="F134" s="529" t="s">
        <v>1803</v>
      </c>
      <c r="G134" s="530">
        <v>103599.6</v>
      </c>
      <c r="H134" s="531">
        <v>0</v>
      </c>
      <c r="I134" s="531"/>
      <c r="J134" s="277">
        <v>0</v>
      </c>
      <c r="K134" s="273">
        <v>0</v>
      </c>
      <c r="L134" s="277"/>
      <c r="M134" s="277"/>
      <c r="N134" s="277">
        <v>86333</v>
      </c>
      <c r="O134" s="596">
        <v>17266.600000000002</v>
      </c>
    </row>
    <row r="135" spans="1:15" ht="51.75" x14ac:dyDescent="0.25">
      <c r="A135" s="550" t="s">
        <v>4105</v>
      </c>
      <c r="B135" s="526" t="s">
        <v>4103</v>
      </c>
      <c r="C135" s="527">
        <v>44909</v>
      </c>
      <c r="D135" s="528" t="s">
        <v>4003</v>
      </c>
      <c r="E135" s="529" t="s">
        <v>27</v>
      </c>
      <c r="F135" s="529" t="s">
        <v>4004</v>
      </c>
      <c r="G135" s="530">
        <v>18200.400000000001</v>
      </c>
      <c r="H135" s="531">
        <v>0</v>
      </c>
      <c r="I135" s="531"/>
      <c r="J135" s="277">
        <v>0</v>
      </c>
      <c r="K135" s="273">
        <v>0</v>
      </c>
      <c r="L135" s="277"/>
      <c r="M135" s="277"/>
      <c r="N135" s="277">
        <v>15167</v>
      </c>
      <c r="O135" s="596">
        <v>3033.4</v>
      </c>
    </row>
    <row r="136" spans="1:15" ht="64.5" x14ac:dyDescent="0.25">
      <c r="A136" s="550" t="s">
        <v>4097</v>
      </c>
      <c r="B136" s="526" t="s">
        <v>4095</v>
      </c>
      <c r="C136" s="527">
        <v>44908</v>
      </c>
      <c r="D136" s="528" t="s">
        <v>4087</v>
      </c>
      <c r="E136" s="529" t="s">
        <v>27</v>
      </c>
      <c r="F136" s="529" t="s">
        <v>1803</v>
      </c>
      <c r="G136" s="530">
        <v>114099.6</v>
      </c>
      <c r="H136" s="531">
        <v>0</v>
      </c>
      <c r="I136" s="531"/>
      <c r="J136" s="277">
        <v>0</v>
      </c>
      <c r="K136" s="273">
        <v>0</v>
      </c>
      <c r="L136" s="277"/>
      <c r="M136" s="277"/>
      <c r="N136" s="277">
        <v>95083</v>
      </c>
      <c r="O136" s="596">
        <v>19016.600000000002</v>
      </c>
    </row>
    <row r="137" spans="1:15" ht="64.5" x14ac:dyDescent="0.25">
      <c r="A137" s="550" t="s">
        <v>4092</v>
      </c>
      <c r="B137" s="526" t="s">
        <v>4090</v>
      </c>
      <c r="C137" s="527">
        <v>44908</v>
      </c>
      <c r="D137" s="528" t="s">
        <v>1624</v>
      </c>
      <c r="E137" s="529" t="s">
        <v>67</v>
      </c>
      <c r="F137" s="529" t="s">
        <v>1625</v>
      </c>
      <c r="G137" s="530">
        <v>20900.400000000001</v>
      </c>
      <c r="H137" s="531">
        <v>0</v>
      </c>
      <c r="I137" s="531"/>
      <c r="J137" s="277">
        <v>0</v>
      </c>
      <c r="K137" s="273">
        <v>0</v>
      </c>
      <c r="L137" s="277"/>
      <c r="M137" s="277"/>
      <c r="N137" s="277">
        <v>17417</v>
      </c>
      <c r="O137" s="596">
        <v>3483.4</v>
      </c>
    </row>
    <row r="138" spans="1:15" ht="64.5" x14ac:dyDescent="0.25">
      <c r="A138" s="550" t="s">
        <v>4088</v>
      </c>
      <c r="B138" s="526" t="s">
        <v>4086</v>
      </c>
      <c r="C138" s="527">
        <v>44908</v>
      </c>
      <c r="D138" s="528" t="s">
        <v>4087</v>
      </c>
      <c r="E138" s="529" t="s">
        <v>27</v>
      </c>
      <c r="F138" s="529" t="s">
        <v>1803</v>
      </c>
      <c r="G138" s="530">
        <v>30300</v>
      </c>
      <c r="H138" s="531">
        <v>0</v>
      </c>
      <c r="I138" s="531"/>
      <c r="J138" s="277">
        <v>0</v>
      </c>
      <c r="K138" s="273">
        <v>0</v>
      </c>
      <c r="L138" s="277"/>
      <c r="M138" s="277"/>
      <c r="N138" s="277">
        <v>25250</v>
      </c>
      <c r="O138" s="596">
        <v>5050</v>
      </c>
    </row>
    <row r="139" spans="1:15" ht="51.75" x14ac:dyDescent="0.25">
      <c r="A139" s="550" t="s">
        <v>4084</v>
      </c>
      <c r="B139" s="526" t="s">
        <v>4082</v>
      </c>
      <c r="C139" s="527">
        <v>44908</v>
      </c>
      <c r="D139" s="528" t="s">
        <v>2142</v>
      </c>
      <c r="E139" s="529" t="s">
        <v>1387</v>
      </c>
      <c r="F139" s="529" t="s">
        <v>2143</v>
      </c>
      <c r="G139" s="530">
        <v>104094</v>
      </c>
      <c r="H139" s="531">
        <v>0</v>
      </c>
      <c r="I139" s="531"/>
      <c r="J139" s="277">
        <v>0</v>
      </c>
      <c r="K139" s="273">
        <v>0</v>
      </c>
      <c r="L139" s="277"/>
      <c r="M139" s="277"/>
      <c r="N139" s="277">
        <v>86745</v>
      </c>
      <c r="O139" s="596">
        <v>17349</v>
      </c>
    </row>
    <row r="140" spans="1:15" ht="51.75" x14ac:dyDescent="0.25">
      <c r="A140" s="550" t="s">
        <v>4079</v>
      </c>
      <c r="B140" s="526" t="s">
        <v>4077</v>
      </c>
      <c r="C140" s="527">
        <v>44908</v>
      </c>
      <c r="D140" s="528" t="s">
        <v>3733</v>
      </c>
      <c r="E140" s="529" t="s">
        <v>2178</v>
      </c>
      <c r="F140" s="529" t="s">
        <v>3734</v>
      </c>
      <c r="G140" s="530">
        <v>2720.4</v>
      </c>
      <c r="H140" s="531">
        <v>0</v>
      </c>
      <c r="I140" s="531"/>
      <c r="J140" s="277">
        <v>0</v>
      </c>
      <c r="K140" s="273">
        <v>0</v>
      </c>
      <c r="L140" s="277"/>
      <c r="M140" s="277"/>
      <c r="N140" s="277">
        <v>2267</v>
      </c>
      <c r="O140" s="596">
        <v>453.40000000000003</v>
      </c>
    </row>
    <row r="141" spans="1:15" ht="51.75" x14ac:dyDescent="0.25">
      <c r="A141" s="550" t="s">
        <v>4063</v>
      </c>
      <c r="B141" s="526" t="s">
        <v>4061</v>
      </c>
      <c r="C141" s="527">
        <v>44907</v>
      </c>
      <c r="D141" s="528" t="s">
        <v>4003</v>
      </c>
      <c r="E141" s="529" t="s">
        <v>27</v>
      </c>
      <c r="F141" s="529" t="s">
        <v>4004</v>
      </c>
      <c r="G141" s="530">
        <v>39399.599999999999</v>
      </c>
      <c r="H141" s="531">
        <v>0</v>
      </c>
      <c r="I141" s="531"/>
      <c r="J141" s="277">
        <v>0</v>
      </c>
      <c r="K141" s="273">
        <v>0</v>
      </c>
      <c r="L141" s="277"/>
      <c r="M141" s="277"/>
      <c r="N141" s="277">
        <v>32833</v>
      </c>
      <c r="O141" s="596">
        <v>6566.6</v>
      </c>
    </row>
    <row r="142" spans="1:15" ht="64.5" x14ac:dyDescent="0.25">
      <c r="A142" s="550" t="s">
        <v>4045</v>
      </c>
      <c r="B142" s="526" t="s">
        <v>4043</v>
      </c>
      <c r="C142" s="527">
        <v>44905</v>
      </c>
      <c r="D142" s="528" t="s">
        <v>4003</v>
      </c>
      <c r="E142" s="529" t="s">
        <v>27</v>
      </c>
      <c r="F142" s="529" t="s">
        <v>4004</v>
      </c>
      <c r="G142" s="530">
        <v>64200</v>
      </c>
      <c r="H142" s="531">
        <v>0</v>
      </c>
      <c r="I142" s="531"/>
      <c r="J142" s="277">
        <v>0</v>
      </c>
      <c r="K142" s="273">
        <v>0</v>
      </c>
      <c r="L142" s="277"/>
      <c r="M142" s="277"/>
      <c r="N142" s="277">
        <v>53500</v>
      </c>
      <c r="O142" s="596">
        <v>10700</v>
      </c>
    </row>
    <row r="143" spans="1:15" ht="64.5" x14ac:dyDescent="0.25">
      <c r="A143" s="550" t="s">
        <v>4021</v>
      </c>
      <c r="B143" s="526" t="s">
        <v>4019</v>
      </c>
      <c r="C143" s="527">
        <v>44903</v>
      </c>
      <c r="D143" s="528" t="s">
        <v>4003</v>
      </c>
      <c r="E143" s="529" t="s">
        <v>27</v>
      </c>
      <c r="F143" s="529" t="s">
        <v>4004</v>
      </c>
      <c r="G143" s="530">
        <v>48500.4</v>
      </c>
      <c r="H143" s="531">
        <v>0</v>
      </c>
      <c r="I143" s="531"/>
      <c r="J143" s="277">
        <v>0</v>
      </c>
      <c r="K143" s="273">
        <v>0</v>
      </c>
      <c r="L143" s="277"/>
      <c r="M143" s="277"/>
      <c r="N143" s="277">
        <v>40417</v>
      </c>
      <c r="O143" s="596">
        <v>8083.4000000000005</v>
      </c>
    </row>
    <row r="144" spans="1:15" ht="51.75" x14ac:dyDescent="0.25">
      <c r="A144" s="550" t="s">
        <v>4006</v>
      </c>
      <c r="B144" s="526" t="s">
        <v>4002</v>
      </c>
      <c r="C144" s="527">
        <v>44902</v>
      </c>
      <c r="D144" s="528" t="s">
        <v>4003</v>
      </c>
      <c r="E144" s="529" t="s">
        <v>27</v>
      </c>
      <c r="F144" s="529" t="s">
        <v>4004</v>
      </c>
      <c r="G144" s="530">
        <v>93900</v>
      </c>
      <c r="H144" s="531">
        <v>0</v>
      </c>
      <c r="I144" s="531"/>
      <c r="J144" s="277">
        <v>0</v>
      </c>
      <c r="K144" s="273">
        <v>0</v>
      </c>
      <c r="L144" s="277"/>
      <c r="M144" s="277"/>
      <c r="N144" s="277">
        <v>78250</v>
      </c>
      <c r="O144" s="596">
        <v>15650</v>
      </c>
    </row>
    <row r="145" spans="1:15" ht="51.75" x14ac:dyDescent="0.25">
      <c r="A145" s="550" t="s">
        <v>3975</v>
      </c>
      <c r="B145" s="526" t="s">
        <v>3973</v>
      </c>
      <c r="C145" s="527">
        <v>44900</v>
      </c>
      <c r="D145" s="528" t="s">
        <v>1624</v>
      </c>
      <c r="E145" s="529" t="s">
        <v>67</v>
      </c>
      <c r="F145" s="529" t="s">
        <v>1625</v>
      </c>
      <c r="G145" s="530">
        <v>26900.400000000001</v>
      </c>
      <c r="H145" s="531">
        <v>0</v>
      </c>
      <c r="I145" s="531"/>
      <c r="J145" s="277">
        <v>0</v>
      </c>
      <c r="K145" s="273">
        <v>0</v>
      </c>
      <c r="L145" s="277"/>
      <c r="M145" s="277"/>
      <c r="N145" s="277">
        <v>22417</v>
      </c>
      <c r="O145" s="596">
        <v>4483.4000000000005</v>
      </c>
    </row>
    <row r="146" spans="1:15" ht="64.5" x14ac:dyDescent="0.25">
      <c r="A146" s="550" t="s">
        <v>3958</v>
      </c>
      <c r="B146" s="526" t="s">
        <v>3956</v>
      </c>
      <c r="C146" s="527">
        <v>44898</v>
      </c>
      <c r="D146" s="528" t="s">
        <v>2228</v>
      </c>
      <c r="E146" s="529" t="s">
        <v>27</v>
      </c>
      <c r="F146" s="529" t="s">
        <v>1803</v>
      </c>
      <c r="G146" s="530">
        <v>19899.599999999999</v>
      </c>
      <c r="H146" s="531">
        <v>0</v>
      </c>
      <c r="I146" s="531"/>
      <c r="J146" s="277">
        <v>0</v>
      </c>
      <c r="K146" s="273">
        <v>0</v>
      </c>
      <c r="L146" s="277"/>
      <c r="M146" s="277"/>
      <c r="N146" s="277">
        <v>16583</v>
      </c>
      <c r="O146" s="596">
        <v>3316.6000000000004</v>
      </c>
    </row>
    <row r="147" spans="1:15" ht="51.75" x14ac:dyDescent="0.25">
      <c r="A147" s="550" t="s">
        <v>3950</v>
      </c>
      <c r="B147" s="526" t="s">
        <v>3948</v>
      </c>
      <c r="C147" s="527">
        <v>44898</v>
      </c>
      <c r="D147" s="528" t="s">
        <v>1624</v>
      </c>
      <c r="E147" s="529" t="s">
        <v>67</v>
      </c>
      <c r="F147" s="529" t="s">
        <v>1625</v>
      </c>
      <c r="G147" s="530">
        <v>69500.399999999994</v>
      </c>
      <c r="H147" s="531">
        <v>0</v>
      </c>
      <c r="I147" s="531"/>
      <c r="J147" s="277">
        <v>0</v>
      </c>
      <c r="K147" s="273">
        <v>0</v>
      </c>
      <c r="L147" s="277"/>
      <c r="M147" s="277"/>
      <c r="N147" s="277">
        <v>57917</v>
      </c>
      <c r="O147" s="596">
        <v>11583.400000000001</v>
      </c>
    </row>
    <row r="148" spans="1:15" ht="51.75" x14ac:dyDescent="0.25">
      <c r="A148" s="550" t="s">
        <v>3928</v>
      </c>
      <c r="B148" s="526" t="s">
        <v>3926</v>
      </c>
      <c r="C148" s="527">
        <v>44896</v>
      </c>
      <c r="D148" s="528" t="s">
        <v>2142</v>
      </c>
      <c r="E148" s="529" t="s">
        <v>1387</v>
      </c>
      <c r="F148" s="529" t="s">
        <v>2143</v>
      </c>
      <c r="G148" s="530">
        <v>5258.4</v>
      </c>
      <c r="H148" s="531">
        <v>0</v>
      </c>
      <c r="I148" s="531"/>
      <c r="J148" s="277">
        <v>0</v>
      </c>
      <c r="K148" s="273">
        <v>0</v>
      </c>
      <c r="L148" s="277"/>
      <c r="M148" s="277"/>
      <c r="N148" s="277">
        <v>4382</v>
      </c>
      <c r="O148" s="596">
        <v>876.40000000000009</v>
      </c>
    </row>
    <row r="149" spans="1:15" ht="51.75" x14ac:dyDescent="0.25">
      <c r="A149" s="550" t="s">
        <v>3924</v>
      </c>
      <c r="B149" s="526" t="s">
        <v>3922</v>
      </c>
      <c r="C149" s="527">
        <v>44896</v>
      </c>
      <c r="D149" s="528" t="s">
        <v>2142</v>
      </c>
      <c r="E149" s="529" t="s">
        <v>1387</v>
      </c>
      <c r="F149" s="529" t="s">
        <v>2143</v>
      </c>
      <c r="G149" s="530">
        <v>105174</v>
      </c>
      <c r="H149" s="531">
        <v>0</v>
      </c>
      <c r="I149" s="531"/>
      <c r="J149" s="277">
        <v>0</v>
      </c>
      <c r="K149" s="273">
        <v>0</v>
      </c>
      <c r="L149" s="277"/>
      <c r="M149" s="277"/>
      <c r="N149" s="277">
        <v>87645</v>
      </c>
      <c r="O149" s="596">
        <v>17529</v>
      </c>
    </row>
    <row r="150" spans="1:15" ht="51.75" x14ac:dyDescent="0.25">
      <c r="A150" s="550" t="s">
        <v>3920</v>
      </c>
      <c r="B150" s="526" t="s">
        <v>3918</v>
      </c>
      <c r="C150" s="527">
        <v>44896</v>
      </c>
      <c r="D150" s="528" t="s">
        <v>2142</v>
      </c>
      <c r="E150" s="529" t="s">
        <v>1387</v>
      </c>
      <c r="F150" s="529" t="s">
        <v>2143</v>
      </c>
      <c r="G150" s="530">
        <v>105174</v>
      </c>
      <c r="H150" s="531">
        <v>0</v>
      </c>
      <c r="I150" s="531"/>
      <c r="J150" s="277">
        <v>0</v>
      </c>
      <c r="K150" s="273">
        <v>0</v>
      </c>
      <c r="L150" s="277"/>
      <c r="M150" s="277"/>
      <c r="N150" s="277">
        <v>87645</v>
      </c>
      <c r="O150" s="596">
        <v>17529</v>
      </c>
    </row>
    <row r="151" spans="1:15" ht="51.75" x14ac:dyDescent="0.25">
      <c r="A151" s="550" t="s">
        <v>3916</v>
      </c>
      <c r="B151" s="526" t="s">
        <v>3914</v>
      </c>
      <c r="C151" s="527">
        <v>44896</v>
      </c>
      <c r="D151" s="528" t="s">
        <v>2142</v>
      </c>
      <c r="E151" s="529" t="s">
        <v>1387</v>
      </c>
      <c r="F151" s="529" t="s">
        <v>2143</v>
      </c>
      <c r="G151" s="530">
        <v>126208.8</v>
      </c>
      <c r="H151" s="531">
        <v>0</v>
      </c>
      <c r="I151" s="531"/>
      <c r="J151" s="277">
        <v>0</v>
      </c>
      <c r="K151" s="273">
        <v>0</v>
      </c>
      <c r="L151" s="277"/>
      <c r="M151" s="277"/>
      <c r="N151" s="277">
        <v>105174</v>
      </c>
      <c r="O151" s="596">
        <v>21034.800000000003</v>
      </c>
    </row>
    <row r="152" spans="1:15" ht="51.75" x14ac:dyDescent="0.25">
      <c r="A152" s="550" t="s">
        <v>3912</v>
      </c>
      <c r="B152" s="526" t="s">
        <v>3910</v>
      </c>
      <c r="C152" s="527">
        <v>44896</v>
      </c>
      <c r="D152" s="528" t="s">
        <v>2142</v>
      </c>
      <c r="E152" s="529" t="s">
        <v>1387</v>
      </c>
      <c r="F152" s="529" t="s">
        <v>2143</v>
      </c>
      <c r="G152" s="530">
        <v>105174</v>
      </c>
      <c r="H152" s="531">
        <v>0</v>
      </c>
      <c r="I152" s="531"/>
      <c r="J152" s="277">
        <v>0</v>
      </c>
      <c r="K152" s="273">
        <v>0</v>
      </c>
      <c r="L152" s="277"/>
      <c r="M152" s="277"/>
      <c r="N152" s="277">
        <v>87645</v>
      </c>
      <c r="O152" s="596">
        <v>17529</v>
      </c>
    </row>
    <row r="153" spans="1:15" ht="64.5" x14ac:dyDescent="0.25">
      <c r="A153" s="550" t="s">
        <v>3908</v>
      </c>
      <c r="B153" s="526" t="s">
        <v>3906</v>
      </c>
      <c r="C153" s="527">
        <v>44896</v>
      </c>
      <c r="D153" s="528" t="s">
        <v>2142</v>
      </c>
      <c r="E153" s="529" t="s">
        <v>1387</v>
      </c>
      <c r="F153" s="529" t="s">
        <v>2143</v>
      </c>
      <c r="G153" s="530">
        <v>126208.8</v>
      </c>
      <c r="H153" s="531">
        <v>0</v>
      </c>
      <c r="I153" s="531"/>
      <c r="J153" s="277">
        <v>0</v>
      </c>
      <c r="K153" s="273">
        <v>0</v>
      </c>
      <c r="L153" s="277"/>
      <c r="M153" s="277"/>
      <c r="N153" s="277">
        <v>105174</v>
      </c>
      <c r="O153" s="596">
        <v>21034.800000000003</v>
      </c>
    </row>
    <row r="154" spans="1:15" ht="51.75" x14ac:dyDescent="0.25">
      <c r="A154" s="550" t="s">
        <v>3904</v>
      </c>
      <c r="B154" s="526" t="s">
        <v>3902</v>
      </c>
      <c r="C154" s="527">
        <v>44896</v>
      </c>
      <c r="D154" s="528" t="s">
        <v>2142</v>
      </c>
      <c r="E154" s="529" t="s">
        <v>1387</v>
      </c>
      <c r="F154" s="529" t="s">
        <v>2143</v>
      </c>
      <c r="G154" s="530">
        <v>110432.4</v>
      </c>
      <c r="H154" s="531">
        <v>0</v>
      </c>
      <c r="I154" s="531"/>
      <c r="J154" s="277">
        <v>0</v>
      </c>
      <c r="K154" s="273">
        <v>0</v>
      </c>
      <c r="L154" s="277"/>
      <c r="M154" s="277"/>
      <c r="N154" s="277">
        <v>92027</v>
      </c>
      <c r="O154" s="596">
        <v>18405.400000000001</v>
      </c>
    </row>
    <row r="155" spans="1:15" ht="51.75" x14ac:dyDescent="0.25">
      <c r="A155" s="550" t="s">
        <v>3900</v>
      </c>
      <c r="B155" s="526" t="s">
        <v>3898</v>
      </c>
      <c r="C155" s="527">
        <v>44896</v>
      </c>
      <c r="D155" s="528" t="s">
        <v>2142</v>
      </c>
      <c r="E155" s="529" t="s">
        <v>1387</v>
      </c>
      <c r="F155" s="529" t="s">
        <v>2143</v>
      </c>
      <c r="G155" s="530">
        <v>105174</v>
      </c>
      <c r="H155" s="531">
        <v>0</v>
      </c>
      <c r="I155" s="531"/>
      <c r="J155" s="277">
        <v>0</v>
      </c>
      <c r="K155" s="273">
        <v>0</v>
      </c>
      <c r="L155" s="277"/>
      <c r="M155" s="277"/>
      <c r="N155" s="277">
        <v>87645</v>
      </c>
      <c r="O155" s="596">
        <v>17529</v>
      </c>
    </row>
    <row r="156" spans="1:15" ht="51.75" x14ac:dyDescent="0.25">
      <c r="A156" s="550" t="s">
        <v>3896</v>
      </c>
      <c r="B156" s="526" t="s">
        <v>3894</v>
      </c>
      <c r="C156" s="527">
        <v>44896</v>
      </c>
      <c r="D156" s="528" t="s">
        <v>2142</v>
      </c>
      <c r="E156" s="529" t="s">
        <v>1387</v>
      </c>
      <c r="F156" s="529" t="s">
        <v>2143</v>
      </c>
      <c r="G156" s="530">
        <v>105174</v>
      </c>
      <c r="H156" s="531">
        <v>0</v>
      </c>
      <c r="I156" s="531"/>
      <c r="J156" s="277">
        <v>0</v>
      </c>
      <c r="K156" s="273">
        <v>0</v>
      </c>
      <c r="L156" s="277"/>
      <c r="M156" s="277"/>
      <c r="N156" s="277">
        <v>87645</v>
      </c>
      <c r="O156" s="596">
        <v>17529</v>
      </c>
    </row>
    <row r="157" spans="1:15" ht="51.75" x14ac:dyDescent="0.25">
      <c r="A157" s="550" t="s">
        <v>3892</v>
      </c>
      <c r="B157" s="526" t="s">
        <v>3890</v>
      </c>
      <c r="C157" s="527">
        <v>44896</v>
      </c>
      <c r="D157" s="528" t="s">
        <v>2142</v>
      </c>
      <c r="E157" s="529" t="s">
        <v>1387</v>
      </c>
      <c r="F157" s="529" t="s">
        <v>2143</v>
      </c>
      <c r="G157" s="530">
        <v>105174</v>
      </c>
      <c r="H157" s="531">
        <v>0</v>
      </c>
      <c r="I157" s="531"/>
      <c r="J157" s="277">
        <v>0</v>
      </c>
      <c r="K157" s="273">
        <v>0</v>
      </c>
      <c r="L157" s="277"/>
      <c r="M157" s="277"/>
      <c r="N157" s="277">
        <v>87645</v>
      </c>
      <c r="O157" s="596">
        <v>17529</v>
      </c>
    </row>
    <row r="158" spans="1:15" ht="51.75" x14ac:dyDescent="0.25">
      <c r="A158" s="550" t="s">
        <v>3888</v>
      </c>
      <c r="B158" s="526" t="s">
        <v>3886</v>
      </c>
      <c r="C158" s="527">
        <v>44896</v>
      </c>
      <c r="D158" s="528" t="s">
        <v>2142</v>
      </c>
      <c r="E158" s="529" t="s">
        <v>1387</v>
      </c>
      <c r="F158" s="529" t="s">
        <v>2143</v>
      </c>
      <c r="G158" s="530">
        <v>105174</v>
      </c>
      <c r="H158" s="531">
        <v>0</v>
      </c>
      <c r="I158" s="531"/>
      <c r="J158" s="277">
        <v>0</v>
      </c>
      <c r="K158" s="273">
        <v>0</v>
      </c>
      <c r="L158" s="277"/>
      <c r="M158" s="277"/>
      <c r="N158" s="277">
        <v>87645</v>
      </c>
      <c r="O158" s="596">
        <v>17529</v>
      </c>
    </row>
    <row r="159" spans="1:15" ht="64.5" x14ac:dyDescent="0.25">
      <c r="A159" s="550" t="s">
        <v>3884</v>
      </c>
      <c r="B159" s="526" t="s">
        <v>3882</v>
      </c>
      <c r="C159" s="527">
        <v>44896</v>
      </c>
      <c r="D159" s="528" t="s">
        <v>2142</v>
      </c>
      <c r="E159" s="529" t="s">
        <v>1387</v>
      </c>
      <c r="F159" s="529" t="s">
        <v>2143</v>
      </c>
      <c r="G159" s="530">
        <v>105174</v>
      </c>
      <c r="H159" s="531">
        <v>0</v>
      </c>
      <c r="I159" s="531"/>
      <c r="J159" s="277">
        <v>0</v>
      </c>
      <c r="K159" s="273">
        <v>0</v>
      </c>
      <c r="L159" s="277"/>
      <c r="M159" s="277"/>
      <c r="N159" s="277">
        <v>87645</v>
      </c>
      <c r="O159" s="596">
        <v>17529</v>
      </c>
    </row>
    <row r="160" spans="1:15" ht="51.75" x14ac:dyDescent="0.25">
      <c r="A160" s="550" t="s">
        <v>3880</v>
      </c>
      <c r="B160" s="526" t="s">
        <v>3878</v>
      </c>
      <c r="C160" s="527">
        <v>44896</v>
      </c>
      <c r="D160" s="528" t="s">
        <v>2142</v>
      </c>
      <c r="E160" s="529" t="s">
        <v>1387</v>
      </c>
      <c r="F160" s="529" t="s">
        <v>2143</v>
      </c>
      <c r="G160" s="530">
        <v>105174</v>
      </c>
      <c r="H160" s="531">
        <v>0</v>
      </c>
      <c r="I160" s="531"/>
      <c r="J160" s="277">
        <v>0</v>
      </c>
      <c r="K160" s="273">
        <v>0</v>
      </c>
      <c r="L160" s="277"/>
      <c r="M160" s="277"/>
      <c r="N160" s="277">
        <v>87645</v>
      </c>
      <c r="O160" s="596">
        <v>17529</v>
      </c>
    </row>
    <row r="161" spans="1:15" ht="64.5" x14ac:dyDescent="0.25">
      <c r="A161" s="550" t="s">
        <v>3876</v>
      </c>
      <c r="B161" s="526" t="s">
        <v>3874</v>
      </c>
      <c r="C161" s="527">
        <v>44896</v>
      </c>
      <c r="D161" s="528" t="s">
        <v>2142</v>
      </c>
      <c r="E161" s="529" t="s">
        <v>1387</v>
      </c>
      <c r="F161" s="529" t="s">
        <v>2143</v>
      </c>
      <c r="G161" s="530">
        <v>126208.8</v>
      </c>
      <c r="H161" s="531">
        <v>0</v>
      </c>
      <c r="I161" s="531"/>
      <c r="J161" s="277">
        <v>0</v>
      </c>
      <c r="K161" s="273">
        <v>0</v>
      </c>
      <c r="L161" s="277"/>
      <c r="M161" s="277"/>
      <c r="N161" s="277">
        <v>105174</v>
      </c>
      <c r="O161" s="596">
        <v>21034.800000000003</v>
      </c>
    </row>
    <row r="162" spans="1:15" ht="51.75" x14ac:dyDescent="0.25">
      <c r="A162" s="550" t="s">
        <v>3872</v>
      </c>
      <c r="B162" s="526" t="s">
        <v>3870</v>
      </c>
      <c r="C162" s="527">
        <v>44896</v>
      </c>
      <c r="D162" s="528" t="s">
        <v>2142</v>
      </c>
      <c r="E162" s="529" t="s">
        <v>1387</v>
      </c>
      <c r="F162" s="529" t="s">
        <v>2143</v>
      </c>
      <c r="G162" s="530">
        <v>105174</v>
      </c>
      <c r="H162" s="531">
        <v>0</v>
      </c>
      <c r="I162" s="531"/>
      <c r="J162" s="277">
        <v>0</v>
      </c>
      <c r="K162" s="273">
        <v>0</v>
      </c>
      <c r="L162" s="277"/>
      <c r="M162" s="277"/>
      <c r="N162" s="277">
        <v>87645</v>
      </c>
      <c r="O162" s="596">
        <v>17529</v>
      </c>
    </row>
    <row r="163" spans="1:15" ht="64.5" x14ac:dyDescent="0.25">
      <c r="A163" s="550" t="s">
        <v>3868</v>
      </c>
      <c r="B163" s="526" t="s">
        <v>3866</v>
      </c>
      <c r="C163" s="527">
        <v>44896</v>
      </c>
      <c r="D163" s="528" t="s">
        <v>2142</v>
      </c>
      <c r="E163" s="529" t="s">
        <v>1387</v>
      </c>
      <c r="F163" s="529" t="s">
        <v>2143</v>
      </c>
      <c r="G163" s="530">
        <v>126208.8</v>
      </c>
      <c r="H163" s="531">
        <v>0</v>
      </c>
      <c r="I163" s="531"/>
      <c r="J163" s="277">
        <v>0</v>
      </c>
      <c r="K163" s="273">
        <v>0</v>
      </c>
      <c r="L163" s="277"/>
      <c r="M163" s="277"/>
      <c r="N163" s="277">
        <v>105174</v>
      </c>
      <c r="O163" s="596">
        <v>21034.800000000003</v>
      </c>
    </row>
    <row r="164" spans="1:15" ht="51.75" x14ac:dyDescent="0.25">
      <c r="A164" s="550" t="s">
        <v>3864</v>
      </c>
      <c r="B164" s="526" t="s">
        <v>3862</v>
      </c>
      <c r="C164" s="527">
        <v>44896</v>
      </c>
      <c r="D164" s="528" t="s">
        <v>2142</v>
      </c>
      <c r="E164" s="529" t="s">
        <v>1387</v>
      </c>
      <c r="F164" s="529" t="s">
        <v>2143</v>
      </c>
      <c r="G164" s="530">
        <v>126208.8</v>
      </c>
      <c r="H164" s="531">
        <v>0</v>
      </c>
      <c r="I164" s="531"/>
      <c r="J164" s="277">
        <v>0</v>
      </c>
      <c r="K164" s="273">
        <v>0</v>
      </c>
      <c r="L164" s="277"/>
      <c r="M164" s="277"/>
      <c r="N164" s="277">
        <v>105174</v>
      </c>
      <c r="O164" s="596">
        <v>21034.800000000003</v>
      </c>
    </row>
    <row r="165" spans="1:15" ht="51.75" x14ac:dyDescent="0.25">
      <c r="A165" s="550" t="s">
        <v>3860</v>
      </c>
      <c r="B165" s="526" t="s">
        <v>3858</v>
      </c>
      <c r="C165" s="527">
        <v>44896</v>
      </c>
      <c r="D165" s="528" t="s">
        <v>2142</v>
      </c>
      <c r="E165" s="529" t="s">
        <v>1387</v>
      </c>
      <c r="F165" s="529" t="s">
        <v>2143</v>
      </c>
      <c r="G165" s="530">
        <v>105174</v>
      </c>
      <c r="H165" s="531">
        <v>0</v>
      </c>
      <c r="I165" s="531"/>
      <c r="J165" s="277">
        <v>0</v>
      </c>
      <c r="K165" s="273">
        <v>0</v>
      </c>
      <c r="L165" s="277"/>
      <c r="M165" s="277"/>
      <c r="N165" s="277">
        <v>87645</v>
      </c>
      <c r="O165" s="596">
        <v>17529</v>
      </c>
    </row>
    <row r="166" spans="1:15" ht="51.75" x14ac:dyDescent="0.25">
      <c r="A166" s="550" t="s">
        <v>3855</v>
      </c>
      <c r="B166" s="526" t="s">
        <v>3853</v>
      </c>
      <c r="C166" s="527">
        <v>44896</v>
      </c>
      <c r="D166" s="528" t="s">
        <v>2142</v>
      </c>
      <c r="E166" s="529" t="s">
        <v>1387</v>
      </c>
      <c r="F166" s="529" t="s">
        <v>2143</v>
      </c>
      <c r="G166" s="530">
        <v>105174</v>
      </c>
      <c r="H166" s="531">
        <v>0</v>
      </c>
      <c r="I166" s="531"/>
      <c r="J166" s="277">
        <v>0</v>
      </c>
      <c r="K166" s="273">
        <v>0</v>
      </c>
      <c r="L166" s="277"/>
      <c r="M166" s="277"/>
      <c r="N166" s="277">
        <v>87645</v>
      </c>
      <c r="O166" s="596">
        <v>17529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0468-A784-48CF-8F18-5B4C0907A7BA}">
  <dimension ref="A3:H59"/>
  <sheetViews>
    <sheetView workbookViewId="0">
      <selection activeCell="A3" sqref="A3:H59"/>
    </sheetView>
  </sheetViews>
  <sheetFormatPr defaultColWidth="20" defaultRowHeight="12.75" x14ac:dyDescent="0.2"/>
  <cols>
    <col min="1" max="1" width="20" style="97"/>
    <col min="2" max="2" width="20" style="141"/>
    <col min="3" max="3" width="14.140625" style="141" customWidth="1"/>
    <col min="4" max="4" width="11.5703125" style="141" customWidth="1"/>
    <col min="5" max="5" width="14.28515625" style="141" customWidth="1"/>
    <col min="6" max="6" width="12" style="141" customWidth="1"/>
    <col min="7" max="7" width="12.5703125" style="141" customWidth="1"/>
    <col min="8" max="8" width="14.42578125" style="141" customWidth="1"/>
    <col min="9" max="16384" width="20" style="97"/>
  </cols>
  <sheetData>
    <row r="3" spans="1:8" s="1019" customFormat="1" ht="34.5" customHeight="1" x14ac:dyDescent="0.25">
      <c r="A3" s="1017" t="s">
        <v>5477</v>
      </c>
      <c r="B3" s="1018" t="s">
        <v>5476</v>
      </c>
      <c r="C3" s="1018" t="s">
        <v>6217</v>
      </c>
      <c r="D3" s="1018" t="s">
        <v>6218</v>
      </c>
      <c r="E3" s="1018" t="s">
        <v>6219</v>
      </c>
      <c r="F3" s="1018" t="s">
        <v>6220</v>
      </c>
      <c r="G3" s="1018" t="s">
        <v>6221</v>
      </c>
      <c r="H3" s="1018" t="s">
        <v>6222</v>
      </c>
    </row>
    <row r="4" spans="1:8" x14ac:dyDescent="0.2">
      <c r="A4" s="1015" t="s">
        <v>4585</v>
      </c>
      <c r="B4" s="1016">
        <v>60000</v>
      </c>
      <c r="C4" s="1016"/>
      <c r="D4" s="1016"/>
      <c r="E4" s="1016"/>
      <c r="F4" s="1016"/>
      <c r="G4" s="1016">
        <v>50000</v>
      </c>
      <c r="H4" s="1016">
        <v>10000</v>
      </c>
    </row>
    <row r="5" spans="1:8" x14ac:dyDescent="0.2">
      <c r="A5" s="1015" t="s">
        <v>4447</v>
      </c>
      <c r="B5" s="1016">
        <v>100800</v>
      </c>
      <c r="C5" s="1016"/>
      <c r="D5" s="1016"/>
      <c r="E5" s="1016"/>
      <c r="F5" s="1016"/>
      <c r="G5" s="1016">
        <v>84000</v>
      </c>
      <c r="H5" s="1016">
        <v>16800</v>
      </c>
    </row>
    <row r="6" spans="1:8" x14ac:dyDescent="0.2">
      <c r="A6" s="1015" t="s">
        <v>4582</v>
      </c>
      <c r="B6" s="1016">
        <v>431951.4</v>
      </c>
      <c r="C6" s="1016"/>
      <c r="D6" s="1016"/>
      <c r="E6" s="1016"/>
      <c r="F6" s="1016"/>
      <c r="G6" s="1016">
        <v>359959.5</v>
      </c>
      <c r="H6" s="1016">
        <v>71991.900000000009</v>
      </c>
    </row>
    <row r="7" spans="1:8" x14ac:dyDescent="0.2">
      <c r="A7" s="1015" t="s">
        <v>4497</v>
      </c>
      <c r="B7" s="1016">
        <v>8234800</v>
      </c>
      <c r="C7" s="1016">
        <v>8234800</v>
      </c>
      <c r="D7" s="1016"/>
      <c r="E7" s="1016"/>
      <c r="F7" s="1016"/>
      <c r="G7" s="1016"/>
      <c r="H7" s="1016">
        <v>0</v>
      </c>
    </row>
    <row r="8" spans="1:8" x14ac:dyDescent="0.2">
      <c r="A8" s="1015" t="s">
        <v>4311</v>
      </c>
      <c r="B8" s="1016">
        <v>10806360</v>
      </c>
      <c r="C8" s="1016">
        <v>0</v>
      </c>
      <c r="D8" s="1016"/>
      <c r="E8" s="1016">
        <v>9005300</v>
      </c>
      <c r="F8" s="1016">
        <v>1801060</v>
      </c>
      <c r="G8" s="1016"/>
      <c r="H8" s="1016"/>
    </row>
    <row r="9" spans="1:8" x14ac:dyDescent="0.2">
      <c r="A9" s="1015" t="s">
        <v>4597</v>
      </c>
      <c r="B9" s="1016">
        <v>19116162.270000003</v>
      </c>
      <c r="C9" s="1016"/>
      <c r="D9" s="1016"/>
      <c r="E9" s="1016">
        <v>15930135.225000001</v>
      </c>
      <c r="F9" s="1016">
        <v>3186027.0449999999</v>
      </c>
      <c r="G9" s="1016"/>
      <c r="H9" s="1016">
        <v>0</v>
      </c>
    </row>
    <row r="10" spans="1:8" x14ac:dyDescent="0.2">
      <c r="A10" s="1015" t="s">
        <v>4503</v>
      </c>
      <c r="B10" s="1016">
        <v>128532.67199999999</v>
      </c>
      <c r="C10" s="1016"/>
      <c r="D10" s="1016"/>
      <c r="E10" s="1016"/>
      <c r="F10" s="1016"/>
      <c r="G10" s="1016">
        <v>107110.56</v>
      </c>
      <c r="H10" s="1016">
        <v>21422.112000000001</v>
      </c>
    </row>
    <row r="11" spans="1:8" x14ac:dyDescent="0.2">
      <c r="A11" s="1015" t="s">
        <v>4382</v>
      </c>
      <c r="B11" s="1016">
        <v>1031065.9079999999</v>
      </c>
      <c r="C11" s="1016"/>
      <c r="D11" s="1016"/>
      <c r="E11" s="1016"/>
      <c r="F11" s="1016"/>
      <c r="G11" s="1016">
        <v>859221.59</v>
      </c>
      <c r="H11" s="1016">
        <v>171844.318</v>
      </c>
    </row>
    <row r="12" spans="1:8" x14ac:dyDescent="0.2">
      <c r="A12" s="1015" t="s">
        <v>4412</v>
      </c>
      <c r="B12" s="1016">
        <v>21782342.291999999</v>
      </c>
      <c r="C12" s="1016"/>
      <c r="D12" s="1016"/>
      <c r="E12" s="1016"/>
      <c r="F12" s="1016"/>
      <c r="G12" s="1016">
        <v>18151951.909999996</v>
      </c>
      <c r="H12" s="1016">
        <v>3630390.3820000002</v>
      </c>
    </row>
    <row r="13" spans="1:8" x14ac:dyDescent="0.2">
      <c r="A13" s="1015" t="s">
        <v>5328</v>
      </c>
      <c r="B13" s="1016">
        <v>27400</v>
      </c>
      <c r="C13" s="1016">
        <v>0</v>
      </c>
      <c r="D13" s="1016"/>
      <c r="E13" s="1016"/>
      <c r="F13" s="1016"/>
      <c r="G13" s="1016">
        <v>22833</v>
      </c>
      <c r="H13" s="1016">
        <v>4566.6000000000004</v>
      </c>
    </row>
    <row r="14" spans="1:8" x14ac:dyDescent="0.2">
      <c r="A14" s="1015" t="s">
        <v>4695</v>
      </c>
      <c r="B14" s="1016">
        <v>48626450.795999996</v>
      </c>
      <c r="C14" s="1016"/>
      <c r="D14" s="1016"/>
      <c r="E14" s="1016"/>
      <c r="F14" s="1016"/>
      <c r="G14" s="1016">
        <v>40522042.329999991</v>
      </c>
      <c r="H14" s="1016">
        <v>8104408.4660000009</v>
      </c>
    </row>
    <row r="15" spans="1:8" x14ac:dyDescent="0.2">
      <c r="A15" s="1015" t="s">
        <v>5327</v>
      </c>
      <c r="B15" s="1016">
        <v>40000</v>
      </c>
      <c r="C15" s="1016">
        <v>0</v>
      </c>
      <c r="D15" s="1016"/>
      <c r="E15" s="1016"/>
      <c r="F15" s="1016"/>
      <c r="G15" s="1016">
        <v>33333</v>
      </c>
      <c r="H15" s="1016">
        <v>6666.6</v>
      </c>
    </row>
    <row r="16" spans="1:8" x14ac:dyDescent="0.2">
      <c r="A16" s="1015" t="s">
        <v>4670</v>
      </c>
      <c r="B16" s="1016">
        <v>600000.16800000006</v>
      </c>
      <c r="C16" s="1016"/>
      <c r="D16" s="1016"/>
      <c r="E16" s="1016"/>
      <c r="F16" s="1016"/>
      <c r="G16" s="1016">
        <v>500000.14</v>
      </c>
      <c r="H16" s="1016">
        <v>100000.02800000001</v>
      </c>
    </row>
    <row r="17" spans="1:8" x14ac:dyDescent="0.2">
      <c r="A17" s="1015" t="s">
        <v>4551</v>
      </c>
      <c r="B17" s="1016">
        <v>300000</v>
      </c>
      <c r="C17" s="1016"/>
      <c r="D17" s="1016"/>
      <c r="E17" s="1016"/>
      <c r="F17" s="1016"/>
      <c r="G17" s="1016">
        <v>250000</v>
      </c>
      <c r="H17" s="1016">
        <v>50000</v>
      </c>
    </row>
    <row r="18" spans="1:8" x14ac:dyDescent="0.2">
      <c r="A18" s="1015" t="s">
        <v>4493</v>
      </c>
      <c r="B18" s="1016">
        <v>409371.984</v>
      </c>
      <c r="C18" s="1016"/>
      <c r="D18" s="1016"/>
      <c r="E18" s="1016"/>
      <c r="F18" s="1016"/>
      <c r="G18" s="1016">
        <v>341143.32</v>
      </c>
      <c r="H18" s="1016">
        <v>68228.664000000004</v>
      </c>
    </row>
    <row r="19" spans="1:8" x14ac:dyDescent="0.2">
      <c r="A19" s="1015" t="s">
        <v>4603</v>
      </c>
      <c r="B19" s="1016">
        <v>36000</v>
      </c>
      <c r="C19" s="1016"/>
      <c r="D19" s="1016"/>
      <c r="E19" s="1016"/>
      <c r="F19" s="1016"/>
      <c r="G19" s="1016">
        <v>30000</v>
      </c>
      <c r="H19" s="1016">
        <v>6000</v>
      </c>
    </row>
    <row r="20" spans="1:8" x14ac:dyDescent="0.2">
      <c r="A20" s="1015" t="s">
        <v>4566</v>
      </c>
      <c r="B20" s="1016">
        <v>14400</v>
      </c>
      <c r="C20" s="1016"/>
      <c r="D20" s="1016"/>
      <c r="E20" s="1016"/>
      <c r="F20" s="1016"/>
      <c r="G20" s="1016">
        <v>12000</v>
      </c>
      <c r="H20" s="1016">
        <v>2400</v>
      </c>
    </row>
    <row r="21" spans="1:8" x14ac:dyDescent="0.2">
      <c r="A21" s="1015" t="s">
        <v>4467</v>
      </c>
      <c r="B21" s="1016">
        <v>57600</v>
      </c>
      <c r="C21" s="1016"/>
      <c r="D21" s="1016"/>
      <c r="E21" s="1016"/>
      <c r="F21" s="1016"/>
      <c r="G21" s="1016">
        <v>48000</v>
      </c>
      <c r="H21" s="1016">
        <v>9600</v>
      </c>
    </row>
    <row r="22" spans="1:8" x14ac:dyDescent="0.2">
      <c r="A22" s="1015" t="s">
        <v>4511</v>
      </c>
      <c r="B22" s="1016">
        <v>337810.2</v>
      </c>
      <c r="C22" s="1016"/>
      <c r="D22" s="1016">
        <v>337810.2</v>
      </c>
      <c r="E22" s="1016"/>
      <c r="F22" s="1016"/>
      <c r="G22" s="1016"/>
      <c r="H22" s="1016">
        <v>0</v>
      </c>
    </row>
    <row r="23" spans="1:8" x14ac:dyDescent="0.2">
      <c r="A23" s="1015" t="s">
        <v>4747</v>
      </c>
      <c r="B23" s="1016">
        <v>54240</v>
      </c>
      <c r="C23" s="1016"/>
      <c r="D23" s="1016"/>
      <c r="E23" s="1016"/>
      <c r="F23" s="1016"/>
      <c r="G23" s="1016">
        <v>45200</v>
      </c>
      <c r="H23" s="1016">
        <v>9040</v>
      </c>
    </row>
    <row r="24" spans="1:8" x14ac:dyDescent="0.2">
      <c r="A24" s="1015" t="s">
        <v>5136</v>
      </c>
      <c r="B24" s="1016">
        <v>532984.19999999995</v>
      </c>
      <c r="C24" s="1016"/>
      <c r="D24" s="1016"/>
      <c r="E24" s="1016"/>
      <c r="F24" s="1016"/>
      <c r="G24" s="1016">
        <v>444153.5</v>
      </c>
      <c r="H24" s="1016">
        <v>88830.7</v>
      </c>
    </row>
    <row r="25" spans="1:8" x14ac:dyDescent="0.2">
      <c r="A25" s="1015" t="s">
        <v>4702</v>
      </c>
      <c r="B25" s="1016">
        <v>11499.995999999999</v>
      </c>
      <c r="C25" s="1016"/>
      <c r="D25" s="1016"/>
      <c r="E25" s="1016"/>
      <c r="F25" s="1016"/>
      <c r="G25" s="1016">
        <v>9583.33</v>
      </c>
      <c r="H25" s="1016">
        <v>1916.6660000000002</v>
      </c>
    </row>
    <row r="26" spans="1:8" x14ac:dyDescent="0.2">
      <c r="A26" s="1015" t="s">
        <v>4442</v>
      </c>
      <c r="B26" s="1016">
        <v>16258347</v>
      </c>
      <c r="C26" s="1016">
        <v>16258347</v>
      </c>
      <c r="D26" s="1016"/>
      <c r="E26" s="1016"/>
      <c r="F26" s="1016"/>
      <c r="G26" s="1016"/>
      <c r="H26" s="1016">
        <v>0</v>
      </c>
    </row>
    <row r="27" spans="1:8" x14ac:dyDescent="0.2">
      <c r="A27" s="1015" t="s">
        <v>4480</v>
      </c>
      <c r="B27" s="1016">
        <v>500000.00400000002</v>
      </c>
      <c r="C27" s="1016"/>
      <c r="D27" s="1016"/>
      <c r="E27" s="1016"/>
      <c r="F27" s="1016"/>
      <c r="G27" s="1016">
        <v>416666.67000000004</v>
      </c>
      <c r="H27" s="1016">
        <v>83333.334000000003</v>
      </c>
    </row>
    <row r="28" spans="1:8" x14ac:dyDescent="0.2">
      <c r="A28" s="1015" t="s">
        <v>5118</v>
      </c>
      <c r="B28" s="1016">
        <v>191937</v>
      </c>
      <c r="C28" s="1016"/>
      <c r="D28" s="1016"/>
      <c r="E28" s="1016"/>
      <c r="F28" s="1016"/>
      <c r="G28" s="1016">
        <v>159947.5</v>
      </c>
      <c r="H28" s="1016">
        <v>31989.5</v>
      </c>
    </row>
    <row r="29" spans="1:8" x14ac:dyDescent="0.2">
      <c r="A29" s="1015" t="s">
        <v>4435</v>
      </c>
      <c r="B29" s="1016">
        <v>264020.00400000002</v>
      </c>
      <c r="C29" s="1016"/>
      <c r="D29" s="1016"/>
      <c r="E29" s="1016"/>
      <c r="F29" s="1016"/>
      <c r="G29" s="1016">
        <v>220016.67</v>
      </c>
      <c r="H29" s="1016">
        <v>44003.334000000003</v>
      </c>
    </row>
    <row r="30" spans="1:8" x14ac:dyDescent="0.2">
      <c r="A30" s="1015" t="s">
        <v>4527</v>
      </c>
      <c r="B30" s="1016">
        <v>95790</v>
      </c>
      <c r="C30" s="1016"/>
      <c r="D30" s="1016"/>
      <c r="E30" s="1016"/>
      <c r="F30" s="1016"/>
      <c r="G30" s="1016">
        <v>79825</v>
      </c>
      <c r="H30" s="1016">
        <v>15965</v>
      </c>
    </row>
    <row r="31" spans="1:8" x14ac:dyDescent="0.2">
      <c r="A31" s="1015" t="s">
        <v>4490</v>
      </c>
      <c r="B31" s="1016">
        <v>548464.14</v>
      </c>
      <c r="C31" s="1016"/>
      <c r="D31" s="1016"/>
      <c r="E31" s="1016"/>
      <c r="F31" s="1016"/>
      <c r="G31" s="1016">
        <v>457053.44999999995</v>
      </c>
      <c r="H31" s="1016">
        <v>91410.69</v>
      </c>
    </row>
    <row r="32" spans="1:8" x14ac:dyDescent="0.2">
      <c r="A32" s="1015" t="s">
        <v>5068</v>
      </c>
      <c r="B32" s="1016">
        <v>11500507.476</v>
      </c>
      <c r="C32" s="1016"/>
      <c r="D32" s="1016"/>
      <c r="E32" s="1016"/>
      <c r="F32" s="1016"/>
      <c r="G32" s="1016">
        <v>9583756.2300000004</v>
      </c>
      <c r="H32" s="1016">
        <v>1916751.2460000003</v>
      </c>
    </row>
    <row r="33" spans="1:8" x14ac:dyDescent="0.2">
      <c r="A33" s="1015" t="s">
        <v>5325</v>
      </c>
      <c r="B33" s="1016">
        <v>7996100</v>
      </c>
      <c r="C33" s="1016">
        <v>7996100</v>
      </c>
      <c r="D33" s="1016"/>
      <c r="E33" s="1016"/>
      <c r="F33" s="1016"/>
      <c r="G33" s="1016">
        <v>0</v>
      </c>
      <c r="H33" s="1016">
        <v>0</v>
      </c>
    </row>
    <row r="34" spans="1:8" x14ac:dyDescent="0.2">
      <c r="A34" s="1015" t="s">
        <v>5329</v>
      </c>
      <c r="B34" s="1016">
        <v>28800</v>
      </c>
      <c r="C34" s="1016">
        <v>0</v>
      </c>
      <c r="D34" s="1016"/>
      <c r="E34" s="1016"/>
      <c r="F34" s="1016"/>
      <c r="G34" s="1016">
        <v>24000</v>
      </c>
      <c r="H34" s="1016">
        <v>4800</v>
      </c>
    </row>
    <row r="35" spans="1:8" x14ac:dyDescent="0.2">
      <c r="A35" s="1015" t="s">
        <v>4370</v>
      </c>
      <c r="B35" s="1016">
        <v>11274041.808</v>
      </c>
      <c r="C35" s="1016"/>
      <c r="D35" s="1016"/>
      <c r="E35" s="1016"/>
      <c r="F35" s="1016"/>
      <c r="G35" s="1016">
        <v>9395034.8400000017</v>
      </c>
      <c r="H35" s="1016">
        <v>1879006.9679999999</v>
      </c>
    </row>
    <row r="36" spans="1:8" x14ac:dyDescent="0.2">
      <c r="A36" s="1015" t="s">
        <v>4623</v>
      </c>
      <c r="B36" s="1016">
        <v>1597982.5079999999</v>
      </c>
      <c r="C36" s="1016"/>
      <c r="D36" s="1016"/>
      <c r="E36" s="1016"/>
      <c r="F36" s="1016"/>
      <c r="G36" s="1016">
        <v>1331652.0899999999</v>
      </c>
      <c r="H36" s="1016">
        <v>266330.41800000001</v>
      </c>
    </row>
    <row r="37" spans="1:8" x14ac:dyDescent="0.2">
      <c r="A37" s="1015" t="s">
        <v>4734</v>
      </c>
      <c r="B37" s="1016">
        <v>1285460.004</v>
      </c>
      <c r="C37" s="1016"/>
      <c r="D37" s="1016"/>
      <c r="E37" s="1016"/>
      <c r="F37" s="1016"/>
      <c r="G37" s="1016">
        <v>1071216.67</v>
      </c>
      <c r="H37" s="1016">
        <v>214243.334</v>
      </c>
    </row>
    <row r="38" spans="1:8" x14ac:dyDescent="0.2">
      <c r="A38" s="1015" t="s">
        <v>4542</v>
      </c>
      <c r="B38" s="1016">
        <v>100800</v>
      </c>
      <c r="C38" s="1016"/>
      <c r="D38" s="1016"/>
      <c r="E38" s="1016"/>
      <c r="F38" s="1016"/>
      <c r="G38" s="1016">
        <v>84000</v>
      </c>
      <c r="H38" s="1016">
        <v>16800</v>
      </c>
    </row>
    <row r="39" spans="1:8" x14ac:dyDescent="0.2">
      <c r="A39" s="1015" t="s">
        <v>4652</v>
      </c>
      <c r="B39" s="1016">
        <v>1149228</v>
      </c>
      <c r="C39" s="1016"/>
      <c r="D39" s="1016"/>
      <c r="E39" s="1016"/>
      <c r="F39" s="1016"/>
      <c r="G39" s="1016">
        <v>957690</v>
      </c>
      <c r="H39" s="1016">
        <v>191538</v>
      </c>
    </row>
    <row r="40" spans="1:8" x14ac:dyDescent="0.2">
      <c r="A40" s="1015" t="s">
        <v>4455</v>
      </c>
      <c r="B40" s="1016">
        <v>69999.995999999999</v>
      </c>
      <c r="C40" s="1016"/>
      <c r="D40" s="1016"/>
      <c r="E40" s="1016"/>
      <c r="F40" s="1016"/>
      <c r="G40" s="1016">
        <v>58333.33</v>
      </c>
      <c r="H40" s="1016">
        <v>11666.666000000001</v>
      </c>
    </row>
    <row r="41" spans="1:8" x14ac:dyDescent="0.2">
      <c r="A41" s="1015" t="s">
        <v>4516</v>
      </c>
      <c r="B41" s="1016">
        <v>400464</v>
      </c>
      <c r="C41" s="1016"/>
      <c r="D41" s="1016"/>
      <c r="E41" s="1016"/>
      <c r="F41" s="1016"/>
      <c r="G41" s="1016">
        <v>333720</v>
      </c>
      <c r="H41" s="1016">
        <v>66744</v>
      </c>
    </row>
    <row r="42" spans="1:8" x14ac:dyDescent="0.2">
      <c r="A42" s="1015" t="s">
        <v>4555</v>
      </c>
      <c r="B42" s="1016">
        <v>264585</v>
      </c>
      <c r="C42" s="1016"/>
      <c r="D42" s="1016"/>
      <c r="E42" s="1016"/>
      <c r="F42" s="1016"/>
      <c r="G42" s="1016">
        <v>220487.5</v>
      </c>
      <c r="H42" s="1016">
        <v>44097.5</v>
      </c>
    </row>
    <row r="43" spans="1:8" x14ac:dyDescent="0.2">
      <c r="A43" s="1015" t="s">
        <v>4522</v>
      </c>
      <c r="B43" s="1016">
        <v>600000</v>
      </c>
      <c r="C43" s="1016"/>
      <c r="D43" s="1016"/>
      <c r="E43" s="1016"/>
      <c r="F43" s="1016"/>
      <c r="G43" s="1016">
        <v>500000</v>
      </c>
      <c r="H43" s="1016">
        <v>100000</v>
      </c>
    </row>
    <row r="44" spans="1:8" x14ac:dyDescent="0.2">
      <c r="A44" s="1015" t="s">
        <v>5114</v>
      </c>
      <c r="B44" s="1016">
        <v>82500</v>
      </c>
      <c r="C44" s="1016"/>
      <c r="D44" s="1016"/>
      <c r="E44" s="1016"/>
      <c r="F44" s="1016"/>
      <c r="G44" s="1016">
        <v>68750</v>
      </c>
      <c r="H44" s="1016">
        <v>13750</v>
      </c>
    </row>
    <row r="45" spans="1:8" x14ac:dyDescent="0.2">
      <c r="A45" s="1015" t="s">
        <v>4577</v>
      </c>
      <c r="B45" s="1016">
        <v>45000</v>
      </c>
      <c r="C45" s="1016"/>
      <c r="D45" s="1016"/>
      <c r="E45" s="1016"/>
      <c r="F45" s="1016"/>
      <c r="G45" s="1016">
        <v>37500</v>
      </c>
      <c r="H45" s="1016">
        <v>7500</v>
      </c>
    </row>
    <row r="46" spans="1:8" x14ac:dyDescent="0.2">
      <c r="A46" s="1015" t="s">
        <v>4378</v>
      </c>
      <c r="B46" s="1016">
        <v>285600</v>
      </c>
      <c r="C46" s="1016">
        <v>0</v>
      </c>
      <c r="D46" s="1016"/>
      <c r="E46" s="1016"/>
      <c r="F46" s="1016"/>
      <c r="G46" s="1016">
        <v>238000</v>
      </c>
      <c r="H46" s="1016">
        <v>47600</v>
      </c>
    </row>
    <row r="47" spans="1:8" x14ac:dyDescent="0.2">
      <c r="A47" s="1015" t="s">
        <v>4648</v>
      </c>
      <c r="B47" s="1016">
        <v>83160</v>
      </c>
      <c r="C47" s="1016"/>
      <c r="D47" s="1016"/>
      <c r="E47" s="1016"/>
      <c r="F47" s="1016"/>
      <c r="G47" s="1016">
        <v>69300</v>
      </c>
      <c r="H47" s="1016">
        <v>13860</v>
      </c>
    </row>
    <row r="48" spans="1:8" x14ac:dyDescent="0.2">
      <c r="A48" s="1015" t="s">
        <v>4471</v>
      </c>
      <c r="B48" s="1016">
        <v>14148873</v>
      </c>
      <c r="C48" s="1016"/>
      <c r="D48" s="1016">
        <v>14148873</v>
      </c>
      <c r="E48" s="1016"/>
      <c r="F48" s="1016"/>
      <c r="G48" s="1016">
        <v>0</v>
      </c>
      <c r="H48" s="1016">
        <v>0</v>
      </c>
    </row>
    <row r="49" spans="1:8" x14ac:dyDescent="0.2">
      <c r="A49" s="1015" t="s">
        <v>4618</v>
      </c>
      <c r="B49" s="1016">
        <v>575280</v>
      </c>
      <c r="C49" s="1016"/>
      <c r="D49" s="1016"/>
      <c r="E49" s="1016"/>
      <c r="F49" s="1016"/>
      <c r="G49" s="1016">
        <v>479400</v>
      </c>
      <c r="H49" s="1016">
        <v>95880</v>
      </c>
    </row>
    <row r="50" spans="1:8" x14ac:dyDescent="0.2">
      <c r="A50" s="1015" t="s">
        <v>4608</v>
      </c>
      <c r="B50" s="1016">
        <v>150000</v>
      </c>
      <c r="C50" s="1016"/>
      <c r="D50" s="1016"/>
      <c r="E50" s="1016"/>
      <c r="F50" s="1016"/>
      <c r="G50" s="1016">
        <v>125000</v>
      </c>
      <c r="H50" s="1016">
        <v>25000</v>
      </c>
    </row>
    <row r="51" spans="1:8" x14ac:dyDescent="0.2">
      <c r="A51" s="1015" t="s">
        <v>4715</v>
      </c>
      <c r="B51" s="1016">
        <v>455400</v>
      </c>
      <c r="C51" s="1016"/>
      <c r="D51" s="1016"/>
      <c r="E51" s="1016"/>
      <c r="F51" s="1016"/>
      <c r="G51" s="1016">
        <v>379500</v>
      </c>
      <c r="H51" s="1016">
        <v>75900</v>
      </c>
    </row>
    <row r="52" spans="1:8" x14ac:dyDescent="0.2">
      <c r="A52" s="1015" t="s">
        <v>4664</v>
      </c>
      <c r="B52" s="1016">
        <v>11520</v>
      </c>
      <c r="C52" s="1016"/>
      <c r="D52" s="1016"/>
      <c r="E52" s="1016"/>
      <c r="F52" s="1016"/>
      <c r="G52" s="1016">
        <v>9600</v>
      </c>
      <c r="H52" s="1016">
        <v>1920</v>
      </c>
    </row>
    <row r="53" spans="1:8" x14ac:dyDescent="0.2">
      <c r="A53" s="1015" t="s">
        <v>4742</v>
      </c>
      <c r="B53" s="1016">
        <v>7200</v>
      </c>
      <c r="C53" s="1016"/>
      <c r="D53" s="1016"/>
      <c r="E53" s="1016"/>
      <c r="F53" s="1016"/>
      <c r="G53" s="1016">
        <v>6000</v>
      </c>
      <c r="H53" s="1016">
        <v>1200</v>
      </c>
    </row>
    <row r="54" spans="1:8" x14ac:dyDescent="0.2">
      <c r="A54" s="1015" t="s">
        <v>4572</v>
      </c>
      <c r="B54" s="1016">
        <v>144000</v>
      </c>
      <c r="C54" s="1016"/>
      <c r="D54" s="1016"/>
      <c r="E54" s="1016"/>
      <c r="F54" s="1016"/>
      <c r="G54" s="1016">
        <v>120000</v>
      </c>
      <c r="H54" s="1016">
        <v>24000</v>
      </c>
    </row>
    <row r="55" spans="1:8" x14ac:dyDescent="0.2">
      <c r="A55" s="1015" t="s">
        <v>4500</v>
      </c>
      <c r="B55" s="1016">
        <v>66000</v>
      </c>
      <c r="C55" s="1016"/>
      <c r="D55" s="1016"/>
      <c r="E55" s="1016"/>
      <c r="F55" s="1016"/>
      <c r="G55" s="1016">
        <v>55000</v>
      </c>
      <c r="H55" s="1016">
        <v>11000</v>
      </c>
    </row>
    <row r="56" spans="1:8" x14ac:dyDescent="0.2">
      <c r="A56" s="1015" t="s">
        <v>5326</v>
      </c>
      <c r="B56" s="1016">
        <v>169800</v>
      </c>
      <c r="C56" s="1016">
        <v>0</v>
      </c>
      <c r="D56" s="1016"/>
      <c r="E56" s="1016"/>
      <c r="F56" s="1016"/>
      <c r="G56" s="1016">
        <v>141500</v>
      </c>
      <c r="H56" s="1016">
        <v>28300</v>
      </c>
    </row>
    <row r="57" spans="1:8" x14ac:dyDescent="0.2">
      <c r="A57" s="1015" t="s">
        <v>5127</v>
      </c>
      <c r="B57" s="1016">
        <v>320141.60399999999</v>
      </c>
      <c r="C57" s="1016"/>
      <c r="D57" s="1016"/>
      <c r="E57" s="1016"/>
      <c r="F57" s="1016"/>
      <c r="G57" s="1016">
        <v>266784.67</v>
      </c>
      <c r="H57" s="1016">
        <v>53356.934000000001</v>
      </c>
    </row>
    <row r="58" spans="1:8" x14ac:dyDescent="0.2">
      <c r="A58" s="1015" t="s">
        <v>4723</v>
      </c>
      <c r="B58" s="1016">
        <v>109800</v>
      </c>
      <c r="C58" s="1016"/>
      <c r="D58" s="1016"/>
      <c r="E58" s="1016"/>
      <c r="F58" s="1016"/>
      <c r="G58" s="1016">
        <v>91500</v>
      </c>
      <c r="H58" s="1016">
        <v>18300</v>
      </c>
    </row>
    <row r="59" spans="1:8" x14ac:dyDescent="0.2">
      <c r="A59" s="1015" t="s">
        <v>5478</v>
      </c>
      <c r="B59" s="1016">
        <v>183520573.42999998</v>
      </c>
      <c r="C59" s="1016">
        <v>32489247</v>
      </c>
      <c r="D59" s="1016">
        <v>14486683.199999999</v>
      </c>
      <c r="E59" s="1016">
        <v>24935435.225000001</v>
      </c>
      <c r="F59" s="1016">
        <v>4987087.0449999999</v>
      </c>
      <c r="G59" s="1016">
        <v>88851766.799999997</v>
      </c>
      <c r="H59" s="1016">
        <v>17770353.360000003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20AB-DC3A-4751-8813-5983878BF27A}">
  <dimension ref="A1:U194"/>
  <sheetViews>
    <sheetView zoomScale="64" zoomScaleNormal="64" workbookViewId="0">
      <pane ySplit="1" topLeftCell="A23" activePane="bottomLeft" state="frozen"/>
      <selection pane="bottomLeft" activeCell="M206" sqref="M206"/>
    </sheetView>
  </sheetViews>
  <sheetFormatPr defaultRowHeight="12.75" x14ac:dyDescent="0.2"/>
  <cols>
    <col min="1" max="1" width="13.42578125" style="586" customWidth="1"/>
    <col min="2" max="2" width="15.28515625" style="422" customWidth="1"/>
    <col min="3" max="3" width="13.42578125" style="586" hidden="1" customWidth="1"/>
    <col min="4" max="4" width="15.7109375" style="586" hidden="1" customWidth="1"/>
    <col min="5" max="5" width="12.140625" style="586" hidden="1" customWidth="1"/>
    <col min="6" max="6" width="26" style="586" customWidth="1"/>
    <col min="7" max="7" width="18.28515625" style="585" customWidth="1"/>
    <col min="8" max="8" width="24" style="585" customWidth="1"/>
    <col min="9" max="9" width="15.7109375" style="588" customWidth="1"/>
    <col min="10" max="10" width="18" style="585" customWidth="1"/>
    <col min="11" max="11" width="15.42578125" style="585" customWidth="1"/>
    <col min="12" max="12" width="16.5703125" style="588" customWidth="1"/>
    <col min="13" max="13" width="16.5703125" style="585" customWidth="1"/>
    <col min="14" max="14" width="7.140625" style="586" customWidth="1"/>
    <col min="15" max="15" width="48.7109375" style="586" customWidth="1"/>
    <col min="16" max="16" width="47.5703125" style="586" customWidth="1"/>
    <col min="17" max="17" width="23.140625" style="586" customWidth="1"/>
    <col min="18" max="18" width="19.85546875" style="586" customWidth="1"/>
    <col min="19" max="20" width="9.140625" style="586"/>
    <col min="21" max="21" width="14.42578125" style="586" hidden="1" customWidth="1"/>
    <col min="22" max="16384" width="9.140625" style="586"/>
  </cols>
  <sheetData>
    <row r="1" spans="1:21" s="422" customFormat="1" ht="37.5" customHeight="1" x14ac:dyDescent="0.2">
      <c r="A1" s="570" t="s">
        <v>4208</v>
      </c>
      <c r="B1" s="570" t="s">
        <v>4207</v>
      </c>
      <c r="C1" s="570" t="s">
        <v>4206</v>
      </c>
      <c r="D1" s="570" t="s">
        <v>4205</v>
      </c>
      <c r="E1" s="570" t="s">
        <v>5140</v>
      </c>
      <c r="F1" s="570" t="s">
        <v>5139</v>
      </c>
      <c r="G1" s="571" t="s">
        <v>4203</v>
      </c>
      <c r="H1" s="571" t="s">
        <v>5181</v>
      </c>
      <c r="I1" s="571" t="s">
        <v>5141</v>
      </c>
      <c r="J1" s="572" t="s">
        <v>5142</v>
      </c>
      <c r="K1" s="572" t="s">
        <v>1346</v>
      </c>
      <c r="L1" s="572" t="s">
        <v>4204</v>
      </c>
      <c r="M1" s="572" t="s">
        <v>4202</v>
      </c>
      <c r="N1" s="573" t="s">
        <v>4201</v>
      </c>
      <c r="O1" s="573" t="s">
        <v>4198</v>
      </c>
      <c r="P1" s="573" t="s">
        <v>4197</v>
      </c>
      <c r="Q1" s="573" t="s">
        <v>4196</v>
      </c>
      <c r="R1" s="573" t="s">
        <v>4195</v>
      </c>
      <c r="S1" s="573" t="s">
        <v>4194</v>
      </c>
      <c r="T1" s="573"/>
    </row>
    <row r="2" spans="1:21" s="422" customFormat="1" x14ac:dyDescent="0.2">
      <c r="A2" s="574">
        <v>44926</v>
      </c>
      <c r="B2" s="575">
        <v>44926</v>
      </c>
      <c r="C2" s="576"/>
      <c r="D2" s="576"/>
      <c r="E2" s="576"/>
      <c r="F2" s="576" t="s">
        <v>4311</v>
      </c>
      <c r="G2" s="577">
        <v>10806360</v>
      </c>
      <c r="H2" s="577">
        <v>0</v>
      </c>
      <c r="I2" s="578"/>
      <c r="J2" s="579">
        <v>9005300</v>
      </c>
      <c r="K2" s="580">
        <f>J2*0.2</f>
        <v>1801060</v>
      </c>
      <c r="L2" s="581"/>
      <c r="M2" s="582"/>
      <c r="N2" s="582"/>
      <c r="O2" s="582" t="s">
        <v>5188</v>
      </c>
      <c r="P2" s="576"/>
      <c r="Q2" s="581"/>
      <c r="R2" s="581"/>
      <c r="S2" s="581"/>
      <c r="T2" s="581"/>
    </row>
    <row r="3" spans="1:21" s="422" customFormat="1" x14ac:dyDescent="0.2">
      <c r="A3" s="574">
        <v>44925</v>
      </c>
      <c r="B3" s="575">
        <v>44925</v>
      </c>
      <c r="C3" s="576"/>
      <c r="D3" s="576"/>
      <c r="E3" s="576"/>
      <c r="F3" s="576" t="s">
        <v>5325</v>
      </c>
      <c r="G3" s="577">
        <v>7996100</v>
      </c>
      <c r="H3" s="577">
        <v>7996100</v>
      </c>
      <c r="I3" s="578"/>
      <c r="J3" s="582"/>
      <c r="K3" s="582"/>
      <c r="L3" s="583">
        <v>0</v>
      </c>
      <c r="M3" s="580">
        <f t="shared" ref="M3:M9" si="0">L3*0.2</f>
        <v>0</v>
      </c>
      <c r="N3" s="582"/>
      <c r="O3" s="582" t="s">
        <v>5330</v>
      </c>
      <c r="P3" s="576"/>
      <c r="Q3" s="581"/>
      <c r="R3" s="581"/>
      <c r="S3" s="581"/>
      <c r="T3" s="581"/>
    </row>
    <row r="4" spans="1:21" s="422" customFormat="1" x14ac:dyDescent="0.2">
      <c r="A4" s="574">
        <v>44924</v>
      </c>
      <c r="B4" s="575">
        <v>44924</v>
      </c>
      <c r="C4" s="576"/>
      <c r="D4" s="576"/>
      <c r="E4" s="576"/>
      <c r="F4" s="576" t="s">
        <v>4378</v>
      </c>
      <c r="G4" s="577">
        <v>50400</v>
      </c>
      <c r="H4" s="577">
        <v>0</v>
      </c>
      <c r="I4" s="578"/>
      <c r="J4" s="582"/>
      <c r="K4" s="582"/>
      <c r="L4" s="661">
        <v>42000</v>
      </c>
      <c r="M4" s="580">
        <f t="shared" si="0"/>
        <v>8400</v>
      </c>
      <c r="N4" s="582"/>
      <c r="O4" s="582" t="s">
        <v>5331</v>
      </c>
      <c r="P4" s="576"/>
      <c r="Q4" s="581"/>
      <c r="R4" s="581"/>
      <c r="S4" s="581"/>
      <c r="T4" s="581"/>
    </row>
    <row r="5" spans="1:21" s="422" customFormat="1" x14ac:dyDescent="0.2">
      <c r="A5" s="574">
        <v>44919</v>
      </c>
      <c r="B5" s="575">
        <v>44919</v>
      </c>
      <c r="C5" s="576"/>
      <c r="D5" s="576"/>
      <c r="E5" s="576"/>
      <c r="F5" s="576" t="s">
        <v>5326</v>
      </c>
      <c r="G5" s="577">
        <v>169800</v>
      </c>
      <c r="H5" s="577">
        <v>0</v>
      </c>
      <c r="I5" s="578"/>
      <c r="J5" s="582"/>
      <c r="K5" s="582"/>
      <c r="L5" s="661">
        <v>141500</v>
      </c>
      <c r="M5" s="580">
        <f t="shared" si="0"/>
        <v>28300</v>
      </c>
      <c r="N5" s="582"/>
      <c r="O5" s="582" t="s">
        <v>5332</v>
      </c>
      <c r="P5" s="576"/>
      <c r="Q5" s="581"/>
      <c r="R5" s="581"/>
      <c r="S5" s="581"/>
      <c r="T5" s="581"/>
    </row>
    <row r="6" spans="1:21" s="422" customFormat="1" x14ac:dyDescent="0.2">
      <c r="A6" s="574">
        <v>44907</v>
      </c>
      <c r="B6" s="575">
        <v>44907</v>
      </c>
      <c r="C6" s="576"/>
      <c r="D6" s="576"/>
      <c r="E6" s="576"/>
      <c r="F6" s="576" t="s">
        <v>5327</v>
      </c>
      <c r="G6" s="577">
        <v>40000</v>
      </c>
      <c r="H6" s="577">
        <v>0</v>
      </c>
      <c r="I6" s="578"/>
      <c r="J6" s="582"/>
      <c r="K6" s="582"/>
      <c r="L6" s="661">
        <v>33333</v>
      </c>
      <c r="M6" s="580">
        <f t="shared" si="0"/>
        <v>6666.6</v>
      </c>
      <c r="N6" s="582"/>
      <c r="O6" s="582" t="s">
        <v>5333</v>
      </c>
      <c r="P6" s="576"/>
      <c r="Q6" s="581"/>
      <c r="R6" s="581"/>
      <c r="S6" s="581"/>
      <c r="T6" s="581"/>
    </row>
    <row r="7" spans="1:21" s="422" customFormat="1" x14ac:dyDescent="0.2">
      <c r="A7" s="574">
        <v>44905</v>
      </c>
      <c r="B7" s="575">
        <v>44905</v>
      </c>
      <c r="C7" s="576"/>
      <c r="D7" s="576"/>
      <c r="E7" s="576"/>
      <c r="F7" s="576" t="s">
        <v>4471</v>
      </c>
      <c r="G7" s="577">
        <v>8246109</v>
      </c>
      <c r="H7" s="577"/>
      <c r="I7" s="577">
        <v>8246109</v>
      </c>
      <c r="J7" s="582"/>
      <c r="K7" s="582"/>
      <c r="L7" s="661">
        <v>0</v>
      </c>
      <c r="M7" s="580">
        <f t="shared" si="0"/>
        <v>0</v>
      </c>
      <c r="N7" s="582"/>
      <c r="O7" s="582" t="s">
        <v>5334</v>
      </c>
      <c r="P7" s="576"/>
      <c r="Q7" s="581"/>
      <c r="R7" s="581"/>
      <c r="S7" s="581"/>
      <c r="T7" s="581"/>
    </row>
    <row r="8" spans="1:21" s="422" customFormat="1" x14ac:dyDescent="0.2">
      <c r="A8" s="574">
        <v>44901</v>
      </c>
      <c r="B8" s="575">
        <v>44901</v>
      </c>
      <c r="C8" s="576"/>
      <c r="D8" s="576"/>
      <c r="E8" s="576"/>
      <c r="F8" s="576" t="s">
        <v>5328</v>
      </c>
      <c r="G8" s="577">
        <v>27400</v>
      </c>
      <c r="H8" s="577">
        <v>0</v>
      </c>
      <c r="I8" s="578"/>
      <c r="J8" s="582"/>
      <c r="K8" s="582"/>
      <c r="L8" s="661">
        <v>22833</v>
      </c>
      <c r="M8" s="580">
        <f t="shared" si="0"/>
        <v>4566.6000000000004</v>
      </c>
      <c r="N8" s="582"/>
      <c r="O8" s="582" t="s">
        <v>5335</v>
      </c>
      <c r="P8" s="576"/>
      <c r="Q8" s="581"/>
      <c r="R8" s="581"/>
      <c r="S8" s="581"/>
      <c r="T8" s="581"/>
    </row>
    <row r="9" spans="1:21" s="422" customFormat="1" x14ac:dyDescent="0.2">
      <c r="A9" s="574">
        <v>44898</v>
      </c>
      <c r="B9" s="575">
        <v>44898</v>
      </c>
      <c r="C9" s="576"/>
      <c r="D9" s="576"/>
      <c r="E9" s="576"/>
      <c r="F9" s="576" t="s">
        <v>5329</v>
      </c>
      <c r="G9" s="577">
        <v>28800</v>
      </c>
      <c r="H9" s="577">
        <v>0</v>
      </c>
      <c r="I9" s="578"/>
      <c r="J9" s="582"/>
      <c r="K9" s="582"/>
      <c r="L9" s="661">
        <v>24000</v>
      </c>
      <c r="M9" s="580">
        <f t="shared" si="0"/>
        <v>4800</v>
      </c>
      <c r="N9" s="582"/>
      <c r="O9" s="582" t="s">
        <v>5336</v>
      </c>
      <c r="P9" s="576"/>
      <c r="Q9" s="581"/>
      <c r="R9" s="581"/>
      <c r="S9" s="581"/>
      <c r="T9" s="581"/>
    </row>
    <row r="10" spans="1:21" s="657" customFormat="1" x14ac:dyDescent="0.2">
      <c r="A10" s="650" t="s">
        <v>3852</v>
      </c>
      <c r="B10" s="651" t="s">
        <v>1419</v>
      </c>
      <c r="C10" s="650" t="s">
        <v>3851</v>
      </c>
      <c r="D10" s="650" t="s">
        <v>2298</v>
      </c>
      <c r="E10" s="650" t="s">
        <v>92</v>
      </c>
      <c r="F10" s="650" t="s">
        <v>4597</v>
      </c>
      <c r="G10" s="652">
        <f t="shared" ref="G10:G41" si="1">SUM(H10:M10)</f>
        <v>8795881.4299999997</v>
      </c>
      <c r="H10" s="652"/>
      <c r="I10" s="653"/>
      <c r="J10" s="658">
        <f>U10/1.2</f>
        <v>7329901.1916666664</v>
      </c>
      <c r="K10" s="658">
        <f>J10*0.2</f>
        <v>1465980.2383333333</v>
      </c>
      <c r="L10" s="659"/>
      <c r="M10" s="658">
        <f t="shared" ref="M10:M69" si="2">L10*0.2</f>
        <v>0</v>
      </c>
      <c r="N10" s="660" t="s">
        <v>916</v>
      </c>
      <c r="O10" s="660" t="s">
        <v>3850</v>
      </c>
      <c r="P10" s="650"/>
      <c r="Q10" s="660" t="s">
        <v>2447</v>
      </c>
      <c r="R10" s="660" t="s">
        <v>3389</v>
      </c>
      <c r="S10" s="660" t="s">
        <v>2445</v>
      </c>
      <c r="T10" s="660"/>
      <c r="U10" s="656">
        <v>8795881.4299999997</v>
      </c>
    </row>
    <row r="11" spans="1:21" x14ac:dyDescent="0.2">
      <c r="A11" s="576" t="s">
        <v>5138</v>
      </c>
      <c r="B11" s="570" t="s">
        <v>1419</v>
      </c>
      <c r="C11" s="576" t="s">
        <v>4678</v>
      </c>
      <c r="D11" s="576" t="s">
        <v>2298</v>
      </c>
      <c r="E11" s="576" t="s">
        <v>4682</v>
      </c>
      <c r="F11" s="576" t="s">
        <v>5136</v>
      </c>
      <c r="G11" s="584">
        <f t="shared" si="1"/>
        <v>171784.2</v>
      </c>
      <c r="H11" s="584"/>
      <c r="I11" s="571"/>
      <c r="J11" s="577"/>
      <c r="K11" s="577"/>
      <c r="L11" s="649">
        <v>143153.5</v>
      </c>
      <c r="M11" s="584">
        <f t="shared" si="2"/>
        <v>28630.7</v>
      </c>
      <c r="N11" s="576" t="s">
        <v>5137</v>
      </c>
      <c r="O11" s="576" t="s">
        <v>4679</v>
      </c>
      <c r="P11" s="576"/>
      <c r="Q11" s="576" t="s">
        <v>2447</v>
      </c>
      <c r="R11" s="576" t="s">
        <v>3389</v>
      </c>
      <c r="S11" s="576" t="s">
        <v>2445</v>
      </c>
      <c r="T11" s="576"/>
      <c r="U11" s="585">
        <v>0</v>
      </c>
    </row>
    <row r="12" spans="1:21" x14ac:dyDescent="0.2">
      <c r="A12" s="576" t="s">
        <v>5135</v>
      </c>
      <c r="B12" s="570" t="s">
        <v>1419</v>
      </c>
      <c r="C12" s="576" t="s">
        <v>4728</v>
      </c>
      <c r="D12" s="576" t="s">
        <v>2298</v>
      </c>
      <c r="E12" s="576" t="s">
        <v>4631</v>
      </c>
      <c r="F12" s="576" t="s">
        <v>5068</v>
      </c>
      <c r="G12" s="584">
        <f t="shared" si="1"/>
        <v>5868475.4760000007</v>
      </c>
      <c r="H12" s="584"/>
      <c r="I12" s="571"/>
      <c r="J12" s="577"/>
      <c r="K12" s="577"/>
      <c r="L12" s="649">
        <v>4890396.2300000004</v>
      </c>
      <c r="M12" s="584">
        <f t="shared" si="2"/>
        <v>978079.24600000016</v>
      </c>
      <c r="N12" s="576" t="s">
        <v>929</v>
      </c>
      <c r="O12" s="576" t="s">
        <v>4729</v>
      </c>
      <c r="P12" s="576"/>
      <c r="Q12" s="576" t="s">
        <v>2447</v>
      </c>
      <c r="R12" s="576" t="s">
        <v>3389</v>
      </c>
      <c r="S12" s="576" t="s">
        <v>2445</v>
      </c>
      <c r="T12" s="576"/>
      <c r="U12" s="585">
        <v>0</v>
      </c>
    </row>
    <row r="13" spans="1:21" x14ac:dyDescent="0.2">
      <c r="A13" s="576" t="s">
        <v>5134</v>
      </c>
      <c r="B13" s="570" t="s">
        <v>1419</v>
      </c>
      <c r="C13" s="576" t="s">
        <v>4730</v>
      </c>
      <c r="D13" s="576" t="s">
        <v>2298</v>
      </c>
      <c r="E13" s="576" t="s">
        <v>4395</v>
      </c>
      <c r="F13" s="576" t="s">
        <v>4695</v>
      </c>
      <c r="G13" s="584">
        <f t="shared" si="1"/>
        <v>8413920</v>
      </c>
      <c r="H13" s="584"/>
      <c r="I13" s="571"/>
      <c r="J13" s="577"/>
      <c r="K13" s="577"/>
      <c r="L13" s="649">
        <v>7011600</v>
      </c>
      <c r="M13" s="584">
        <f t="shared" si="2"/>
        <v>1402320</v>
      </c>
      <c r="N13" s="576" t="s">
        <v>5133</v>
      </c>
      <c r="O13" s="576" t="s">
        <v>4731</v>
      </c>
      <c r="P13" s="576"/>
      <c r="Q13" s="576" t="s">
        <v>2447</v>
      </c>
      <c r="R13" s="576" t="s">
        <v>3389</v>
      </c>
      <c r="S13" s="576" t="s">
        <v>2445</v>
      </c>
      <c r="T13" s="576"/>
      <c r="U13" s="585">
        <v>0</v>
      </c>
    </row>
    <row r="14" spans="1:21" x14ac:dyDescent="0.2">
      <c r="A14" s="576" t="s">
        <v>5132</v>
      </c>
      <c r="B14" s="570" t="s">
        <v>1419</v>
      </c>
      <c r="C14" s="576" t="s">
        <v>4732</v>
      </c>
      <c r="D14" s="576" t="s">
        <v>2298</v>
      </c>
      <c r="E14" s="576" t="s">
        <v>4735</v>
      </c>
      <c r="F14" s="576" t="s">
        <v>4734</v>
      </c>
      <c r="G14" s="584">
        <f t="shared" si="1"/>
        <v>1285460.004</v>
      </c>
      <c r="H14" s="584"/>
      <c r="I14" s="571"/>
      <c r="J14" s="577"/>
      <c r="K14" s="577"/>
      <c r="L14" s="649">
        <v>1071216.67</v>
      </c>
      <c r="M14" s="584">
        <f t="shared" si="2"/>
        <v>214243.334</v>
      </c>
      <c r="N14" s="576" t="s">
        <v>5131</v>
      </c>
      <c r="O14" s="576" t="s">
        <v>4733</v>
      </c>
      <c r="P14" s="576"/>
      <c r="Q14" s="576" t="s">
        <v>2447</v>
      </c>
      <c r="R14" s="576" t="s">
        <v>3389</v>
      </c>
      <c r="S14" s="576" t="s">
        <v>2445</v>
      </c>
      <c r="T14" s="576"/>
      <c r="U14" s="585">
        <v>0</v>
      </c>
    </row>
    <row r="15" spans="1:21" x14ac:dyDescent="0.2">
      <c r="A15" s="576" t="s">
        <v>5130</v>
      </c>
      <c r="B15" s="570" t="s">
        <v>1419</v>
      </c>
      <c r="C15" s="576" t="s">
        <v>4736</v>
      </c>
      <c r="D15" s="576" t="s">
        <v>2298</v>
      </c>
      <c r="E15" s="576" t="s">
        <v>1406</v>
      </c>
      <c r="F15" s="576" t="s">
        <v>4412</v>
      </c>
      <c r="G15" s="584">
        <f t="shared" si="1"/>
        <v>3361185.7560000001</v>
      </c>
      <c r="H15" s="584"/>
      <c r="I15" s="571"/>
      <c r="J15" s="577"/>
      <c r="K15" s="577"/>
      <c r="L15" s="649">
        <v>2800988.13</v>
      </c>
      <c r="M15" s="584">
        <f t="shared" si="2"/>
        <v>560197.62600000005</v>
      </c>
      <c r="N15" s="576" t="s">
        <v>2521</v>
      </c>
      <c r="O15" s="576" t="s">
        <v>4737</v>
      </c>
      <c r="P15" s="576"/>
      <c r="Q15" s="576" t="s">
        <v>2447</v>
      </c>
      <c r="R15" s="576" t="s">
        <v>3389</v>
      </c>
      <c r="S15" s="576" t="s">
        <v>2445</v>
      </c>
      <c r="T15" s="576"/>
      <c r="U15" s="585">
        <v>0</v>
      </c>
    </row>
    <row r="16" spans="1:21" x14ac:dyDescent="0.2">
      <c r="A16" s="576" t="s">
        <v>5129</v>
      </c>
      <c r="B16" s="570" t="s">
        <v>3804</v>
      </c>
      <c r="C16" s="576" t="s">
        <v>4725</v>
      </c>
      <c r="D16" s="576" t="s">
        <v>2298</v>
      </c>
      <c r="E16" s="576" t="s">
        <v>4625</v>
      </c>
      <c r="F16" s="576" t="s">
        <v>4623</v>
      </c>
      <c r="G16" s="584">
        <f t="shared" si="1"/>
        <v>334307.00399999996</v>
      </c>
      <c r="H16" s="584"/>
      <c r="I16" s="571"/>
      <c r="J16" s="577"/>
      <c r="K16" s="577"/>
      <c r="L16" s="649">
        <v>278589.17</v>
      </c>
      <c r="M16" s="584">
        <f t="shared" si="2"/>
        <v>55717.834000000003</v>
      </c>
      <c r="N16" s="576" t="s">
        <v>765</v>
      </c>
      <c r="O16" s="576" t="s">
        <v>4726</v>
      </c>
      <c r="P16" s="576"/>
      <c r="Q16" s="576" t="s">
        <v>4740</v>
      </c>
      <c r="R16" s="576"/>
      <c r="S16" s="576" t="s">
        <v>4738</v>
      </c>
      <c r="T16" s="576"/>
      <c r="U16" s="585">
        <v>0</v>
      </c>
    </row>
    <row r="17" spans="1:21" x14ac:dyDescent="0.2">
      <c r="A17" s="576" t="s">
        <v>5128</v>
      </c>
      <c r="B17" s="570" t="s">
        <v>4699</v>
      </c>
      <c r="C17" s="576" t="s">
        <v>4697</v>
      </c>
      <c r="D17" s="576" t="s">
        <v>2298</v>
      </c>
      <c r="E17" s="576" t="s">
        <v>1581</v>
      </c>
      <c r="F17" s="576" t="s">
        <v>5127</v>
      </c>
      <c r="G17" s="584">
        <f t="shared" si="1"/>
        <v>320141.60399999999</v>
      </c>
      <c r="H17" s="584"/>
      <c r="I17" s="571"/>
      <c r="J17" s="577"/>
      <c r="K17" s="577"/>
      <c r="L17" s="649">
        <v>266784.67</v>
      </c>
      <c r="M17" s="584">
        <f t="shared" si="2"/>
        <v>53356.934000000001</v>
      </c>
      <c r="N17" s="576" t="s">
        <v>2516</v>
      </c>
      <c r="O17" s="576" t="s">
        <v>4698</v>
      </c>
      <c r="P17" s="576"/>
      <c r="Q17" s="576" t="s">
        <v>2447</v>
      </c>
      <c r="R17" s="576" t="s">
        <v>3389</v>
      </c>
      <c r="S17" s="576" t="s">
        <v>2445</v>
      </c>
      <c r="T17" s="576"/>
      <c r="U17" s="585">
        <v>0</v>
      </c>
    </row>
    <row r="18" spans="1:21" x14ac:dyDescent="0.2">
      <c r="A18" s="576" t="s">
        <v>5126</v>
      </c>
      <c r="B18" s="570" t="s">
        <v>4699</v>
      </c>
      <c r="C18" s="576" t="s">
        <v>4700</v>
      </c>
      <c r="D18" s="576" t="s">
        <v>2298</v>
      </c>
      <c r="E18" s="576" t="s">
        <v>4703</v>
      </c>
      <c r="F18" s="576" t="s">
        <v>4702</v>
      </c>
      <c r="G18" s="584">
        <f t="shared" si="1"/>
        <v>11499.995999999999</v>
      </c>
      <c r="H18" s="584"/>
      <c r="I18" s="571"/>
      <c r="J18" s="577"/>
      <c r="K18" s="577"/>
      <c r="L18" s="649">
        <v>9583.33</v>
      </c>
      <c r="M18" s="584">
        <f t="shared" si="2"/>
        <v>1916.6660000000002</v>
      </c>
      <c r="N18" s="576" t="s">
        <v>5125</v>
      </c>
      <c r="O18" s="576" t="s">
        <v>4701</v>
      </c>
      <c r="P18" s="576"/>
      <c r="Q18" s="576" t="s">
        <v>2447</v>
      </c>
      <c r="R18" s="576" t="s">
        <v>3389</v>
      </c>
      <c r="S18" s="576" t="s">
        <v>2445</v>
      </c>
      <c r="T18" s="576"/>
      <c r="U18" s="585">
        <v>0</v>
      </c>
    </row>
    <row r="19" spans="1:21" x14ac:dyDescent="0.2">
      <c r="A19" s="576" t="s">
        <v>5124</v>
      </c>
      <c r="B19" s="570" t="s">
        <v>4699</v>
      </c>
      <c r="C19" s="576" t="s">
        <v>4704</v>
      </c>
      <c r="D19" s="576" t="s">
        <v>2298</v>
      </c>
      <c r="E19" s="576" t="s">
        <v>4395</v>
      </c>
      <c r="F19" s="576" t="s">
        <v>4695</v>
      </c>
      <c r="G19" s="584">
        <f t="shared" si="1"/>
        <v>2803680</v>
      </c>
      <c r="H19" s="584"/>
      <c r="I19" s="571"/>
      <c r="J19" s="577"/>
      <c r="K19" s="577"/>
      <c r="L19" s="649">
        <v>2336400</v>
      </c>
      <c r="M19" s="584">
        <f t="shared" si="2"/>
        <v>467280</v>
      </c>
      <c r="N19" s="576" t="s">
        <v>959</v>
      </c>
      <c r="O19" s="576" t="s">
        <v>4705</v>
      </c>
      <c r="P19" s="576"/>
      <c r="Q19" s="576" t="s">
        <v>2447</v>
      </c>
      <c r="R19" s="576" t="s">
        <v>3389</v>
      </c>
      <c r="S19" s="576" t="s">
        <v>2445</v>
      </c>
      <c r="T19" s="576"/>
      <c r="U19" s="585">
        <v>0</v>
      </c>
    </row>
    <row r="20" spans="1:21" x14ac:dyDescent="0.2">
      <c r="A20" s="576" t="s">
        <v>5123</v>
      </c>
      <c r="B20" s="570" t="s">
        <v>4699</v>
      </c>
      <c r="C20" s="576" t="s">
        <v>4706</v>
      </c>
      <c r="D20" s="576" t="s">
        <v>2298</v>
      </c>
      <c r="E20" s="576" t="s">
        <v>4371</v>
      </c>
      <c r="F20" s="576" t="s">
        <v>4370</v>
      </c>
      <c r="G20" s="584">
        <f t="shared" si="1"/>
        <v>483399.99600000004</v>
      </c>
      <c r="H20" s="584"/>
      <c r="I20" s="571"/>
      <c r="J20" s="577"/>
      <c r="K20" s="577"/>
      <c r="L20" s="649">
        <v>402833.33</v>
      </c>
      <c r="M20" s="584">
        <f t="shared" si="2"/>
        <v>80566.666000000012</v>
      </c>
      <c r="N20" s="576" t="s">
        <v>2351</v>
      </c>
      <c r="O20" s="576" t="s">
        <v>4707</v>
      </c>
      <c r="P20" s="576"/>
      <c r="Q20" s="576" t="s">
        <v>2447</v>
      </c>
      <c r="R20" s="576" t="s">
        <v>3389</v>
      </c>
      <c r="S20" s="576" t="s">
        <v>2445</v>
      </c>
      <c r="T20" s="576"/>
      <c r="U20" s="585">
        <v>0</v>
      </c>
    </row>
    <row r="21" spans="1:21" x14ac:dyDescent="0.2">
      <c r="A21" s="576" t="s">
        <v>5122</v>
      </c>
      <c r="B21" s="570" t="s">
        <v>4699</v>
      </c>
      <c r="C21" s="576" t="s">
        <v>4708</v>
      </c>
      <c r="D21" s="576" t="s">
        <v>2298</v>
      </c>
      <c r="E21" s="576" t="s">
        <v>4371</v>
      </c>
      <c r="F21" s="576" t="s">
        <v>4370</v>
      </c>
      <c r="G21" s="584">
        <f t="shared" si="1"/>
        <v>134927.1</v>
      </c>
      <c r="H21" s="584"/>
      <c r="I21" s="571"/>
      <c r="J21" s="577"/>
      <c r="K21" s="577"/>
      <c r="L21" s="649">
        <v>112439.25</v>
      </c>
      <c r="M21" s="584">
        <f t="shared" si="2"/>
        <v>22487.850000000002</v>
      </c>
      <c r="N21" s="576" t="s">
        <v>5121</v>
      </c>
      <c r="O21" s="576" t="s">
        <v>4709</v>
      </c>
      <c r="P21" s="576"/>
      <c r="Q21" s="576" t="s">
        <v>2447</v>
      </c>
      <c r="R21" s="576" t="s">
        <v>3389</v>
      </c>
      <c r="S21" s="576" t="s">
        <v>2445</v>
      </c>
      <c r="T21" s="576"/>
      <c r="U21" s="585">
        <v>0</v>
      </c>
    </row>
    <row r="22" spans="1:21" x14ac:dyDescent="0.2">
      <c r="A22" s="576" t="s">
        <v>5120</v>
      </c>
      <c r="B22" s="570" t="s">
        <v>4699</v>
      </c>
      <c r="C22" s="576" t="s">
        <v>4710</v>
      </c>
      <c r="D22" s="576" t="s">
        <v>2298</v>
      </c>
      <c r="E22" s="576" t="s">
        <v>4481</v>
      </c>
      <c r="F22" s="576" t="s">
        <v>5118</v>
      </c>
      <c r="G22" s="584">
        <f t="shared" si="1"/>
        <v>191937</v>
      </c>
      <c r="H22" s="584"/>
      <c r="I22" s="571"/>
      <c r="J22" s="577"/>
      <c r="K22" s="577"/>
      <c r="L22" s="649">
        <v>159947.5</v>
      </c>
      <c r="M22" s="584">
        <f t="shared" si="2"/>
        <v>31989.5</v>
      </c>
      <c r="N22" s="576" t="s">
        <v>5119</v>
      </c>
      <c r="O22" s="576" t="s">
        <v>4711</v>
      </c>
      <c r="P22" s="576"/>
      <c r="Q22" s="576" t="s">
        <v>2447</v>
      </c>
      <c r="R22" s="576" t="s">
        <v>3389</v>
      </c>
      <c r="S22" s="576" t="s">
        <v>2445</v>
      </c>
      <c r="T22" s="576"/>
      <c r="U22" s="585">
        <v>0</v>
      </c>
    </row>
    <row r="23" spans="1:21" x14ac:dyDescent="0.2">
      <c r="A23" s="576" t="s">
        <v>5117</v>
      </c>
      <c r="B23" s="570" t="s">
        <v>4699</v>
      </c>
      <c r="C23" s="576" t="s">
        <v>4713</v>
      </c>
      <c r="D23" s="576" t="s">
        <v>2298</v>
      </c>
      <c r="E23" s="576" t="s">
        <v>4716</v>
      </c>
      <c r="F23" s="576" t="s">
        <v>4715</v>
      </c>
      <c r="G23" s="584">
        <f t="shared" si="1"/>
        <v>455400</v>
      </c>
      <c r="H23" s="584"/>
      <c r="I23" s="571"/>
      <c r="J23" s="577"/>
      <c r="K23" s="577"/>
      <c r="L23" s="649">
        <v>379500</v>
      </c>
      <c r="M23" s="584">
        <f t="shared" si="2"/>
        <v>75900</v>
      </c>
      <c r="N23" s="576" t="s">
        <v>948</v>
      </c>
      <c r="O23" s="576" t="s">
        <v>4714</v>
      </c>
      <c r="P23" s="576"/>
      <c r="Q23" s="576" t="s">
        <v>2447</v>
      </c>
      <c r="R23" s="576" t="s">
        <v>3389</v>
      </c>
      <c r="S23" s="576" t="s">
        <v>2445</v>
      </c>
      <c r="T23" s="576"/>
      <c r="U23" s="585">
        <v>0</v>
      </c>
    </row>
    <row r="24" spans="1:21" x14ac:dyDescent="0.2">
      <c r="A24" s="576" t="s">
        <v>5116</v>
      </c>
      <c r="B24" s="570" t="s">
        <v>4699</v>
      </c>
      <c r="C24" s="576" t="s">
        <v>4717</v>
      </c>
      <c r="D24" s="576" t="s">
        <v>2298</v>
      </c>
      <c r="E24" s="576" t="s">
        <v>4720</v>
      </c>
      <c r="F24" s="576" t="s">
        <v>5114</v>
      </c>
      <c r="G24" s="584">
        <f t="shared" si="1"/>
        <v>82500</v>
      </c>
      <c r="H24" s="584"/>
      <c r="I24" s="571"/>
      <c r="J24" s="577"/>
      <c r="K24" s="577"/>
      <c r="L24" s="649">
        <v>68750</v>
      </c>
      <c r="M24" s="584">
        <f t="shared" si="2"/>
        <v>13750</v>
      </c>
      <c r="N24" s="576" t="s">
        <v>5115</v>
      </c>
      <c r="O24" s="576" t="s">
        <v>4718</v>
      </c>
      <c r="P24" s="576"/>
      <c r="Q24" s="576" t="s">
        <v>2447</v>
      </c>
      <c r="R24" s="576" t="s">
        <v>3389</v>
      </c>
      <c r="S24" s="576" t="s">
        <v>2445</v>
      </c>
      <c r="T24" s="576"/>
      <c r="U24" s="585">
        <v>0</v>
      </c>
    </row>
    <row r="25" spans="1:21" x14ac:dyDescent="0.2">
      <c r="A25" s="576" t="s">
        <v>5113</v>
      </c>
      <c r="B25" s="570" t="s">
        <v>4699</v>
      </c>
      <c r="C25" s="576" t="s">
        <v>4721</v>
      </c>
      <c r="D25" s="576" t="s">
        <v>2298</v>
      </c>
      <c r="E25" s="576" t="s">
        <v>4724</v>
      </c>
      <c r="F25" s="576" t="s">
        <v>4723</v>
      </c>
      <c r="G25" s="584">
        <f t="shared" si="1"/>
        <v>109800</v>
      </c>
      <c r="H25" s="584"/>
      <c r="I25" s="571"/>
      <c r="J25" s="577"/>
      <c r="K25" s="577"/>
      <c r="L25" s="649">
        <v>91500</v>
      </c>
      <c r="M25" s="584">
        <f t="shared" si="2"/>
        <v>18300</v>
      </c>
      <c r="N25" s="576" t="s">
        <v>937</v>
      </c>
      <c r="O25" s="576" t="s">
        <v>4722</v>
      </c>
      <c r="P25" s="576"/>
      <c r="Q25" s="576" t="s">
        <v>2447</v>
      </c>
      <c r="R25" s="576" t="s">
        <v>3389</v>
      </c>
      <c r="S25" s="576" t="s">
        <v>2445</v>
      </c>
      <c r="T25" s="576"/>
      <c r="U25" s="585">
        <v>0</v>
      </c>
    </row>
    <row r="26" spans="1:21" x14ac:dyDescent="0.2">
      <c r="A26" s="576" t="s">
        <v>5112</v>
      </c>
      <c r="B26" s="570" t="s">
        <v>3713</v>
      </c>
      <c r="C26" s="576" t="s">
        <v>4693</v>
      </c>
      <c r="D26" s="576" t="s">
        <v>2298</v>
      </c>
      <c r="E26" s="576" t="s">
        <v>4395</v>
      </c>
      <c r="F26" s="576" t="s">
        <v>4695</v>
      </c>
      <c r="G26" s="584">
        <f t="shared" si="1"/>
        <v>1085481.6000000001</v>
      </c>
      <c r="H26" s="584"/>
      <c r="I26" s="571"/>
      <c r="J26" s="577"/>
      <c r="K26" s="577"/>
      <c r="L26" s="649">
        <v>904568</v>
      </c>
      <c r="M26" s="584">
        <f t="shared" si="2"/>
        <v>180913.6</v>
      </c>
      <c r="N26" s="576" t="s">
        <v>5111</v>
      </c>
      <c r="O26" s="576" t="s">
        <v>4694</v>
      </c>
      <c r="P26" s="576"/>
      <c r="Q26" s="576" t="s">
        <v>2447</v>
      </c>
      <c r="R26" s="576" t="s">
        <v>3389</v>
      </c>
      <c r="S26" s="576" t="s">
        <v>2445</v>
      </c>
      <c r="T26" s="576"/>
      <c r="U26" s="585">
        <v>0</v>
      </c>
    </row>
    <row r="27" spans="1:21" x14ac:dyDescent="0.2">
      <c r="A27" s="576" t="s">
        <v>5110</v>
      </c>
      <c r="B27" s="570" t="s">
        <v>3611</v>
      </c>
      <c r="C27" s="576" t="s">
        <v>4685</v>
      </c>
      <c r="D27" s="576" t="s">
        <v>2309</v>
      </c>
      <c r="E27" s="576" t="s">
        <v>4380</v>
      </c>
      <c r="F27" s="576" t="s">
        <v>4378</v>
      </c>
      <c r="G27" s="584">
        <f t="shared" si="1"/>
        <v>30000</v>
      </c>
      <c r="H27" s="584"/>
      <c r="I27" s="571"/>
      <c r="J27" s="577"/>
      <c r="K27" s="577"/>
      <c r="L27" s="649">
        <v>25000</v>
      </c>
      <c r="M27" s="584">
        <f t="shared" si="2"/>
        <v>5000</v>
      </c>
      <c r="N27" s="576" t="s">
        <v>5109</v>
      </c>
      <c r="O27" s="576" t="s">
        <v>4686</v>
      </c>
      <c r="P27" s="576"/>
      <c r="Q27" s="576" t="s">
        <v>2447</v>
      </c>
      <c r="R27" s="576" t="s">
        <v>3389</v>
      </c>
      <c r="S27" s="576" t="s">
        <v>2445</v>
      </c>
      <c r="T27" s="576"/>
      <c r="U27" s="585">
        <v>0</v>
      </c>
    </row>
    <row r="28" spans="1:21" x14ac:dyDescent="0.2">
      <c r="A28" s="576" t="s">
        <v>5108</v>
      </c>
      <c r="B28" s="570" t="s">
        <v>3606</v>
      </c>
      <c r="C28" s="576" t="s">
        <v>4687</v>
      </c>
      <c r="D28" s="576" t="s">
        <v>2309</v>
      </c>
      <c r="E28" s="576" t="s">
        <v>4619</v>
      </c>
      <c r="F28" s="576" t="s">
        <v>4618</v>
      </c>
      <c r="G28" s="584">
        <f t="shared" si="1"/>
        <v>-42000</v>
      </c>
      <c r="H28" s="584"/>
      <c r="I28" s="571"/>
      <c r="J28" s="577"/>
      <c r="K28" s="577"/>
      <c r="L28" s="649">
        <v>-35000</v>
      </c>
      <c r="M28" s="584">
        <f t="shared" si="2"/>
        <v>-7000</v>
      </c>
      <c r="N28" s="576" t="s">
        <v>5107</v>
      </c>
      <c r="O28" s="576" t="s">
        <v>4688</v>
      </c>
      <c r="P28" s="576" t="s">
        <v>4691</v>
      </c>
      <c r="Q28" s="576" t="s">
        <v>2447</v>
      </c>
      <c r="R28" s="576" t="s">
        <v>3389</v>
      </c>
      <c r="S28" s="576" t="s">
        <v>2445</v>
      </c>
      <c r="T28" s="576"/>
      <c r="U28" s="585">
        <v>0</v>
      </c>
    </row>
    <row r="29" spans="1:21" x14ac:dyDescent="0.2">
      <c r="A29" s="576" t="s">
        <v>5106</v>
      </c>
      <c r="B29" s="570" t="s">
        <v>3606</v>
      </c>
      <c r="C29" s="576" t="s">
        <v>4689</v>
      </c>
      <c r="D29" s="576" t="s">
        <v>2298</v>
      </c>
      <c r="E29" s="576" t="s">
        <v>4619</v>
      </c>
      <c r="F29" s="576" t="s">
        <v>4618</v>
      </c>
      <c r="G29" s="584">
        <f t="shared" si="1"/>
        <v>42000</v>
      </c>
      <c r="H29" s="584"/>
      <c r="I29" s="571"/>
      <c r="J29" s="577"/>
      <c r="K29" s="577"/>
      <c r="L29" s="649">
        <v>35000</v>
      </c>
      <c r="M29" s="584">
        <f t="shared" si="2"/>
        <v>7000</v>
      </c>
      <c r="N29" s="576" t="s">
        <v>5105</v>
      </c>
      <c r="O29" s="576" t="s">
        <v>4690</v>
      </c>
      <c r="P29" s="576"/>
      <c r="Q29" s="576" t="s">
        <v>2447</v>
      </c>
      <c r="R29" s="576" t="s">
        <v>3389</v>
      </c>
      <c r="S29" s="576" t="s">
        <v>2445</v>
      </c>
      <c r="T29" s="576"/>
      <c r="U29" s="585">
        <v>0</v>
      </c>
    </row>
    <row r="30" spans="1:21" x14ac:dyDescent="0.2">
      <c r="A30" s="576" t="s">
        <v>5104</v>
      </c>
      <c r="B30" s="570" t="s">
        <v>3606</v>
      </c>
      <c r="C30" s="576" t="s">
        <v>4691</v>
      </c>
      <c r="D30" s="576" t="s">
        <v>2309</v>
      </c>
      <c r="E30" s="576" t="s">
        <v>4619</v>
      </c>
      <c r="F30" s="576" t="s">
        <v>4618</v>
      </c>
      <c r="G30" s="584">
        <f t="shared" si="1"/>
        <v>42000</v>
      </c>
      <c r="H30" s="584"/>
      <c r="I30" s="571"/>
      <c r="J30" s="577"/>
      <c r="K30" s="577"/>
      <c r="L30" s="649">
        <v>35000</v>
      </c>
      <c r="M30" s="584">
        <f t="shared" si="2"/>
        <v>7000</v>
      </c>
      <c r="N30" s="576" t="s">
        <v>5103</v>
      </c>
      <c r="O30" s="576" t="s">
        <v>4692</v>
      </c>
      <c r="P30" s="576"/>
      <c r="Q30" s="576" t="s">
        <v>2447</v>
      </c>
      <c r="R30" s="576" t="s">
        <v>3389</v>
      </c>
      <c r="S30" s="576" t="s">
        <v>2445</v>
      </c>
      <c r="T30" s="576"/>
      <c r="U30" s="585">
        <v>0</v>
      </c>
    </row>
    <row r="31" spans="1:21" x14ac:dyDescent="0.2">
      <c r="A31" s="576" t="s">
        <v>5102</v>
      </c>
      <c r="B31" s="570" t="s">
        <v>3575</v>
      </c>
      <c r="C31" s="576" t="s">
        <v>4683</v>
      </c>
      <c r="D31" s="576" t="s">
        <v>2298</v>
      </c>
      <c r="E31" s="576" t="s">
        <v>4371</v>
      </c>
      <c r="F31" s="576" t="s">
        <v>4370</v>
      </c>
      <c r="G31" s="584">
        <f t="shared" si="1"/>
        <v>201480.804</v>
      </c>
      <c r="H31" s="584"/>
      <c r="I31" s="571"/>
      <c r="J31" s="577"/>
      <c r="K31" s="577"/>
      <c r="L31" s="649">
        <v>167900.67</v>
      </c>
      <c r="M31" s="584">
        <f t="shared" si="2"/>
        <v>33580.134000000005</v>
      </c>
      <c r="N31" s="576" t="s">
        <v>982</v>
      </c>
      <c r="O31" s="576" t="s">
        <v>4684</v>
      </c>
      <c r="P31" s="576"/>
      <c r="Q31" s="576" t="s">
        <v>2447</v>
      </c>
      <c r="R31" s="576" t="s">
        <v>3389</v>
      </c>
      <c r="S31" s="576" t="s">
        <v>2445</v>
      </c>
      <c r="T31" s="576"/>
      <c r="U31" s="585">
        <v>0</v>
      </c>
    </row>
    <row r="32" spans="1:21" x14ac:dyDescent="0.2">
      <c r="A32" s="576" t="s">
        <v>3597</v>
      </c>
      <c r="B32" s="570" t="s">
        <v>3575</v>
      </c>
      <c r="C32" s="576" t="s">
        <v>3596</v>
      </c>
      <c r="D32" s="576" t="s">
        <v>2298</v>
      </c>
      <c r="E32" s="576" t="s">
        <v>92</v>
      </c>
      <c r="F32" s="576" t="s">
        <v>4597</v>
      </c>
      <c r="G32" s="584">
        <f t="shared" si="1"/>
        <v>2909107.3200000003</v>
      </c>
      <c r="H32" s="584"/>
      <c r="I32" s="571"/>
      <c r="J32" s="584">
        <f>U32/1.2</f>
        <v>2424256.1</v>
      </c>
      <c r="K32" s="584">
        <f>J32*0.2</f>
        <v>484851.22000000003</v>
      </c>
      <c r="L32" s="649"/>
      <c r="M32" s="584">
        <f t="shared" si="2"/>
        <v>0</v>
      </c>
      <c r="N32" s="576" t="s">
        <v>3595</v>
      </c>
      <c r="O32" s="576" t="s">
        <v>3594</v>
      </c>
      <c r="P32" s="576"/>
      <c r="Q32" s="576" t="s">
        <v>2447</v>
      </c>
      <c r="R32" s="576" t="s">
        <v>3389</v>
      </c>
      <c r="S32" s="576" t="s">
        <v>2445</v>
      </c>
      <c r="T32" s="576"/>
      <c r="U32" s="585">
        <v>2909107.32</v>
      </c>
    </row>
    <row r="33" spans="1:21" x14ac:dyDescent="0.2">
      <c r="A33" s="576" t="s">
        <v>5101</v>
      </c>
      <c r="B33" s="570" t="s">
        <v>3562</v>
      </c>
      <c r="C33" s="576" t="s">
        <v>5100</v>
      </c>
      <c r="D33" s="576" t="s">
        <v>2298</v>
      </c>
      <c r="E33" s="576"/>
      <c r="F33" s="576" t="s">
        <v>5136</v>
      </c>
      <c r="G33" s="584">
        <f t="shared" si="1"/>
        <v>361200</v>
      </c>
      <c r="H33" s="584"/>
      <c r="I33" s="571"/>
      <c r="J33" s="577"/>
      <c r="K33" s="577"/>
      <c r="L33" s="649">
        <v>301000</v>
      </c>
      <c r="M33" s="584">
        <f t="shared" si="2"/>
        <v>60200</v>
      </c>
      <c r="N33" s="576" t="s">
        <v>766</v>
      </c>
      <c r="O33" s="576" t="s">
        <v>5099</v>
      </c>
      <c r="P33" s="576"/>
      <c r="Q33" s="576" t="s">
        <v>4740</v>
      </c>
      <c r="R33" s="576"/>
      <c r="S33" s="576" t="s">
        <v>4738</v>
      </c>
      <c r="T33" s="576"/>
      <c r="U33" s="585">
        <v>0</v>
      </c>
    </row>
    <row r="34" spans="1:21" s="657" customFormat="1" x14ac:dyDescent="0.2">
      <c r="A34" s="650" t="s">
        <v>5098</v>
      </c>
      <c r="B34" s="651" t="s">
        <v>2279</v>
      </c>
      <c r="C34" s="650" t="s">
        <v>4668</v>
      </c>
      <c r="D34" s="650" t="s">
        <v>2298</v>
      </c>
      <c r="E34" s="650" t="s">
        <v>4671</v>
      </c>
      <c r="F34" s="650" t="s">
        <v>4670</v>
      </c>
      <c r="G34" s="652">
        <f t="shared" si="1"/>
        <v>600000.16800000006</v>
      </c>
      <c r="H34" s="652"/>
      <c r="I34" s="653"/>
      <c r="J34" s="654"/>
      <c r="K34" s="654"/>
      <c r="L34" s="649">
        <v>500000.14</v>
      </c>
      <c r="M34" s="652">
        <f t="shared" si="2"/>
        <v>100000.02800000001</v>
      </c>
      <c r="N34" s="650" t="s">
        <v>810</v>
      </c>
      <c r="O34" s="650" t="s">
        <v>4669</v>
      </c>
      <c r="P34" s="650"/>
      <c r="Q34" s="650" t="s">
        <v>4740</v>
      </c>
      <c r="R34" s="650"/>
      <c r="S34" s="650" t="s">
        <v>4738</v>
      </c>
      <c r="T34" s="650"/>
      <c r="U34" s="656">
        <v>0</v>
      </c>
    </row>
    <row r="35" spans="1:21" x14ac:dyDescent="0.2">
      <c r="A35" s="576" t="s">
        <v>5097</v>
      </c>
      <c r="B35" s="570" t="s">
        <v>2279</v>
      </c>
      <c r="C35" s="576" t="s">
        <v>4672</v>
      </c>
      <c r="D35" s="576" t="s">
        <v>2298</v>
      </c>
      <c r="E35" s="576" t="s">
        <v>4631</v>
      </c>
      <c r="F35" s="576" t="s">
        <v>5068</v>
      </c>
      <c r="G35" s="584">
        <f t="shared" si="1"/>
        <v>5632032</v>
      </c>
      <c r="H35" s="584"/>
      <c r="I35" s="571"/>
      <c r="J35" s="577"/>
      <c r="K35" s="577"/>
      <c r="L35" s="649">
        <v>4693360</v>
      </c>
      <c r="M35" s="584">
        <f t="shared" si="2"/>
        <v>938672</v>
      </c>
      <c r="N35" s="576" t="s">
        <v>5096</v>
      </c>
      <c r="O35" s="576" t="s">
        <v>4673</v>
      </c>
      <c r="P35" s="576"/>
      <c r="Q35" s="576" t="s">
        <v>2447</v>
      </c>
      <c r="R35" s="576" t="s">
        <v>3389</v>
      </c>
      <c r="S35" s="576" t="s">
        <v>2445</v>
      </c>
      <c r="T35" s="576"/>
      <c r="U35" s="585">
        <v>0</v>
      </c>
    </row>
    <row r="36" spans="1:21" x14ac:dyDescent="0.2">
      <c r="A36" s="576" t="s">
        <v>5095</v>
      </c>
      <c r="B36" s="570" t="s">
        <v>2279</v>
      </c>
      <c r="C36" s="576" t="s">
        <v>4674</v>
      </c>
      <c r="D36" s="576" t="s">
        <v>2298</v>
      </c>
      <c r="E36" s="576" t="s">
        <v>4395</v>
      </c>
      <c r="F36" s="576" t="s">
        <v>4394</v>
      </c>
      <c r="G36" s="584">
        <f t="shared" si="1"/>
        <v>4861768.8</v>
      </c>
      <c r="H36" s="584"/>
      <c r="I36" s="571"/>
      <c r="J36" s="577"/>
      <c r="K36" s="577"/>
      <c r="L36" s="649">
        <v>4051474</v>
      </c>
      <c r="M36" s="584">
        <f t="shared" si="2"/>
        <v>810294.8</v>
      </c>
      <c r="N36" s="576" t="s">
        <v>1241</v>
      </c>
      <c r="O36" s="576" t="s">
        <v>4675</v>
      </c>
      <c r="P36" s="576"/>
      <c r="Q36" s="576" t="s">
        <v>2447</v>
      </c>
      <c r="R36" s="576" t="s">
        <v>3389</v>
      </c>
      <c r="S36" s="576" t="s">
        <v>2445</v>
      </c>
      <c r="T36" s="576"/>
      <c r="U36" s="585">
        <v>0</v>
      </c>
    </row>
    <row r="37" spans="1:21" x14ac:dyDescent="0.2">
      <c r="A37" s="576" t="s">
        <v>5094</v>
      </c>
      <c r="B37" s="570" t="s">
        <v>2279</v>
      </c>
      <c r="C37" s="576" t="s">
        <v>4676</v>
      </c>
      <c r="D37" s="576" t="s">
        <v>2298</v>
      </c>
      <c r="E37" s="576" t="s">
        <v>4653</v>
      </c>
      <c r="F37" s="576" t="s">
        <v>4652</v>
      </c>
      <c r="G37" s="584">
        <f t="shared" si="1"/>
        <v>1000860</v>
      </c>
      <c r="H37" s="584"/>
      <c r="I37" s="571"/>
      <c r="J37" s="577"/>
      <c r="K37" s="577"/>
      <c r="L37" s="649">
        <v>834050</v>
      </c>
      <c r="M37" s="584">
        <f t="shared" si="2"/>
        <v>166810</v>
      </c>
      <c r="N37" s="576" t="s">
        <v>832</v>
      </c>
      <c r="O37" s="576" t="s">
        <v>4677</v>
      </c>
      <c r="P37" s="576"/>
      <c r="Q37" s="576" t="s">
        <v>4740</v>
      </c>
      <c r="R37" s="576"/>
      <c r="S37" s="576" t="s">
        <v>4738</v>
      </c>
      <c r="T37" s="576"/>
      <c r="U37" s="585">
        <v>0</v>
      </c>
    </row>
    <row r="38" spans="1:21" x14ac:dyDescent="0.2">
      <c r="A38" s="576" t="s">
        <v>5093</v>
      </c>
      <c r="B38" s="570" t="s">
        <v>2236</v>
      </c>
      <c r="C38" s="576" t="s">
        <v>4658</v>
      </c>
      <c r="D38" s="576" t="s">
        <v>2298</v>
      </c>
      <c r="E38" s="576" t="s">
        <v>4625</v>
      </c>
      <c r="F38" s="576" t="s">
        <v>4623</v>
      </c>
      <c r="G38" s="584">
        <f t="shared" si="1"/>
        <v>-443168.00399999996</v>
      </c>
      <c r="H38" s="584"/>
      <c r="I38" s="571"/>
      <c r="J38" s="577"/>
      <c r="K38" s="577"/>
      <c r="L38" s="649">
        <v>-369306.67</v>
      </c>
      <c r="M38" s="584">
        <f t="shared" si="2"/>
        <v>-73861.334000000003</v>
      </c>
      <c r="N38" s="576" t="s">
        <v>833</v>
      </c>
      <c r="O38" s="576" t="s">
        <v>4659</v>
      </c>
      <c r="P38" s="576" t="s">
        <v>4654</v>
      </c>
      <c r="Q38" s="576" t="s">
        <v>4740</v>
      </c>
      <c r="R38" s="576"/>
      <c r="S38" s="576" t="s">
        <v>4738</v>
      </c>
      <c r="T38" s="576"/>
      <c r="U38" s="585">
        <v>0</v>
      </c>
    </row>
    <row r="39" spans="1:21" x14ac:dyDescent="0.2">
      <c r="A39" s="576" t="s">
        <v>5092</v>
      </c>
      <c r="B39" s="570" t="s">
        <v>2236</v>
      </c>
      <c r="C39" s="576" t="s">
        <v>4660</v>
      </c>
      <c r="D39" s="576" t="s">
        <v>2298</v>
      </c>
      <c r="E39" s="576" t="s">
        <v>4625</v>
      </c>
      <c r="F39" s="576" t="s">
        <v>4623</v>
      </c>
      <c r="G39" s="584">
        <f t="shared" si="1"/>
        <v>443168.00399999996</v>
      </c>
      <c r="H39" s="584"/>
      <c r="I39" s="571"/>
      <c r="J39" s="577"/>
      <c r="K39" s="577"/>
      <c r="L39" s="649">
        <v>369306.67</v>
      </c>
      <c r="M39" s="584">
        <f t="shared" si="2"/>
        <v>73861.334000000003</v>
      </c>
      <c r="N39" s="576" t="s">
        <v>1412</v>
      </c>
      <c r="O39" s="576" t="s">
        <v>4661</v>
      </c>
      <c r="P39" s="576"/>
      <c r="Q39" s="576" t="s">
        <v>4740</v>
      </c>
      <c r="R39" s="576"/>
      <c r="S39" s="576" t="s">
        <v>4738</v>
      </c>
      <c r="T39" s="576"/>
      <c r="U39" s="585">
        <v>0</v>
      </c>
    </row>
    <row r="40" spans="1:21" x14ac:dyDescent="0.2">
      <c r="A40" s="576" t="s">
        <v>5091</v>
      </c>
      <c r="B40" s="570" t="s">
        <v>2236</v>
      </c>
      <c r="C40" s="576" t="s">
        <v>4662</v>
      </c>
      <c r="D40" s="576" t="s">
        <v>2309</v>
      </c>
      <c r="E40" s="576" t="s">
        <v>4665</v>
      </c>
      <c r="F40" s="576" t="s">
        <v>4664</v>
      </c>
      <c r="G40" s="584">
        <f t="shared" si="1"/>
        <v>11520</v>
      </c>
      <c r="H40" s="584"/>
      <c r="I40" s="571"/>
      <c r="J40" s="577"/>
      <c r="K40" s="577"/>
      <c r="L40" s="649">
        <v>9600</v>
      </c>
      <c r="M40" s="584">
        <f t="shared" si="2"/>
        <v>1920</v>
      </c>
      <c r="N40" s="576" t="s">
        <v>1059</v>
      </c>
      <c r="O40" s="576" t="s">
        <v>4663</v>
      </c>
      <c r="P40" s="576"/>
      <c r="Q40" s="576" t="s">
        <v>4740</v>
      </c>
      <c r="R40" s="576" t="s">
        <v>4739</v>
      </c>
      <c r="S40" s="576" t="s">
        <v>4738</v>
      </c>
      <c r="T40" s="576"/>
      <c r="U40" s="585">
        <v>0</v>
      </c>
    </row>
    <row r="41" spans="1:21" x14ac:dyDescent="0.2">
      <c r="A41" s="576" t="s">
        <v>5090</v>
      </c>
      <c r="B41" s="570" t="s">
        <v>2236</v>
      </c>
      <c r="C41" s="576" t="s">
        <v>4666</v>
      </c>
      <c r="D41" s="576" t="s">
        <v>2309</v>
      </c>
      <c r="E41" s="576" t="s">
        <v>4380</v>
      </c>
      <c r="F41" s="576" t="s">
        <v>4378</v>
      </c>
      <c r="G41" s="584">
        <f t="shared" si="1"/>
        <v>33000</v>
      </c>
      <c r="H41" s="584"/>
      <c r="I41" s="571"/>
      <c r="J41" s="577"/>
      <c r="K41" s="577"/>
      <c r="L41" s="649">
        <v>27500</v>
      </c>
      <c r="M41" s="584">
        <f t="shared" si="2"/>
        <v>5500</v>
      </c>
      <c r="N41" s="576" t="s">
        <v>5089</v>
      </c>
      <c r="O41" s="576" t="s">
        <v>4667</v>
      </c>
      <c r="P41" s="576"/>
      <c r="Q41" s="576" t="s">
        <v>2447</v>
      </c>
      <c r="R41" s="576" t="s">
        <v>3389</v>
      </c>
      <c r="S41" s="576" t="s">
        <v>2445</v>
      </c>
      <c r="T41" s="576"/>
      <c r="U41" s="585">
        <v>0</v>
      </c>
    </row>
    <row r="42" spans="1:21" x14ac:dyDescent="0.2">
      <c r="A42" s="576" t="s">
        <v>5088</v>
      </c>
      <c r="B42" s="570" t="s">
        <v>2231</v>
      </c>
      <c r="C42" s="576" t="s">
        <v>4654</v>
      </c>
      <c r="D42" s="576" t="s">
        <v>2298</v>
      </c>
      <c r="E42" s="576" t="s">
        <v>4625</v>
      </c>
      <c r="F42" s="576" t="s">
        <v>4623</v>
      </c>
      <c r="G42" s="584">
        <f t="shared" ref="G42:G73" si="3">SUM(H42:M42)</f>
        <v>443168.00399999996</v>
      </c>
      <c r="H42" s="584"/>
      <c r="I42" s="571"/>
      <c r="J42" s="577"/>
      <c r="K42" s="577"/>
      <c r="L42" s="649">
        <v>369306.67</v>
      </c>
      <c r="M42" s="584">
        <f t="shared" si="2"/>
        <v>73861.334000000003</v>
      </c>
      <c r="N42" s="576" t="s">
        <v>999</v>
      </c>
      <c r="O42" s="576" t="s">
        <v>4655</v>
      </c>
      <c r="P42" s="576"/>
      <c r="Q42" s="576" t="s">
        <v>4740</v>
      </c>
      <c r="R42" s="576"/>
      <c r="S42" s="576" t="s">
        <v>4738</v>
      </c>
      <c r="T42" s="576"/>
      <c r="U42" s="585">
        <v>0</v>
      </c>
    </row>
    <row r="43" spans="1:21" x14ac:dyDescent="0.2">
      <c r="A43" s="576" t="s">
        <v>5087</v>
      </c>
      <c r="B43" s="570" t="s">
        <v>2231</v>
      </c>
      <c r="C43" s="576" t="s">
        <v>4656</v>
      </c>
      <c r="D43" s="576" t="s">
        <v>2298</v>
      </c>
      <c r="E43" s="576" t="s">
        <v>4395</v>
      </c>
      <c r="F43" s="576" t="s">
        <v>4394</v>
      </c>
      <c r="G43" s="584">
        <f t="shared" si="3"/>
        <v>2727855.9960000003</v>
      </c>
      <c r="H43" s="584"/>
      <c r="I43" s="571"/>
      <c r="J43" s="577"/>
      <c r="K43" s="577"/>
      <c r="L43" s="649">
        <v>2273213.33</v>
      </c>
      <c r="M43" s="584">
        <f t="shared" si="2"/>
        <v>454642.66600000003</v>
      </c>
      <c r="N43" s="576" t="s">
        <v>5086</v>
      </c>
      <c r="O43" s="576" t="s">
        <v>4657</v>
      </c>
      <c r="P43" s="576"/>
      <c r="Q43" s="576" t="s">
        <v>2447</v>
      </c>
      <c r="R43" s="576" t="s">
        <v>3389</v>
      </c>
      <c r="S43" s="576" t="s">
        <v>2445</v>
      </c>
      <c r="T43" s="576"/>
      <c r="U43" s="585">
        <v>0</v>
      </c>
    </row>
    <row r="44" spans="1:21" x14ac:dyDescent="0.2">
      <c r="A44" s="576" t="s">
        <v>5085</v>
      </c>
      <c r="B44" s="570" t="s">
        <v>2198</v>
      </c>
      <c r="C44" s="576" t="s">
        <v>4650</v>
      </c>
      <c r="D44" s="576" t="s">
        <v>2298</v>
      </c>
      <c r="E44" s="576" t="s">
        <v>4653</v>
      </c>
      <c r="F44" s="576" t="s">
        <v>4652</v>
      </c>
      <c r="G44" s="584">
        <f t="shared" si="3"/>
        <v>148368</v>
      </c>
      <c r="H44" s="584"/>
      <c r="I44" s="571"/>
      <c r="J44" s="577"/>
      <c r="K44" s="577"/>
      <c r="L44" s="649">
        <v>123640</v>
      </c>
      <c r="M44" s="584">
        <f t="shared" si="2"/>
        <v>24728</v>
      </c>
      <c r="N44" s="576" t="s">
        <v>389</v>
      </c>
      <c r="O44" s="576" t="s">
        <v>4651</v>
      </c>
      <c r="P44" s="576"/>
      <c r="Q44" s="576" t="s">
        <v>4740</v>
      </c>
      <c r="R44" s="576"/>
      <c r="S44" s="576" t="s">
        <v>4738</v>
      </c>
      <c r="T44" s="576"/>
      <c r="U44" s="585">
        <v>0</v>
      </c>
    </row>
    <row r="45" spans="1:21" x14ac:dyDescent="0.2">
      <c r="A45" s="576" t="s">
        <v>5084</v>
      </c>
      <c r="B45" s="570" t="s">
        <v>2195</v>
      </c>
      <c r="C45" s="576" t="s">
        <v>4646</v>
      </c>
      <c r="D45" s="576" t="s">
        <v>2309</v>
      </c>
      <c r="E45" s="576" t="s">
        <v>4649</v>
      </c>
      <c r="F45" s="576" t="s">
        <v>4648</v>
      </c>
      <c r="G45" s="584">
        <f t="shared" si="3"/>
        <v>83160</v>
      </c>
      <c r="H45" s="584"/>
      <c r="I45" s="571"/>
      <c r="J45" s="577"/>
      <c r="K45" s="577"/>
      <c r="L45" s="649">
        <v>69300</v>
      </c>
      <c r="M45" s="584">
        <f t="shared" si="2"/>
        <v>13860</v>
      </c>
      <c r="N45" s="576" t="s">
        <v>994</v>
      </c>
      <c r="O45" s="576" t="s">
        <v>4647</v>
      </c>
      <c r="P45" s="576"/>
      <c r="Q45" s="576" t="s">
        <v>4740</v>
      </c>
      <c r="R45" s="576" t="s">
        <v>4739</v>
      </c>
      <c r="S45" s="576" t="s">
        <v>4738</v>
      </c>
      <c r="T45" s="576"/>
      <c r="U45" s="585">
        <v>0</v>
      </c>
    </row>
    <row r="46" spans="1:21" x14ac:dyDescent="0.2">
      <c r="A46" s="576" t="s">
        <v>3418</v>
      </c>
      <c r="B46" s="570" t="s">
        <v>2168</v>
      </c>
      <c r="C46" s="576" t="s">
        <v>2166</v>
      </c>
      <c r="D46" s="576" t="s">
        <v>2298</v>
      </c>
      <c r="E46" s="576" t="s">
        <v>92</v>
      </c>
      <c r="F46" s="576" t="s">
        <v>4597</v>
      </c>
      <c r="G46" s="584">
        <f t="shared" si="3"/>
        <v>2242489.2200000002</v>
      </c>
      <c r="H46" s="584"/>
      <c r="I46" s="571"/>
      <c r="J46" s="584">
        <f>U46/1.2</f>
        <v>1868741.0166666668</v>
      </c>
      <c r="K46" s="584">
        <f>J46*0.2</f>
        <v>373748.20333333337</v>
      </c>
      <c r="L46" s="649"/>
      <c r="M46" s="584">
        <f t="shared" si="2"/>
        <v>0</v>
      </c>
      <c r="N46" s="576" t="s">
        <v>989</v>
      </c>
      <c r="O46" s="576" t="s">
        <v>2167</v>
      </c>
      <c r="P46" s="576"/>
      <c r="Q46" s="576" t="s">
        <v>2447</v>
      </c>
      <c r="R46" s="576" t="s">
        <v>3389</v>
      </c>
      <c r="S46" s="576" t="s">
        <v>2445</v>
      </c>
      <c r="T46" s="576"/>
      <c r="U46" s="585">
        <v>2242489.2200000002</v>
      </c>
    </row>
    <row r="47" spans="1:21" x14ac:dyDescent="0.2">
      <c r="A47" s="576" t="s">
        <v>5083</v>
      </c>
      <c r="B47" s="570" t="s">
        <v>2159</v>
      </c>
      <c r="C47" s="576" t="s">
        <v>4638</v>
      </c>
      <c r="D47" s="576" t="s">
        <v>2309</v>
      </c>
      <c r="E47" s="576" t="s">
        <v>4619</v>
      </c>
      <c r="F47" s="576" t="s">
        <v>4618</v>
      </c>
      <c r="G47" s="584">
        <f t="shared" si="3"/>
        <v>-20000.003999999997</v>
      </c>
      <c r="H47" s="584"/>
      <c r="I47" s="571"/>
      <c r="J47" s="577"/>
      <c r="K47" s="577"/>
      <c r="L47" s="649">
        <v>-16666.669999999998</v>
      </c>
      <c r="M47" s="584">
        <f t="shared" si="2"/>
        <v>-3333.3339999999998</v>
      </c>
      <c r="N47" s="576" t="s">
        <v>5082</v>
      </c>
      <c r="O47" s="576" t="s">
        <v>4639</v>
      </c>
      <c r="P47" s="576" t="s">
        <v>4640</v>
      </c>
      <c r="Q47" s="576" t="s">
        <v>2447</v>
      </c>
      <c r="R47" s="576" t="s">
        <v>3389</v>
      </c>
      <c r="S47" s="576" t="s">
        <v>2445</v>
      </c>
      <c r="T47" s="576"/>
      <c r="U47" s="585">
        <v>0</v>
      </c>
    </row>
    <row r="48" spans="1:21" x14ac:dyDescent="0.2">
      <c r="A48" s="576" t="s">
        <v>5081</v>
      </c>
      <c r="B48" s="570" t="s">
        <v>2159</v>
      </c>
      <c r="C48" s="576" t="s">
        <v>4644</v>
      </c>
      <c r="D48" s="576" t="s">
        <v>2309</v>
      </c>
      <c r="E48" s="576" t="s">
        <v>4619</v>
      </c>
      <c r="F48" s="576" t="s">
        <v>4618</v>
      </c>
      <c r="G48" s="584">
        <f t="shared" si="3"/>
        <v>24000</v>
      </c>
      <c r="H48" s="584"/>
      <c r="I48" s="571"/>
      <c r="J48" s="577"/>
      <c r="K48" s="577"/>
      <c r="L48" s="649">
        <v>20000</v>
      </c>
      <c r="M48" s="584">
        <f t="shared" si="2"/>
        <v>4000</v>
      </c>
      <c r="N48" s="576" t="s">
        <v>2308</v>
      </c>
      <c r="O48" s="576" t="s">
        <v>4645</v>
      </c>
      <c r="P48" s="576"/>
      <c r="Q48" s="576" t="s">
        <v>2447</v>
      </c>
      <c r="R48" s="576" t="s">
        <v>3389</v>
      </c>
      <c r="S48" s="576" t="s">
        <v>2445</v>
      </c>
      <c r="T48" s="576"/>
      <c r="U48" s="585">
        <v>0</v>
      </c>
    </row>
    <row r="49" spans="1:21" x14ac:dyDescent="0.2">
      <c r="A49" s="576" t="s">
        <v>5080</v>
      </c>
      <c r="B49" s="570" t="s">
        <v>2154</v>
      </c>
      <c r="C49" s="576" t="s">
        <v>4640</v>
      </c>
      <c r="D49" s="576" t="s">
        <v>2309</v>
      </c>
      <c r="E49" s="576" t="s">
        <v>4619</v>
      </c>
      <c r="F49" s="576" t="s">
        <v>4618</v>
      </c>
      <c r="G49" s="584">
        <f t="shared" si="3"/>
        <v>20000.003999999997</v>
      </c>
      <c r="H49" s="584"/>
      <c r="I49" s="571"/>
      <c r="J49" s="577"/>
      <c r="K49" s="577"/>
      <c r="L49" s="649">
        <v>16666.669999999998</v>
      </c>
      <c r="M49" s="584">
        <f t="shared" si="2"/>
        <v>3333.3339999999998</v>
      </c>
      <c r="N49" s="576" t="s">
        <v>2385</v>
      </c>
      <c r="O49" s="576" t="s">
        <v>4641</v>
      </c>
      <c r="P49" s="576"/>
      <c r="Q49" s="576" t="s">
        <v>2447</v>
      </c>
      <c r="R49" s="576" t="s">
        <v>3389</v>
      </c>
      <c r="S49" s="576" t="s">
        <v>2445</v>
      </c>
      <c r="T49" s="576"/>
      <c r="U49" s="585">
        <v>0</v>
      </c>
    </row>
    <row r="50" spans="1:21" x14ac:dyDescent="0.2">
      <c r="A50" s="576" t="s">
        <v>5079</v>
      </c>
      <c r="B50" s="570" t="s">
        <v>2154</v>
      </c>
      <c r="C50" s="576" t="s">
        <v>4642</v>
      </c>
      <c r="D50" s="576" t="s">
        <v>2309</v>
      </c>
      <c r="E50" s="576" t="s">
        <v>4380</v>
      </c>
      <c r="F50" s="576" t="s">
        <v>4378</v>
      </c>
      <c r="G50" s="584">
        <f t="shared" si="3"/>
        <v>30000</v>
      </c>
      <c r="H50" s="584"/>
      <c r="I50" s="571"/>
      <c r="J50" s="577"/>
      <c r="K50" s="577"/>
      <c r="L50" s="649">
        <v>25000</v>
      </c>
      <c r="M50" s="584">
        <f t="shared" si="2"/>
        <v>5000</v>
      </c>
      <c r="N50" s="576" t="s">
        <v>5078</v>
      </c>
      <c r="O50" s="576" t="s">
        <v>4643</v>
      </c>
      <c r="P50" s="576"/>
      <c r="Q50" s="576" t="s">
        <v>2447</v>
      </c>
      <c r="R50" s="576" t="s">
        <v>3389</v>
      </c>
      <c r="S50" s="576" t="s">
        <v>2445</v>
      </c>
      <c r="T50" s="576"/>
      <c r="U50" s="585">
        <v>0</v>
      </c>
    </row>
    <row r="51" spans="1:21" x14ac:dyDescent="0.2">
      <c r="A51" s="576" t="s">
        <v>3391</v>
      </c>
      <c r="B51" s="570" t="s">
        <v>2148</v>
      </c>
      <c r="C51" s="576" t="s">
        <v>2146</v>
      </c>
      <c r="D51" s="576" t="s">
        <v>2298</v>
      </c>
      <c r="E51" s="576" t="s">
        <v>92</v>
      </c>
      <c r="F51" s="576" t="s">
        <v>4597</v>
      </c>
      <c r="G51" s="584">
        <f t="shared" si="3"/>
        <v>5168684.3000000007</v>
      </c>
      <c r="H51" s="584"/>
      <c r="I51" s="571"/>
      <c r="J51" s="584">
        <f>U51/1.2</f>
        <v>4307236.916666667</v>
      </c>
      <c r="K51" s="584">
        <f>J51*0.2</f>
        <v>861447.38333333342</v>
      </c>
      <c r="L51" s="649"/>
      <c r="M51" s="584">
        <f t="shared" si="2"/>
        <v>0</v>
      </c>
      <c r="N51" s="576" t="s">
        <v>1275</v>
      </c>
      <c r="O51" s="576" t="s">
        <v>2147</v>
      </c>
      <c r="P51" s="576"/>
      <c r="Q51" s="576" t="s">
        <v>2447</v>
      </c>
      <c r="R51" s="576" t="s">
        <v>3389</v>
      </c>
      <c r="S51" s="576" t="s">
        <v>2445</v>
      </c>
      <c r="T51" s="576"/>
      <c r="U51" s="585">
        <v>5168684.3</v>
      </c>
    </row>
    <row r="52" spans="1:21" s="641" customFormat="1" x14ac:dyDescent="0.2">
      <c r="A52" s="634" t="s">
        <v>5077</v>
      </c>
      <c r="B52" s="635" t="s">
        <v>2125</v>
      </c>
      <c r="C52" s="634" t="s">
        <v>5076</v>
      </c>
      <c r="D52" s="634" t="s">
        <v>2309</v>
      </c>
      <c r="E52" s="634" t="s">
        <v>4449</v>
      </c>
      <c r="F52" s="634" t="s">
        <v>4447</v>
      </c>
      <c r="G52" s="636">
        <f t="shared" si="3"/>
        <v>14400</v>
      </c>
      <c r="H52" s="636"/>
      <c r="I52" s="637"/>
      <c r="J52" s="638"/>
      <c r="K52" s="638"/>
      <c r="L52" s="649">
        <v>12000</v>
      </c>
      <c r="M52" s="636">
        <f t="shared" si="2"/>
        <v>2400</v>
      </c>
      <c r="N52" s="634" t="s">
        <v>5075</v>
      </c>
      <c r="O52" s="634" t="s">
        <v>4635</v>
      </c>
      <c r="P52" s="634"/>
      <c r="Q52" s="634" t="s">
        <v>2447</v>
      </c>
      <c r="R52" s="634" t="s">
        <v>3389</v>
      </c>
      <c r="S52" s="634" t="s">
        <v>2445</v>
      </c>
      <c r="T52" s="634"/>
      <c r="U52" s="640">
        <v>0</v>
      </c>
    </row>
    <row r="53" spans="1:21" x14ac:dyDescent="0.2">
      <c r="A53" s="576" t="s">
        <v>5074</v>
      </c>
      <c r="B53" s="570" t="s">
        <v>2113</v>
      </c>
      <c r="C53" s="576" t="s">
        <v>5073</v>
      </c>
      <c r="D53" s="576" t="s">
        <v>2298</v>
      </c>
      <c r="E53" s="576" t="s">
        <v>4631</v>
      </c>
      <c r="F53" s="576" t="s">
        <v>5068</v>
      </c>
      <c r="G53" s="584">
        <f t="shared" si="3"/>
        <v>-830953.2</v>
      </c>
      <c r="H53" s="584"/>
      <c r="I53" s="571"/>
      <c r="J53" s="577"/>
      <c r="K53" s="577"/>
      <c r="L53" s="649">
        <v>-692461</v>
      </c>
      <c r="M53" s="584">
        <f t="shared" si="2"/>
        <v>-138492.20000000001</v>
      </c>
      <c r="N53" s="576" t="s">
        <v>5072</v>
      </c>
      <c r="O53" s="576" t="s">
        <v>4629</v>
      </c>
      <c r="P53" s="576" t="s">
        <v>5070</v>
      </c>
      <c r="Q53" s="576" t="s">
        <v>2447</v>
      </c>
      <c r="R53" s="576" t="s">
        <v>3389</v>
      </c>
      <c r="S53" s="576" t="s">
        <v>2445</v>
      </c>
      <c r="T53" s="576"/>
      <c r="U53" s="585">
        <v>0</v>
      </c>
    </row>
    <row r="54" spans="1:21" x14ac:dyDescent="0.2">
      <c r="A54" s="576" t="s">
        <v>5071</v>
      </c>
      <c r="B54" s="570" t="s">
        <v>2113</v>
      </c>
      <c r="C54" s="576" t="s">
        <v>5070</v>
      </c>
      <c r="D54" s="576" t="s">
        <v>2298</v>
      </c>
      <c r="E54" s="576" t="s">
        <v>4631</v>
      </c>
      <c r="F54" s="576" t="s">
        <v>5068</v>
      </c>
      <c r="G54" s="584">
        <f t="shared" si="3"/>
        <v>830953.2</v>
      </c>
      <c r="H54" s="584"/>
      <c r="I54" s="571"/>
      <c r="J54" s="577"/>
      <c r="K54" s="577"/>
      <c r="L54" s="649">
        <v>692461</v>
      </c>
      <c r="M54" s="584">
        <f t="shared" si="2"/>
        <v>138492.20000000001</v>
      </c>
      <c r="N54" s="576" t="s">
        <v>5069</v>
      </c>
      <c r="O54" s="576" t="s">
        <v>4633</v>
      </c>
      <c r="P54" s="576"/>
      <c r="Q54" s="576" t="s">
        <v>2447</v>
      </c>
      <c r="R54" s="576" t="s">
        <v>3389</v>
      </c>
      <c r="S54" s="576" t="s">
        <v>2445</v>
      </c>
      <c r="T54" s="576"/>
      <c r="U54" s="585">
        <v>0</v>
      </c>
    </row>
    <row r="55" spans="1:21" x14ac:dyDescent="0.2">
      <c r="A55" s="576" t="s">
        <v>5067</v>
      </c>
      <c r="B55" s="570" t="s">
        <v>2100</v>
      </c>
      <c r="C55" s="576" t="s">
        <v>5066</v>
      </c>
      <c r="D55" s="576" t="s">
        <v>2298</v>
      </c>
      <c r="E55" s="576" t="s">
        <v>4491</v>
      </c>
      <c r="F55" s="576" t="s">
        <v>4490</v>
      </c>
      <c r="G55" s="584">
        <f t="shared" si="3"/>
        <v>56657.880000000005</v>
      </c>
      <c r="H55" s="584"/>
      <c r="I55" s="571"/>
      <c r="J55" s="577"/>
      <c r="K55" s="577"/>
      <c r="L55" s="649">
        <v>47214.9</v>
      </c>
      <c r="M55" s="584">
        <f t="shared" si="2"/>
        <v>9442.9800000000014</v>
      </c>
      <c r="N55" s="576" t="s">
        <v>5065</v>
      </c>
      <c r="O55" s="576" t="s">
        <v>4627</v>
      </c>
      <c r="P55" s="576"/>
      <c r="Q55" s="576" t="s">
        <v>2447</v>
      </c>
      <c r="R55" s="576" t="s">
        <v>3389</v>
      </c>
      <c r="S55" s="576" t="s">
        <v>2445</v>
      </c>
      <c r="T55" s="576"/>
      <c r="U55" s="585">
        <v>0</v>
      </c>
    </row>
    <row r="56" spans="1:21" x14ac:dyDescent="0.2">
      <c r="A56" s="576" t="s">
        <v>5064</v>
      </c>
      <c r="B56" s="570" t="s">
        <v>2087</v>
      </c>
      <c r="C56" s="576" t="s">
        <v>5063</v>
      </c>
      <c r="D56" s="576" t="s">
        <v>2309</v>
      </c>
      <c r="E56" s="576" t="s">
        <v>4380</v>
      </c>
      <c r="F56" s="576" t="s">
        <v>4378</v>
      </c>
      <c r="G56" s="584">
        <f t="shared" si="3"/>
        <v>9600</v>
      </c>
      <c r="H56" s="584"/>
      <c r="I56" s="571"/>
      <c r="J56" s="577"/>
      <c r="K56" s="577"/>
      <c r="L56" s="649">
        <v>8000</v>
      </c>
      <c r="M56" s="584">
        <f t="shared" si="2"/>
        <v>1600</v>
      </c>
      <c r="N56" s="576" t="s">
        <v>4029</v>
      </c>
      <c r="O56" s="576" t="s">
        <v>4621</v>
      </c>
      <c r="P56" s="576"/>
      <c r="Q56" s="576" t="s">
        <v>2447</v>
      </c>
      <c r="R56" s="576" t="s">
        <v>3389</v>
      </c>
      <c r="S56" s="576" t="s">
        <v>2445</v>
      </c>
      <c r="T56" s="576"/>
      <c r="U56" s="585">
        <v>0</v>
      </c>
    </row>
    <row r="57" spans="1:21" x14ac:dyDescent="0.2">
      <c r="A57" s="576" t="s">
        <v>5062</v>
      </c>
      <c r="B57" s="570" t="s">
        <v>2087</v>
      </c>
      <c r="C57" s="576" t="s">
        <v>5061</v>
      </c>
      <c r="D57" s="576" t="s">
        <v>2298</v>
      </c>
      <c r="E57" s="576" t="s">
        <v>4625</v>
      </c>
      <c r="F57" s="576" t="s">
        <v>4623</v>
      </c>
      <c r="G57" s="584">
        <f t="shared" si="3"/>
        <v>769147.5</v>
      </c>
      <c r="H57" s="584"/>
      <c r="I57" s="571"/>
      <c r="J57" s="577"/>
      <c r="K57" s="577"/>
      <c r="L57" s="649">
        <v>640956.25</v>
      </c>
      <c r="M57" s="584">
        <f t="shared" si="2"/>
        <v>128191.25</v>
      </c>
      <c r="N57" s="576" t="s">
        <v>1163</v>
      </c>
      <c r="O57" s="576" t="s">
        <v>4622</v>
      </c>
      <c r="P57" s="576"/>
      <c r="Q57" s="576" t="s">
        <v>4740</v>
      </c>
      <c r="R57" s="576"/>
      <c r="S57" s="576" t="s">
        <v>4738</v>
      </c>
      <c r="T57" s="576"/>
      <c r="U57" s="585">
        <v>0</v>
      </c>
    </row>
    <row r="58" spans="1:21" ht="14.25" customHeight="1" x14ac:dyDescent="0.2">
      <c r="A58" s="576" t="s">
        <v>5060</v>
      </c>
      <c r="B58" s="570" t="s">
        <v>2065</v>
      </c>
      <c r="C58" s="576" t="s">
        <v>5059</v>
      </c>
      <c r="D58" s="576" t="s">
        <v>2298</v>
      </c>
      <c r="E58" s="576" t="s">
        <v>4619</v>
      </c>
      <c r="F58" s="576" t="s">
        <v>4618</v>
      </c>
      <c r="G58" s="584">
        <f t="shared" si="3"/>
        <v>509280</v>
      </c>
      <c r="H58" s="584"/>
      <c r="I58" s="571"/>
      <c r="J58" s="577"/>
      <c r="K58" s="577"/>
      <c r="L58" s="649">
        <v>424400</v>
      </c>
      <c r="M58" s="584">
        <f t="shared" si="2"/>
        <v>84880</v>
      </c>
      <c r="N58" s="576" t="s">
        <v>5058</v>
      </c>
      <c r="O58" s="576" t="s">
        <v>4617</v>
      </c>
      <c r="P58" s="576"/>
      <c r="Q58" s="576" t="s">
        <v>2447</v>
      </c>
      <c r="R58" s="576" t="s">
        <v>3389</v>
      </c>
      <c r="S58" s="576" t="s">
        <v>2445</v>
      </c>
      <c r="T58" s="576"/>
      <c r="U58" s="585">
        <v>0</v>
      </c>
    </row>
    <row r="59" spans="1:21" x14ac:dyDescent="0.2">
      <c r="A59" s="576" t="s">
        <v>5057</v>
      </c>
      <c r="B59" s="570" t="s">
        <v>4607</v>
      </c>
      <c r="C59" s="576" t="s">
        <v>5056</v>
      </c>
      <c r="D59" s="576" t="s">
        <v>2309</v>
      </c>
      <c r="E59" s="576" t="s">
        <v>4609</v>
      </c>
      <c r="F59" s="576" t="s">
        <v>4608</v>
      </c>
      <c r="G59" s="584">
        <f t="shared" si="3"/>
        <v>50400</v>
      </c>
      <c r="H59" s="584"/>
      <c r="I59" s="571"/>
      <c r="J59" s="577"/>
      <c r="K59" s="577"/>
      <c r="L59" s="649">
        <v>42000</v>
      </c>
      <c r="M59" s="584">
        <f t="shared" si="2"/>
        <v>8400</v>
      </c>
      <c r="N59" s="576" t="s">
        <v>292</v>
      </c>
      <c r="O59" s="576" t="s">
        <v>4606</v>
      </c>
      <c r="P59" s="576"/>
      <c r="Q59" s="576" t="s">
        <v>4740</v>
      </c>
      <c r="R59" s="576" t="s">
        <v>4739</v>
      </c>
      <c r="S59" s="576" t="s">
        <v>4738</v>
      </c>
      <c r="T59" s="576"/>
      <c r="U59" s="585">
        <v>0</v>
      </c>
    </row>
    <row r="60" spans="1:21" x14ac:dyDescent="0.2">
      <c r="A60" s="576" t="s">
        <v>5055</v>
      </c>
      <c r="B60" s="570" t="s">
        <v>4607</v>
      </c>
      <c r="C60" s="576" t="s">
        <v>5054</v>
      </c>
      <c r="D60" s="576" t="s">
        <v>2309</v>
      </c>
      <c r="E60" s="576" t="s">
        <v>4609</v>
      </c>
      <c r="F60" s="576" t="s">
        <v>4608</v>
      </c>
      <c r="G60" s="584">
        <f t="shared" si="3"/>
        <v>99600</v>
      </c>
      <c r="H60" s="584"/>
      <c r="I60" s="571"/>
      <c r="J60" s="577"/>
      <c r="K60" s="577"/>
      <c r="L60" s="649">
        <v>83000</v>
      </c>
      <c r="M60" s="584">
        <f t="shared" si="2"/>
        <v>16600</v>
      </c>
      <c r="N60" s="576" t="s">
        <v>1210</v>
      </c>
      <c r="O60" s="576" t="s">
        <v>4611</v>
      </c>
      <c r="P60" s="576"/>
      <c r="Q60" s="576" t="s">
        <v>4740</v>
      </c>
      <c r="R60" s="576" t="s">
        <v>4739</v>
      </c>
      <c r="S60" s="576" t="s">
        <v>4738</v>
      </c>
      <c r="T60" s="576"/>
      <c r="U60" s="585">
        <v>0</v>
      </c>
    </row>
    <row r="61" spans="1:21" x14ac:dyDescent="0.2">
      <c r="A61" s="576" t="s">
        <v>5053</v>
      </c>
      <c r="B61" s="570" t="s">
        <v>4607</v>
      </c>
      <c r="C61" s="576" t="s">
        <v>5052</v>
      </c>
      <c r="D61" s="576" t="s">
        <v>2298</v>
      </c>
      <c r="E61" s="576" t="s">
        <v>4491</v>
      </c>
      <c r="F61" s="576" t="s">
        <v>4490</v>
      </c>
      <c r="G61" s="584">
        <f t="shared" si="3"/>
        <v>32427.24</v>
      </c>
      <c r="H61" s="584"/>
      <c r="I61" s="571"/>
      <c r="J61" s="577"/>
      <c r="K61" s="577"/>
      <c r="L61" s="649">
        <v>27022.7</v>
      </c>
      <c r="M61" s="584">
        <f t="shared" si="2"/>
        <v>5404.5400000000009</v>
      </c>
      <c r="N61" s="576" t="s">
        <v>5051</v>
      </c>
      <c r="O61" s="576" t="s">
        <v>4613</v>
      </c>
      <c r="P61" s="576"/>
      <c r="Q61" s="576" t="s">
        <v>2447</v>
      </c>
      <c r="R61" s="576" t="s">
        <v>3389</v>
      </c>
      <c r="S61" s="576" t="s">
        <v>2445</v>
      </c>
      <c r="T61" s="576"/>
      <c r="U61" s="585">
        <v>0</v>
      </c>
    </row>
    <row r="62" spans="1:21" x14ac:dyDescent="0.2">
      <c r="A62" s="576" t="s">
        <v>5050</v>
      </c>
      <c r="B62" s="570" t="s">
        <v>4607</v>
      </c>
      <c r="C62" s="576" t="s">
        <v>5049</v>
      </c>
      <c r="D62" s="576" t="s">
        <v>2298</v>
      </c>
      <c r="E62" s="576" t="s">
        <v>4552</v>
      </c>
      <c r="F62" s="576" t="s">
        <v>4551</v>
      </c>
      <c r="G62" s="584">
        <f t="shared" si="3"/>
        <v>285999.99599999998</v>
      </c>
      <c r="H62" s="584"/>
      <c r="I62" s="571"/>
      <c r="J62" s="577"/>
      <c r="K62" s="577"/>
      <c r="L62" s="649">
        <v>238333.33</v>
      </c>
      <c r="M62" s="584">
        <f t="shared" si="2"/>
        <v>47666.665999999997</v>
      </c>
      <c r="N62" s="576" t="s">
        <v>5048</v>
      </c>
      <c r="O62" s="576" t="s">
        <v>4615</v>
      </c>
      <c r="P62" s="576"/>
      <c r="Q62" s="576" t="s">
        <v>2447</v>
      </c>
      <c r="R62" s="576" t="s">
        <v>3389</v>
      </c>
      <c r="S62" s="576" t="s">
        <v>2445</v>
      </c>
      <c r="T62" s="576"/>
      <c r="U62" s="585">
        <v>0</v>
      </c>
    </row>
    <row r="63" spans="1:21" x14ac:dyDescent="0.2">
      <c r="A63" s="576" t="s">
        <v>5047</v>
      </c>
      <c r="B63" s="570" t="s">
        <v>2040</v>
      </c>
      <c r="C63" s="576" t="s">
        <v>5046</v>
      </c>
      <c r="D63" s="576" t="s">
        <v>2309</v>
      </c>
      <c r="E63" s="576" t="s">
        <v>4604</v>
      </c>
      <c r="F63" s="576" t="s">
        <v>4603</v>
      </c>
      <c r="G63" s="584">
        <f t="shared" si="3"/>
        <v>36000</v>
      </c>
      <c r="H63" s="584"/>
      <c r="I63" s="571"/>
      <c r="J63" s="577"/>
      <c r="K63" s="577"/>
      <c r="L63" s="649">
        <v>30000</v>
      </c>
      <c r="M63" s="584">
        <f t="shared" si="2"/>
        <v>6000</v>
      </c>
      <c r="N63" s="576" t="s">
        <v>1020</v>
      </c>
      <c r="O63" s="576" t="s">
        <v>4602</v>
      </c>
      <c r="P63" s="576"/>
      <c r="Q63" s="576" t="s">
        <v>2447</v>
      </c>
      <c r="R63" s="576" t="s">
        <v>3389</v>
      </c>
      <c r="S63" s="576" t="s">
        <v>2445</v>
      </c>
      <c r="T63" s="576"/>
      <c r="U63" s="585">
        <v>0</v>
      </c>
    </row>
    <row r="64" spans="1:21" x14ac:dyDescent="0.2">
      <c r="A64" s="576" t="s">
        <v>5045</v>
      </c>
      <c r="B64" s="570" t="s">
        <v>4600</v>
      </c>
      <c r="C64" s="576" t="s">
        <v>5044</v>
      </c>
      <c r="D64" s="576" t="s">
        <v>2298</v>
      </c>
      <c r="E64" s="576" t="s">
        <v>4481</v>
      </c>
      <c r="F64" s="576" t="s">
        <v>4480</v>
      </c>
      <c r="G64" s="584">
        <f t="shared" si="3"/>
        <v>300000</v>
      </c>
      <c r="H64" s="584"/>
      <c r="I64" s="571"/>
      <c r="J64" s="577"/>
      <c r="K64" s="577"/>
      <c r="L64" s="649">
        <v>250000</v>
      </c>
      <c r="M64" s="584">
        <f t="shared" si="2"/>
        <v>50000</v>
      </c>
      <c r="N64" s="576" t="s">
        <v>5043</v>
      </c>
      <c r="O64" s="576" t="s">
        <v>4599</v>
      </c>
      <c r="P64" s="576"/>
      <c r="Q64" s="576" t="s">
        <v>2447</v>
      </c>
      <c r="R64" s="576" t="s">
        <v>3389</v>
      </c>
      <c r="S64" s="576" t="s">
        <v>2445</v>
      </c>
      <c r="T64" s="576"/>
      <c r="U64" s="585">
        <v>0</v>
      </c>
    </row>
    <row r="65" spans="1:21" x14ac:dyDescent="0.2">
      <c r="A65" s="576" t="s">
        <v>5042</v>
      </c>
      <c r="B65" s="570" t="s">
        <v>2020</v>
      </c>
      <c r="C65" s="576" t="s">
        <v>5041</v>
      </c>
      <c r="D65" s="576" t="s">
        <v>2309</v>
      </c>
      <c r="E65" s="576" t="s">
        <v>4380</v>
      </c>
      <c r="F65" s="576" t="s">
        <v>4378</v>
      </c>
      <c r="G65" s="584">
        <f t="shared" si="3"/>
        <v>36000</v>
      </c>
      <c r="H65" s="584"/>
      <c r="I65" s="571"/>
      <c r="J65" s="577"/>
      <c r="K65" s="577"/>
      <c r="L65" s="649">
        <v>30000</v>
      </c>
      <c r="M65" s="584">
        <f t="shared" si="2"/>
        <v>6000</v>
      </c>
      <c r="N65" s="576" t="s">
        <v>5040</v>
      </c>
      <c r="O65" s="576" t="s">
        <v>4594</v>
      </c>
      <c r="P65" s="576"/>
      <c r="Q65" s="576" t="s">
        <v>2447</v>
      </c>
      <c r="R65" s="576" t="s">
        <v>3389</v>
      </c>
      <c r="S65" s="576" t="s">
        <v>2445</v>
      </c>
      <c r="T65" s="576"/>
      <c r="U65" s="585">
        <v>0</v>
      </c>
    </row>
    <row r="66" spans="1:21" s="641" customFormat="1" x14ac:dyDescent="0.2">
      <c r="A66" s="634" t="s">
        <v>5039</v>
      </c>
      <c r="B66" s="635" t="s">
        <v>1981</v>
      </c>
      <c r="C66" s="634" t="s">
        <v>5038</v>
      </c>
      <c r="D66" s="634" t="s">
        <v>2298</v>
      </c>
      <c r="E66" s="634" t="s">
        <v>4473</v>
      </c>
      <c r="F66" s="634" t="s">
        <v>4471</v>
      </c>
      <c r="G66" s="636">
        <f t="shared" si="3"/>
        <v>3713604</v>
      </c>
      <c r="H66" s="636"/>
      <c r="I66" s="639">
        <v>3713604</v>
      </c>
      <c r="J66" s="638"/>
      <c r="K66" s="638"/>
      <c r="L66" s="649"/>
      <c r="M66" s="636">
        <f t="shared" si="2"/>
        <v>0</v>
      </c>
      <c r="N66" s="634" t="s">
        <v>5037</v>
      </c>
      <c r="O66" s="634" t="s">
        <v>4591</v>
      </c>
      <c r="P66" s="634"/>
      <c r="Q66" s="634" t="s">
        <v>2447</v>
      </c>
      <c r="R66" s="634" t="s">
        <v>3389</v>
      </c>
      <c r="S66" s="634" t="s">
        <v>2445</v>
      </c>
      <c r="T66" s="634"/>
      <c r="U66" s="640">
        <v>0</v>
      </c>
    </row>
    <row r="67" spans="1:21" x14ac:dyDescent="0.2">
      <c r="A67" s="576" t="s">
        <v>5036</v>
      </c>
      <c r="B67" s="570" t="s">
        <v>4589</v>
      </c>
      <c r="C67" s="576" t="s">
        <v>5035</v>
      </c>
      <c r="D67" s="576" t="s">
        <v>2298</v>
      </c>
      <c r="E67" s="576" t="s">
        <v>4437</v>
      </c>
      <c r="F67" s="576" t="s">
        <v>4435</v>
      </c>
      <c r="G67" s="584">
        <f t="shared" si="3"/>
        <v>49500</v>
      </c>
      <c r="H67" s="584"/>
      <c r="I67" s="571"/>
      <c r="J67" s="577"/>
      <c r="K67" s="577"/>
      <c r="L67" s="649">
        <v>41250</v>
      </c>
      <c r="M67" s="584">
        <f t="shared" si="2"/>
        <v>8250</v>
      </c>
      <c r="N67" s="576" t="s">
        <v>5034</v>
      </c>
      <c r="O67" s="576" t="s">
        <v>4588</v>
      </c>
      <c r="P67" s="576"/>
      <c r="Q67" s="576" t="s">
        <v>2447</v>
      </c>
      <c r="R67" s="576" t="s">
        <v>3389</v>
      </c>
      <c r="S67" s="576" t="s">
        <v>2445</v>
      </c>
      <c r="T67" s="576"/>
      <c r="U67" s="585">
        <v>0</v>
      </c>
    </row>
    <row r="68" spans="1:21" x14ac:dyDescent="0.2">
      <c r="A68" s="576" t="s">
        <v>5033</v>
      </c>
      <c r="B68" s="570" t="s">
        <v>4581</v>
      </c>
      <c r="C68" s="576" t="s">
        <v>5032</v>
      </c>
      <c r="D68" s="576" t="s">
        <v>2298</v>
      </c>
      <c r="E68" s="576" t="s">
        <v>2143</v>
      </c>
      <c r="F68" s="576" t="s">
        <v>4582</v>
      </c>
      <c r="G68" s="584">
        <f t="shared" si="3"/>
        <v>431951.4</v>
      </c>
      <c r="H68" s="584"/>
      <c r="I68" s="571"/>
      <c r="J68" s="577"/>
      <c r="K68" s="577"/>
      <c r="L68" s="649">
        <v>359959.5</v>
      </c>
      <c r="M68" s="584">
        <f t="shared" si="2"/>
        <v>71991.900000000009</v>
      </c>
      <c r="N68" s="576" t="s">
        <v>1048</v>
      </c>
      <c r="O68" s="576" t="s">
        <v>4580</v>
      </c>
      <c r="P68" s="576"/>
      <c r="Q68" s="576" t="s">
        <v>2447</v>
      </c>
      <c r="R68" s="576" t="s">
        <v>3389</v>
      </c>
      <c r="S68" s="576" t="s">
        <v>2445</v>
      </c>
      <c r="T68" s="576"/>
      <c r="U68" s="585">
        <v>0</v>
      </c>
    </row>
    <row r="69" spans="1:21" x14ac:dyDescent="0.2">
      <c r="A69" s="576" t="s">
        <v>5031</v>
      </c>
      <c r="B69" s="570" t="s">
        <v>4581</v>
      </c>
      <c r="C69" s="576" t="s">
        <v>5030</v>
      </c>
      <c r="D69" s="576" t="s">
        <v>2298</v>
      </c>
      <c r="E69" s="576" t="s">
        <v>4586</v>
      </c>
      <c r="F69" s="576" t="s">
        <v>4585</v>
      </c>
      <c r="G69" s="584">
        <f t="shared" si="3"/>
        <v>60000</v>
      </c>
      <c r="H69" s="584"/>
      <c r="I69" s="571"/>
      <c r="J69" s="577"/>
      <c r="K69" s="577"/>
      <c r="L69" s="649">
        <v>50000</v>
      </c>
      <c r="M69" s="584">
        <f t="shared" si="2"/>
        <v>10000</v>
      </c>
      <c r="N69" s="576" t="s">
        <v>708</v>
      </c>
      <c r="O69" s="576" t="s">
        <v>4584</v>
      </c>
      <c r="P69" s="576"/>
      <c r="Q69" s="576" t="s">
        <v>2447</v>
      </c>
      <c r="R69" s="576" t="s">
        <v>3389</v>
      </c>
      <c r="S69" s="576" t="s">
        <v>2445</v>
      </c>
      <c r="T69" s="576"/>
      <c r="U69" s="585">
        <v>0</v>
      </c>
    </row>
    <row r="70" spans="1:21" x14ac:dyDescent="0.2">
      <c r="A70" s="576" t="s">
        <v>5029</v>
      </c>
      <c r="B70" s="570" t="s">
        <v>1893</v>
      </c>
      <c r="C70" s="576" t="s">
        <v>5028</v>
      </c>
      <c r="D70" s="576" t="s">
        <v>2309</v>
      </c>
      <c r="E70" s="576" t="s">
        <v>4578</v>
      </c>
      <c r="F70" s="576" t="s">
        <v>4577</v>
      </c>
      <c r="G70" s="584">
        <f t="shared" si="3"/>
        <v>45000</v>
      </c>
      <c r="H70" s="584"/>
      <c r="I70" s="571"/>
      <c r="J70" s="577"/>
      <c r="K70" s="577"/>
      <c r="L70" s="649">
        <v>37500</v>
      </c>
      <c r="M70" s="584">
        <f t="shared" ref="M70:M128" si="4">L70*0.2</f>
        <v>7500</v>
      </c>
      <c r="N70" s="576" t="s">
        <v>1058</v>
      </c>
      <c r="O70" s="576" t="s">
        <v>4576</v>
      </c>
      <c r="P70" s="576"/>
      <c r="Q70" s="576" t="s">
        <v>2447</v>
      </c>
      <c r="R70" s="576" t="s">
        <v>3389</v>
      </c>
      <c r="S70" s="576" t="s">
        <v>2445</v>
      </c>
      <c r="T70" s="576"/>
      <c r="U70" s="585">
        <v>0</v>
      </c>
    </row>
    <row r="71" spans="1:21" s="641" customFormat="1" x14ac:dyDescent="0.2">
      <c r="A71" s="634" t="s">
        <v>5027</v>
      </c>
      <c r="B71" s="635" t="s">
        <v>1887</v>
      </c>
      <c r="C71" s="634" t="s">
        <v>5026</v>
      </c>
      <c r="D71" s="634" t="s">
        <v>2309</v>
      </c>
      <c r="E71" s="634" t="s">
        <v>4574</v>
      </c>
      <c r="F71" s="634" t="s">
        <v>4572</v>
      </c>
      <c r="G71" s="636">
        <f t="shared" si="3"/>
        <v>144000</v>
      </c>
      <c r="H71" s="636"/>
      <c r="I71" s="637"/>
      <c r="J71" s="638"/>
      <c r="K71" s="638"/>
      <c r="L71" s="677">
        <v>120000</v>
      </c>
      <c r="M71" s="636">
        <f t="shared" si="4"/>
        <v>24000</v>
      </c>
      <c r="N71" s="634" t="s">
        <v>5025</v>
      </c>
      <c r="O71" s="634" t="s">
        <v>4571</v>
      </c>
      <c r="P71" s="634"/>
      <c r="Q71" s="634" t="s">
        <v>2447</v>
      </c>
      <c r="R71" s="634" t="s">
        <v>3389</v>
      </c>
      <c r="S71" s="634" t="s">
        <v>2445</v>
      </c>
      <c r="T71" s="634"/>
      <c r="U71" s="640">
        <v>0</v>
      </c>
    </row>
    <row r="72" spans="1:21" x14ac:dyDescent="0.2">
      <c r="A72" s="576" t="s">
        <v>5024</v>
      </c>
      <c r="B72" s="570" t="s">
        <v>1884</v>
      </c>
      <c r="C72" s="576" t="s">
        <v>5023</v>
      </c>
      <c r="D72" s="576" t="s">
        <v>2298</v>
      </c>
      <c r="E72" s="576" t="s">
        <v>4395</v>
      </c>
      <c r="F72" s="576" t="s">
        <v>4394</v>
      </c>
      <c r="G72" s="584">
        <f t="shared" si="3"/>
        <v>7440356.0039999997</v>
      </c>
      <c r="H72" s="584"/>
      <c r="I72" s="571"/>
      <c r="J72" s="577"/>
      <c r="K72" s="577"/>
      <c r="L72" s="677">
        <v>6200296.6699999999</v>
      </c>
      <c r="M72" s="584">
        <f t="shared" si="4"/>
        <v>1240059.334</v>
      </c>
      <c r="N72" s="576" t="s">
        <v>2338</v>
      </c>
      <c r="O72" s="576" t="s">
        <v>4569</v>
      </c>
      <c r="P72" s="576"/>
      <c r="Q72" s="576" t="s">
        <v>2447</v>
      </c>
      <c r="R72" s="576" t="s">
        <v>3389</v>
      </c>
      <c r="S72" s="576" t="s">
        <v>2445</v>
      </c>
      <c r="T72" s="576"/>
      <c r="U72" s="585">
        <v>0</v>
      </c>
    </row>
    <row r="73" spans="1:21" x14ac:dyDescent="0.2">
      <c r="A73" s="576" t="s">
        <v>5022</v>
      </c>
      <c r="B73" s="570" t="s">
        <v>1846</v>
      </c>
      <c r="C73" s="576" t="s">
        <v>5021</v>
      </c>
      <c r="D73" s="576" t="s">
        <v>2309</v>
      </c>
      <c r="E73" s="576" t="s">
        <v>4567</v>
      </c>
      <c r="F73" s="576" t="s">
        <v>4566</v>
      </c>
      <c r="G73" s="584">
        <f t="shared" si="3"/>
        <v>14400</v>
      </c>
      <c r="H73" s="584"/>
      <c r="I73" s="571"/>
      <c r="J73" s="577"/>
      <c r="K73" s="577"/>
      <c r="L73" s="677">
        <v>12000</v>
      </c>
      <c r="M73" s="584">
        <f t="shared" si="4"/>
        <v>2400</v>
      </c>
      <c r="N73" s="576" t="s">
        <v>5020</v>
      </c>
      <c r="O73" s="576" t="s">
        <v>4565</v>
      </c>
      <c r="P73" s="576"/>
      <c r="Q73" s="576" t="s">
        <v>2447</v>
      </c>
      <c r="R73" s="576" t="s">
        <v>3389</v>
      </c>
      <c r="S73" s="576" t="s">
        <v>2445</v>
      </c>
      <c r="T73" s="576"/>
      <c r="U73" s="585">
        <v>0</v>
      </c>
    </row>
    <row r="74" spans="1:21" x14ac:dyDescent="0.2">
      <c r="A74" s="576" t="s">
        <v>5019</v>
      </c>
      <c r="B74" s="570" t="s">
        <v>1829</v>
      </c>
      <c r="C74" s="576" t="s">
        <v>5018</v>
      </c>
      <c r="D74" s="576" t="s">
        <v>2309</v>
      </c>
      <c r="E74" s="576" t="s">
        <v>4380</v>
      </c>
      <c r="F74" s="576" t="s">
        <v>4378</v>
      </c>
      <c r="G74" s="584">
        <f t="shared" ref="G74:G101" si="5">SUM(H74:M74)</f>
        <v>50400</v>
      </c>
      <c r="H74" s="584"/>
      <c r="I74" s="571"/>
      <c r="J74" s="577"/>
      <c r="K74" s="577"/>
      <c r="L74" s="677">
        <v>42000</v>
      </c>
      <c r="M74" s="584">
        <f t="shared" si="4"/>
        <v>8400</v>
      </c>
      <c r="N74" s="576" t="s">
        <v>5017</v>
      </c>
      <c r="O74" s="576" t="s">
        <v>4563</v>
      </c>
      <c r="P74" s="576"/>
      <c r="Q74" s="576" t="s">
        <v>2447</v>
      </c>
      <c r="R74" s="576" t="s">
        <v>3389</v>
      </c>
      <c r="S74" s="576" t="s">
        <v>2445</v>
      </c>
      <c r="T74" s="576"/>
      <c r="U74" s="585">
        <v>0</v>
      </c>
    </row>
    <row r="75" spans="1:21" x14ac:dyDescent="0.2">
      <c r="A75" s="576" t="s">
        <v>5016</v>
      </c>
      <c r="B75" s="570" t="s">
        <v>4560</v>
      </c>
      <c r="C75" s="576" t="s">
        <v>5015</v>
      </c>
      <c r="D75" s="576" t="s">
        <v>2298</v>
      </c>
      <c r="E75" s="576" t="s">
        <v>4556</v>
      </c>
      <c r="F75" s="576" t="s">
        <v>4555</v>
      </c>
      <c r="G75" s="584">
        <f t="shared" si="5"/>
        <v>264585</v>
      </c>
      <c r="H75" s="584"/>
      <c r="I75" s="571"/>
      <c r="J75" s="577"/>
      <c r="K75" s="577"/>
      <c r="L75" s="677">
        <v>220487.5</v>
      </c>
      <c r="M75" s="584">
        <f t="shared" si="4"/>
        <v>44097.5</v>
      </c>
      <c r="N75" s="576" t="s">
        <v>5014</v>
      </c>
      <c r="O75" s="576" t="s">
        <v>4559</v>
      </c>
      <c r="P75" s="576"/>
      <c r="Q75" s="576" t="s">
        <v>2447</v>
      </c>
      <c r="R75" s="576" t="s">
        <v>3389</v>
      </c>
      <c r="S75" s="576" t="s">
        <v>2445</v>
      </c>
      <c r="T75" s="576"/>
      <c r="U75" s="585">
        <v>0</v>
      </c>
    </row>
    <row r="76" spans="1:21" x14ac:dyDescent="0.2">
      <c r="A76" s="576" t="s">
        <v>5013</v>
      </c>
      <c r="B76" s="570" t="s">
        <v>1798</v>
      </c>
      <c r="C76" s="576" t="s">
        <v>5012</v>
      </c>
      <c r="D76" s="576" t="s">
        <v>2298</v>
      </c>
      <c r="E76" s="576" t="s">
        <v>4552</v>
      </c>
      <c r="F76" s="576" t="s">
        <v>4551</v>
      </c>
      <c r="G76" s="584">
        <f t="shared" si="5"/>
        <v>14000.004000000001</v>
      </c>
      <c r="H76" s="584"/>
      <c r="I76" s="571"/>
      <c r="J76" s="577"/>
      <c r="K76" s="577"/>
      <c r="L76" s="677">
        <v>11666.67</v>
      </c>
      <c r="M76" s="584">
        <f t="shared" si="4"/>
        <v>2333.3340000000003</v>
      </c>
      <c r="N76" s="576" t="s">
        <v>5011</v>
      </c>
      <c r="O76" s="576" t="s">
        <v>4550</v>
      </c>
      <c r="P76" s="576"/>
      <c r="Q76" s="576" t="s">
        <v>2447</v>
      </c>
      <c r="R76" s="576" t="s">
        <v>3389</v>
      </c>
      <c r="S76" s="576" t="s">
        <v>2445</v>
      </c>
      <c r="T76" s="576"/>
      <c r="U76" s="585">
        <v>0</v>
      </c>
    </row>
    <row r="77" spans="1:21" s="641" customFormat="1" x14ac:dyDescent="0.2">
      <c r="A77" s="634" t="s">
        <v>5010</v>
      </c>
      <c r="B77" s="635" t="s">
        <v>1773</v>
      </c>
      <c r="C77" s="634" t="s">
        <v>5009</v>
      </c>
      <c r="D77" s="634" t="s">
        <v>2298</v>
      </c>
      <c r="E77" s="634" t="s">
        <v>4371</v>
      </c>
      <c r="F77" s="634" t="s">
        <v>4370</v>
      </c>
      <c r="G77" s="636">
        <f t="shared" si="5"/>
        <v>33308.748</v>
      </c>
      <c r="H77" s="636"/>
      <c r="I77" s="637"/>
      <c r="J77" s="638"/>
      <c r="K77" s="638"/>
      <c r="L77" s="649">
        <v>27757.29</v>
      </c>
      <c r="M77" s="636">
        <f t="shared" si="4"/>
        <v>5551.4580000000005</v>
      </c>
      <c r="N77" s="634" t="s">
        <v>5008</v>
      </c>
      <c r="O77" s="634" t="s">
        <v>4548</v>
      </c>
      <c r="P77" s="634"/>
      <c r="Q77" s="634" t="s">
        <v>2447</v>
      </c>
      <c r="R77" s="634" t="s">
        <v>3389</v>
      </c>
      <c r="S77" s="634" t="s">
        <v>2445</v>
      </c>
      <c r="T77" s="634"/>
      <c r="U77" s="640">
        <v>0</v>
      </c>
    </row>
    <row r="78" spans="1:21" x14ac:dyDescent="0.2">
      <c r="A78" s="576" t="s">
        <v>5007</v>
      </c>
      <c r="B78" s="570" t="s">
        <v>1769</v>
      </c>
      <c r="C78" s="576" t="s">
        <v>5006</v>
      </c>
      <c r="D78" s="576" t="s">
        <v>2298</v>
      </c>
      <c r="E78" s="576" t="s">
        <v>4395</v>
      </c>
      <c r="F78" s="576" t="s">
        <v>4394</v>
      </c>
      <c r="G78" s="584">
        <f t="shared" si="5"/>
        <v>692345.52</v>
      </c>
      <c r="H78" s="584"/>
      <c r="I78" s="571"/>
      <c r="J78" s="577"/>
      <c r="K78" s="577"/>
      <c r="L78" s="649">
        <v>576954.6</v>
      </c>
      <c r="M78" s="584">
        <f t="shared" si="4"/>
        <v>115390.92</v>
      </c>
      <c r="N78" s="576" t="s">
        <v>5005</v>
      </c>
      <c r="O78" s="576" t="s">
        <v>4546</v>
      </c>
      <c r="P78" s="576"/>
      <c r="Q78" s="576" t="s">
        <v>2447</v>
      </c>
      <c r="R78" s="576" t="s">
        <v>3389</v>
      </c>
      <c r="S78" s="576" t="s">
        <v>2445</v>
      </c>
      <c r="T78" s="576"/>
      <c r="U78" s="585">
        <v>0</v>
      </c>
    </row>
    <row r="79" spans="1:21" x14ac:dyDescent="0.2">
      <c r="A79" s="576" t="s">
        <v>5004</v>
      </c>
      <c r="B79" s="570" t="s">
        <v>1750</v>
      </c>
      <c r="C79" s="576" t="s">
        <v>5003</v>
      </c>
      <c r="D79" s="576" t="s">
        <v>2309</v>
      </c>
      <c r="E79" s="576" t="s">
        <v>4544</v>
      </c>
      <c r="F79" s="576" t="s">
        <v>4542</v>
      </c>
      <c r="G79" s="584">
        <f t="shared" si="5"/>
        <v>100800</v>
      </c>
      <c r="H79" s="584"/>
      <c r="I79" s="571"/>
      <c r="J79" s="577"/>
      <c r="K79" s="577"/>
      <c r="L79" s="649">
        <v>84000</v>
      </c>
      <c r="M79" s="584">
        <f t="shared" si="4"/>
        <v>16800</v>
      </c>
      <c r="N79" s="576" t="s">
        <v>1092</v>
      </c>
      <c r="O79" s="576" t="s">
        <v>4541</v>
      </c>
      <c r="P79" s="576"/>
      <c r="Q79" s="576" t="s">
        <v>2447</v>
      </c>
      <c r="R79" s="576" t="s">
        <v>3389</v>
      </c>
      <c r="S79" s="576" t="s">
        <v>2445</v>
      </c>
      <c r="T79" s="576"/>
      <c r="U79" s="585">
        <v>0</v>
      </c>
    </row>
    <row r="80" spans="1:21" x14ac:dyDescent="0.2">
      <c r="A80" s="576" t="s">
        <v>5002</v>
      </c>
      <c r="B80" s="570" t="s">
        <v>4538</v>
      </c>
      <c r="C80" s="576" t="s">
        <v>5001</v>
      </c>
      <c r="D80" s="576" t="s">
        <v>2298</v>
      </c>
      <c r="E80" s="576" t="s">
        <v>4539</v>
      </c>
      <c r="F80" s="576" t="s">
        <v>4511</v>
      </c>
      <c r="G80" s="584">
        <f t="shared" si="5"/>
        <v>262027.5</v>
      </c>
      <c r="H80" s="584"/>
      <c r="I80" s="587">
        <v>262027.5</v>
      </c>
      <c r="J80" s="577"/>
      <c r="K80" s="577"/>
      <c r="L80" s="649"/>
      <c r="M80" s="584">
        <f t="shared" si="4"/>
        <v>0</v>
      </c>
      <c r="N80" s="576" t="s">
        <v>5000</v>
      </c>
      <c r="O80" s="576" t="s">
        <v>4537</v>
      </c>
      <c r="P80" s="576"/>
      <c r="Q80" s="576" t="s">
        <v>2447</v>
      </c>
      <c r="R80" s="576" t="s">
        <v>3389</v>
      </c>
      <c r="S80" s="576" t="s">
        <v>2445</v>
      </c>
      <c r="T80" s="576"/>
      <c r="U80" s="585">
        <v>0</v>
      </c>
    </row>
    <row r="81" spans="1:21" x14ac:dyDescent="0.2">
      <c r="A81" s="576" t="s">
        <v>4999</v>
      </c>
      <c r="B81" s="570" t="s">
        <v>1712</v>
      </c>
      <c r="C81" s="576" t="s">
        <v>4998</v>
      </c>
      <c r="D81" s="576" t="s">
        <v>2298</v>
      </c>
      <c r="E81" s="576" t="s">
        <v>4491</v>
      </c>
      <c r="F81" s="576" t="s">
        <v>4490</v>
      </c>
      <c r="G81" s="584">
        <f t="shared" si="5"/>
        <v>16633.14</v>
      </c>
      <c r="H81" s="584"/>
      <c r="I81" s="571"/>
      <c r="J81" s="577"/>
      <c r="K81" s="577"/>
      <c r="L81" s="649">
        <v>13860.95</v>
      </c>
      <c r="M81" s="584">
        <f t="shared" si="4"/>
        <v>2772.1900000000005</v>
      </c>
      <c r="N81" s="576" t="s">
        <v>4997</v>
      </c>
      <c r="O81" s="576" t="s">
        <v>4533</v>
      </c>
      <c r="P81" s="576"/>
      <c r="Q81" s="576" t="s">
        <v>2447</v>
      </c>
      <c r="R81" s="576" t="s">
        <v>3389</v>
      </c>
      <c r="S81" s="576" t="s">
        <v>2445</v>
      </c>
      <c r="T81" s="576"/>
      <c r="U81" s="585">
        <v>0</v>
      </c>
    </row>
    <row r="82" spans="1:21" x14ac:dyDescent="0.2">
      <c r="A82" s="576" t="s">
        <v>4996</v>
      </c>
      <c r="B82" s="570" t="s">
        <v>1712</v>
      </c>
      <c r="C82" s="576" t="s">
        <v>4995</v>
      </c>
      <c r="D82" s="576" t="s">
        <v>2298</v>
      </c>
      <c r="E82" s="576" t="s">
        <v>4491</v>
      </c>
      <c r="F82" s="576" t="s">
        <v>4490</v>
      </c>
      <c r="G82" s="584">
        <f t="shared" si="5"/>
        <v>166331.4</v>
      </c>
      <c r="H82" s="584"/>
      <c r="I82" s="571"/>
      <c r="J82" s="577"/>
      <c r="K82" s="577"/>
      <c r="L82" s="649">
        <v>138609.5</v>
      </c>
      <c r="M82" s="584">
        <f t="shared" si="4"/>
        <v>27721.9</v>
      </c>
      <c r="N82" s="576" t="s">
        <v>4994</v>
      </c>
      <c r="O82" s="576" t="s">
        <v>4535</v>
      </c>
      <c r="P82" s="576"/>
      <c r="Q82" s="576" t="s">
        <v>2447</v>
      </c>
      <c r="R82" s="576" t="s">
        <v>3389</v>
      </c>
      <c r="S82" s="576" t="s">
        <v>2445</v>
      </c>
      <c r="T82" s="576"/>
      <c r="U82" s="585">
        <v>0</v>
      </c>
    </row>
    <row r="83" spans="1:21" s="641" customFormat="1" x14ac:dyDescent="0.2">
      <c r="A83" s="634" t="s">
        <v>4993</v>
      </c>
      <c r="B83" s="635" t="s">
        <v>1709</v>
      </c>
      <c r="C83" s="634" t="s">
        <v>4992</v>
      </c>
      <c r="D83" s="634" t="s">
        <v>2298</v>
      </c>
      <c r="E83" s="634" t="s">
        <v>4383</v>
      </c>
      <c r="F83" s="634" t="s">
        <v>4382</v>
      </c>
      <c r="G83" s="636">
        <f t="shared" si="5"/>
        <v>34500</v>
      </c>
      <c r="H83" s="636"/>
      <c r="I83" s="637"/>
      <c r="J83" s="638"/>
      <c r="K83" s="638"/>
      <c r="L83" s="677">
        <v>28750</v>
      </c>
      <c r="M83" s="636">
        <f t="shared" si="4"/>
        <v>5750</v>
      </c>
      <c r="N83" s="634" t="s">
        <v>4991</v>
      </c>
      <c r="O83" s="634" t="s">
        <v>4530</v>
      </c>
      <c r="P83" s="634"/>
      <c r="Q83" s="634" t="s">
        <v>2447</v>
      </c>
      <c r="R83" s="634" t="s">
        <v>3389</v>
      </c>
      <c r="S83" s="634" t="s">
        <v>2445</v>
      </c>
      <c r="T83" s="634"/>
      <c r="U83" s="640">
        <v>0</v>
      </c>
    </row>
    <row r="84" spans="1:21" x14ac:dyDescent="0.2">
      <c r="A84" s="576" t="s">
        <v>4990</v>
      </c>
      <c r="B84" s="570" t="s">
        <v>1709</v>
      </c>
      <c r="C84" s="576" t="s">
        <v>4989</v>
      </c>
      <c r="D84" s="576" t="s">
        <v>2298</v>
      </c>
      <c r="E84" s="576" t="s">
        <v>1406</v>
      </c>
      <c r="F84" s="576" t="s">
        <v>4412</v>
      </c>
      <c r="G84" s="584">
        <f t="shared" si="5"/>
        <v>11652374.039999999</v>
      </c>
      <c r="H84" s="584"/>
      <c r="I84" s="571"/>
      <c r="J84" s="577"/>
      <c r="K84" s="577"/>
      <c r="L84" s="677">
        <v>9710311.6999999993</v>
      </c>
      <c r="M84" s="584">
        <f t="shared" si="4"/>
        <v>1942062.3399999999</v>
      </c>
      <c r="N84" s="576" t="s">
        <v>2740</v>
      </c>
      <c r="O84" s="576" t="s">
        <v>4531</v>
      </c>
      <c r="P84" s="576"/>
      <c r="Q84" s="576" t="s">
        <v>2447</v>
      </c>
      <c r="R84" s="576" t="s">
        <v>3389</v>
      </c>
      <c r="S84" s="576" t="s">
        <v>2445</v>
      </c>
      <c r="T84" s="576"/>
      <c r="U84" s="585">
        <v>0</v>
      </c>
    </row>
    <row r="85" spans="1:21" x14ac:dyDescent="0.2">
      <c r="A85" s="576" t="s">
        <v>4988</v>
      </c>
      <c r="B85" s="570" t="s">
        <v>1709</v>
      </c>
      <c r="C85" s="576" t="s">
        <v>4987</v>
      </c>
      <c r="D85" s="576" t="s">
        <v>2298</v>
      </c>
      <c r="E85" s="576" t="s">
        <v>4395</v>
      </c>
      <c r="F85" s="576" t="s">
        <v>4394</v>
      </c>
      <c r="G85" s="584">
        <f t="shared" si="5"/>
        <v>9022294.8839999996</v>
      </c>
      <c r="H85" s="584"/>
      <c r="I85" s="571"/>
      <c r="J85" s="577"/>
      <c r="K85" s="577"/>
      <c r="L85" s="677">
        <v>7518579.0700000003</v>
      </c>
      <c r="M85" s="584">
        <f t="shared" si="4"/>
        <v>1503715.8140000002</v>
      </c>
      <c r="N85" s="576" t="s">
        <v>4986</v>
      </c>
      <c r="O85" s="576" t="s">
        <v>4529</v>
      </c>
      <c r="P85" s="576"/>
      <c r="Q85" s="576" t="s">
        <v>2447</v>
      </c>
      <c r="R85" s="576" t="s">
        <v>3389</v>
      </c>
      <c r="S85" s="576" t="s">
        <v>2445</v>
      </c>
      <c r="T85" s="576"/>
      <c r="U85" s="585">
        <v>0</v>
      </c>
    </row>
    <row r="86" spans="1:21" x14ac:dyDescent="0.2">
      <c r="A86" s="576" t="s">
        <v>4985</v>
      </c>
      <c r="B86" s="570" t="s">
        <v>4520</v>
      </c>
      <c r="C86" s="576" t="s">
        <v>4984</v>
      </c>
      <c r="D86" s="576" t="s">
        <v>2298</v>
      </c>
      <c r="E86" s="576" t="s">
        <v>4528</v>
      </c>
      <c r="F86" s="576" t="s">
        <v>4527</v>
      </c>
      <c r="G86" s="584">
        <f t="shared" si="5"/>
        <v>95790</v>
      </c>
      <c r="H86" s="584"/>
      <c r="I86" s="571"/>
      <c r="J86" s="577"/>
      <c r="K86" s="577"/>
      <c r="L86" s="677">
        <v>79825</v>
      </c>
      <c r="M86" s="584">
        <f t="shared" si="4"/>
        <v>15965</v>
      </c>
      <c r="N86" s="576" t="s">
        <v>1140</v>
      </c>
      <c r="O86" s="576" t="s">
        <v>4526</v>
      </c>
      <c r="P86" s="576"/>
      <c r="Q86" s="576" t="s">
        <v>2447</v>
      </c>
      <c r="R86" s="576" t="s">
        <v>3389</v>
      </c>
      <c r="S86" s="576" t="s">
        <v>2445</v>
      </c>
      <c r="T86" s="576"/>
      <c r="U86" s="585">
        <v>0</v>
      </c>
    </row>
    <row r="87" spans="1:21" x14ac:dyDescent="0.2">
      <c r="A87" s="576" t="s">
        <v>4983</v>
      </c>
      <c r="B87" s="570" t="s">
        <v>4520</v>
      </c>
      <c r="C87" s="576" t="s">
        <v>4982</v>
      </c>
      <c r="D87" s="576" t="s">
        <v>2298</v>
      </c>
      <c r="E87" s="576" t="s">
        <v>4437</v>
      </c>
      <c r="F87" s="576" t="s">
        <v>4435</v>
      </c>
      <c r="G87" s="584">
        <f t="shared" si="5"/>
        <v>55500</v>
      </c>
      <c r="H87" s="584"/>
      <c r="I87" s="571"/>
      <c r="J87" s="577"/>
      <c r="K87" s="577"/>
      <c r="L87" s="677">
        <v>46250</v>
      </c>
      <c r="M87" s="584">
        <f t="shared" si="4"/>
        <v>9250</v>
      </c>
      <c r="N87" s="576" t="s">
        <v>1124</v>
      </c>
      <c r="O87" s="576" t="s">
        <v>4525</v>
      </c>
      <c r="P87" s="576"/>
      <c r="Q87" s="576" t="s">
        <v>2447</v>
      </c>
      <c r="R87" s="576" t="s">
        <v>3389</v>
      </c>
      <c r="S87" s="576" t="s">
        <v>2445</v>
      </c>
      <c r="T87" s="576"/>
      <c r="U87" s="585">
        <v>0</v>
      </c>
    </row>
    <row r="88" spans="1:21" x14ac:dyDescent="0.2">
      <c r="A88" s="576" t="s">
        <v>4981</v>
      </c>
      <c r="B88" s="570" t="s">
        <v>4520</v>
      </c>
      <c r="C88" s="576" t="s">
        <v>4980</v>
      </c>
      <c r="D88" s="576" t="s">
        <v>2298</v>
      </c>
      <c r="E88" s="576" t="s">
        <v>4524</v>
      </c>
      <c r="F88" s="576" t="s">
        <v>4522</v>
      </c>
      <c r="G88" s="584">
        <f t="shared" si="5"/>
        <v>600000</v>
      </c>
      <c r="H88" s="584"/>
      <c r="I88" s="571"/>
      <c r="J88" s="577"/>
      <c r="K88" s="577"/>
      <c r="L88" s="677">
        <v>500000</v>
      </c>
      <c r="M88" s="584">
        <f t="shared" si="4"/>
        <v>100000</v>
      </c>
      <c r="N88" s="576" t="s">
        <v>4979</v>
      </c>
      <c r="O88" s="576" t="s">
        <v>4521</v>
      </c>
      <c r="P88" s="576"/>
      <c r="Q88" s="576" t="s">
        <v>2447</v>
      </c>
      <c r="R88" s="576" t="s">
        <v>3389</v>
      </c>
      <c r="S88" s="576" t="s">
        <v>2445</v>
      </c>
      <c r="T88" s="576"/>
      <c r="U88" s="585">
        <v>0</v>
      </c>
    </row>
    <row r="89" spans="1:21" x14ac:dyDescent="0.2">
      <c r="A89" s="576" t="s">
        <v>4978</v>
      </c>
      <c r="B89" s="570" t="s">
        <v>4520</v>
      </c>
      <c r="C89" s="576" t="s">
        <v>4977</v>
      </c>
      <c r="D89" s="576" t="s">
        <v>2298</v>
      </c>
      <c r="E89" s="576" t="s">
        <v>4395</v>
      </c>
      <c r="F89" s="576" t="s">
        <v>4394</v>
      </c>
      <c r="G89" s="584">
        <f t="shared" si="5"/>
        <v>3844683.0839999998</v>
      </c>
      <c r="H89" s="584"/>
      <c r="I89" s="571"/>
      <c r="J89" s="577"/>
      <c r="K89" s="577"/>
      <c r="L89" s="677">
        <v>3203902.57</v>
      </c>
      <c r="M89" s="584">
        <f t="shared" si="4"/>
        <v>640780.51399999997</v>
      </c>
      <c r="N89" s="576" t="s">
        <v>4976</v>
      </c>
      <c r="O89" s="576" t="s">
        <v>4519</v>
      </c>
      <c r="P89" s="576"/>
      <c r="Q89" s="576" t="s">
        <v>2447</v>
      </c>
      <c r="R89" s="576" t="s">
        <v>3389</v>
      </c>
      <c r="S89" s="576" t="s">
        <v>2445</v>
      </c>
      <c r="T89" s="576"/>
      <c r="U89" s="585">
        <v>0</v>
      </c>
    </row>
    <row r="90" spans="1:21" x14ac:dyDescent="0.2">
      <c r="A90" s="576" t="s">
        <v>4975</v>
      </c>
      <c r="B90" s="570" t="s">
        <v>1700</v>
      </c>
      <c r="C90" s="576" t="s">
        <v>4974</v>
      </c>
      <c r="D90" s="576" t="s">
        <v>2309</v>
      </c>
      <c r="E90" s="576" t="s">
        <v>4625</v>
      </c>
      <c r="F90" s="576" t="s">
        <v>4623</v>
      </c>
      <c r="G90" s="584">
        <f t="shared" si="5"/>
        <v>51360</v>
      </c>
      <c r="H90" s="584"/>
      <c r="I90" s="571"/>
      <c r="J90" s="577"/>
      <c r="K90" s="577"/>
      <c r="L90" s="677">
        <v>42800</v>
      </c>
      <c r="M90" s="584">
        <f t="shared" si="4"/>
        <v>8560</v>
      </c>
      <c r="N90" s="576" t="s">
        <v>1203</v>
      </c>
      <c r="O90" s="576" t="s">
        <v>4973</v>
      </c>
      <c r="P90" s="576"/>
      <c r="Q90" s="576" t="s">
        <v>4740</v>
      </c>
      <c r="R90" s="576" t="s">
        <v>4739</v>
      </c>
      <c r="S90" s="576" t="s">
        <v>4738</v>
      </c>
      <c r="T90" s="576"/>
      <c r="U90" s="585">
        <v>0</v>
      </c>
    </row>
    <row r="91" spans="1:21" x14ac:dyDescent="0.2">
      <c r="A91" s="576" t="s">
        <v>4972</v>
      </c>
      <c r="B91" s="570" t="s">
        <v>4515</v>
      </c>
      <c r="C91" s="576" t="s">
        <v>4971</v>
      </c>
      <c r="D91" s="576" t="s">
        <v>2298</v>
      </c>
      <c r="E91" s="576" t="s">
        <v>4395</v>
      </c>
      <c r="F91" s="576" t="s">
        <v>4394</v>
      </c>
      <c r="G91" s="584">
        <f t="shared" si="5"/>
        <v>608827.51199999999</v>
      </c>
      <c r="H91" s="584"/>
      <c r="I91" s="571"/>
      <c r="J91" s="577"/>
      <c r="K91" s="577"/>
      <c r="L91" s="677">
        <v>507356.26</v>
      </c>
      <c r="M91" s="584">
        <f t="shared" si="4"/>
        <v>101471.25200000001</v>
      </c>
      <c r="N91" s="576" t="s">
        <v>4970</v>
      </c>
      <c r="O91" s="576" t="s">
        <v>4518</v>
      </c>
      <c r="P91" s="576"/>
      <c r="Q91" s="576" t="s">
        <v>2447</v>
      </c>
      <c r="R91" s="576" t="s">
        <v>3389</v>
      </c>
      <c r="S91" s="576" t="s">
        <v>2445</v>
      </c>
      <c r="T91" s="576"/>
      <c r="U91" s="585">
        <v>0</v>
      </c>
    </row>
    <row r="92" spans="1:21" x14ac:dyDescent="0.2">
      <c r="A92" s="576" t="s">
        <v>4969</v>
      </c>
      <c r="B92" s="570" t="s">
        <v>4515</v>
      </c>
      <c r="C92" s="576" t="s">
        <v>4968</v>
      </c>
      <c r="D92" s="576" t="s">
        <v>2298</v>
      </c>
      <c r="E92" s="576" t="s">
        <v>4517</v>
      </c>
      <c r="F92" s="576" t="s">
        <v>4516</v>
      </c>
      <c r="G92" s="584">
        <f t="shared" si="5"/>
        <v>400464</v>
      </c>
      <c r="H92" s="584"/>
      <c r="I92" s="571"/>
      <c r="J92" s="577"/>
      <c r="K92" s="577"/>
      <c r="L92" s="677">
        <v>333720</v>
      </c>
      <c r="M92" s="584">
        <f t="shared" si="4"/>
        <v>66744</v>
      </c>
      <c r="N92" s="576" t="s">
        <v>4967</v>
      </c>
      <c r="O92" s="576" t="s">
        <v>4514</v>
      </c>
      <c r="P92" s="576"/>
      <c r="Q92" s="576" t="s">
        <v>2447</v>
      </c>
      <c r="R92" s="576" t="s">
        <v>3389</v>
      </c>
      <c r="S92" s="576" t="s">
        <v>2445</v>
      </c>
      <c r="T92" s="576"/>
      <c r="U92" s="585">
        <v>0</v>
      </c>
    </row>
    <row r="93" spans="1:21" x14ac:dyDescent="0.2">
      <c r="A93" s="576" t="s">
        <v>4966</v>
      </c>
      <c r="B93" s="570" t="s">
        <v>4510</v>
      </c>
      <c r="C93" s="576" t="s">
        <v>4965</v>
      </c>
      <c r="D93" s="576" t="s">
        <v>2298</v>
      </c>
      <c r="E93" s="576" t="s">
        <v>4539</v>
      </c>
      <c r="F93" s="576" t="s">
        <v>4511</v>
      </c>
      <c r="G93" s="584">
        <f t="shared" si="5"/>
        <v>75782.7</v>
      </c>
      <c r="H93" s="584"/>
      <c r="I93" s="587">
        <v>75782.7</v>
      </c>
      <c r="J93" s="577"/>
      <c r="K93" s="577"/>
      <c r="L93" s="677"/>
      <c r="M93" s="584">
        <f t="shared" si="4"/>
        <v>0</v>
      </c>
      <c r="N93" s="576" t="s">
        <v>4964</v>
      </c>
      <c r="O93" s="576" t="s">
        <v>4509</v>
      </c>
      <c r="P93" s="576"/>
      <c r="Q93" s="576" t="s">
        <v>2447</v>
      </c>
      <c r="R93" s="576" t="s">
        <v>3389</v>
      </c>
      <c r="S93" s="576" t="s">
        <v>2445</v>
      </c>
      <c r="T93" s="576"/>
      <c r="U93" s="585">
        <v>0</v>
      </c>
    </row>
    <row r="94" spans="1:21" x14ac:dyDescent="0.2">
      <c r="A94" s="576" t="s">
        <v>4963</v>
      </c>
      <c r="B94" s="570" t="s">
        <v>4508</v>
      </c>
      <c r="C94" s="576" t="s">
        <v>4962</v>
      </c>
      <c r="D94" s="576" t="s">
        <v>2298</v>
      </c>
      <c r="E94" s="576" t="s">
        <v>4371</v>
      </c>
      <c r="F94" s="576" t="s">
        <v>4370</v>
      </c>
      <c r="G94" s="584">
        <f t="shared" si="5"/>
        <v>49200</v>
      </c>
      <c r="H94" s="584"/>
      <c r="I94" s="571"/>
      <c r="J94" s="577"/>
      <c r="K94" s="577"/>
      <c r="L94" s="677">
        <v>41000</v>
      </c>
      <c r="M94" s="584">
        <f t="shared" si="4"/>
        <v>8200</v>
      </c>
      <c r="N94" s="576" t="s">
        <v>3472</v>
      </c>
      <c r="O94" s="576" t="s">
        <v>4507</v>
      </c>
      <c r="P94" s="576"/>
      <c r="Q94" s="576" t="s">
        <v>2447</v>
      </c>
      <c r="R94" s="576" t="s">
        <v>3389</v>
      </c>
      <c r="S94" s="576" t="s">
        <v>2445</v>
      </c>
      <c r="T94" s="576"/>
      <c r="U94" s="585">
        <v>0</v>
      </c>
    </row>
    <row r="95" spans="1:21" x14ac:dyDescent="0.2">
      <c r="A95" s="576" t="s">
        <v>4961</v>
      </c>
      <c r="B95" s="570" t="s">
        <v>4506</v>
      </c>
      <c r="C95" s="576" t="s">
        <v>4960</v>
      </c>
      <c r="D95" s="576" t="s">
        <v>2298</v>
      </c>
      <c r="E95" s="576" t="s">
        <v>4395</v>
      </c>
      <c r="F95" s="576" t="s">
        <v>4394</v>
      </c>
      <c r="G95" s="584">
        <f t="shared" si="5"/>
        <v>365478.6</v>
      </c>
      <c r="H95" s="584"/>
      <c r="I95" s="571"/>
      <c r="J95" s="577"/>
      <c r="K95" s="577"/>
      <c r="L95" s="677">
        <v>304565.5</v>
      </c>
      <c r="M95" s="584">
        <f t="shared" si="4"/>
        <v>60913.100000000006</v>
      </c>
      <c r="N95" s="576" t="s">
        <v>4959</v>
      </c>
      <c r="O95" s="576" t="s">
        <v>4505</v>
      </c>
      <c r="P95" s="576"/>
      <c r="Q95" s="576" t="s">
        <v>2447</v>
      </c>
      <c r="R95" s="576" t="s">
        <v>3389</v>
      </c>
      <c r="S95" s="576" t="s">
        <v>2445</v>
      </c>
      <c r="T95" s="576"/>
      <c r="U95" s="585">
        <v>0</v>
      </c>
    </row>
    <row r="96" spans="1:21" x14ac:dyDescent="0.2">
      <c r="A96" s="576" t="s">
        <v>4958</v>
      </c>
      <c r="B96" s="570" t="s">
        <v>1682</v>
      </c>
      <c r="C96" s="576" t="s">
        <v>4957</v>
      </c>
      <c r="D96" s="576" t="s">
        <v>2298</v>
      </c>
      <c r="E96" s="576" t="s">
        <v>4504</v>
      </c>
      <c r="F96" s="576" t="s">
        <v>4503</v>
      </c>
      <c r="G96" s="584">
        <f t="shared" si="5"/>
        <v>128532.67199999999</v>
      </c>
      <c r="H96" s="584"/>
      <c r="I96" s="571"/>
      <c r="J96" s="577"/>
      <c r="K96" s="577"/>
      <c r="L96" s="677">
        <v>107110.56</v>
      </c>
      <c r="M96" s="584">
        <f t="shared" si="4"/>
        <v>21422.112000000001</v>
      </c>
      <c r="N96" s="576" t="s">
        <v>4956</v>
      </c>
      <c r="O96" s="576" t="s">
        <v>4502</v>
      </c>
      <c r="P96" s="576"/>
      <c r="Q96" s="576" t="s">
        <v>2447</v>
      </c>
      <c r="R96" s="576" t="s">
        <v>3389</v>
      </c>
      <c r="S96" s="576" t="s">
        <v>2445</v>
      </c>
      <c r="T96" s="576"/>
      <c r="U96" s="585">
        <v>0</v>
      </c>
    </row>
    <row r="97" spans="1:21" x14ac:dyDescent="0.2">
      <c r="A97" s="576" t="s">
        <v>4955</v>
      </c>
      <c r="B97" s="570" t="s">
        <v>1682</v>
      </c>
      <c r="C97" s="576" t="s">
        <v>4954</v>
      </c>
      <c r="D97" s="576" t="s">
        <v>2298</v>
      </c>
      <c r="E97" s="576" t="s">
        <v>4501</v>
      </c>
      <c r="F97" s="576" t="s">
        <v>4500</v>
      </c>
      <c r="G97" s="584">
        <f t="shared" si="5"/>
        <v>66000</v>
      </c>
      <c r="H97" s="584"/>
      <c r="I97" s="571"/>
      <c r="J97" s="577"/>
      <c r="K97" s="577"/>
      <c r="L97" s="677">
        <v>55000</v>
      </c>
      <c r="M97" s="584">
        <f t="shared" si="4"/>
        <v>11000</v>
      </c>
      <c r="N97" s="576" t="s">
        <v>2332</v>
      </c>
      <c r="O97" s="576" t="s">
        <v>4499</v>
      </c>
      <c r="P97" s="576"/>
      <c r="Q97" s="576" t="s">
        <v>2447</v>
      </c>
      <c r="R97" s="576" t="s">
        <v>3389</v>
      </c>
      <c r="S97" s="576" t="s">
        <v>2445</v>
      </c>
      <c r="T97" s="576"/>
      <c r="U97" s="585">
        <v>0</v>
      </c>
    </row>
    <row r="98" spans="1:21" s="641" customFormat="1" x14ac:dyDescent="0.2">
      <c r="A98" s="634" t="s">
        <v>4953</v>
      </c>
      <c r="B98" s="635" t="s">
        <v>1674</v>
      </c>
      <c r="C98" s="634" t="s">
        <v>4952</v>
      </c>
      <c r="D98" s="634" t="s">
        <v>2298</v>
      </c>
      <c r="E98" s="634" t="s">
        <v>4498</v>
      </c>
      <c r="F98" s="634" t="s">
        <v>4497</v>
      </c>
      <c r="G98" s="636">
        <f t="shared" si="5"/>
        <v>8234800</v>
      </c>
      <c r="H98" s="636">
        <v>8234800</v>
      </c>
      <c r="I98" s="639"/>
      <c r="J98" s="636"/>
      <c r="K98" s="636"/>
      <c r="L98" s="649"/>
      <c r="M98" s="636">
        <f t="shared" si="4"/>
        <v>0</v>
      </c>
      <c r="N98" s="634" t="s">
        <v>4951</v>
      </c>
      <c r="O98" s="634" t="s">
        <v>4496</v>
      </c>
      <c r="P98" s="634"/>
      <c r="Q98" s="634" t="s">
        <v>2447</v>
      </c>
      <c r="R98" s="634" t="s">
        <v>3389</v>
      </c>
      <c r="S98" s="634" t="s">
        <v>2445</v>
      </c>
      <c r="T98" s="634"/>
      <c r="U98" s="640">
        <v>0</v>
      </c>
    </row>
    <row r="99" spans="1:21" x14ac:dyDescent="0.2">
      <c r="A99" s="576" t="s">
        <v>4950</v>
      </c>
      <c r="B99" s="570" t="s">
        <v>4946</v>
      </c>
      <c r="C99" s="576" t="s">
        <v>4949</v>
      </c>
      <c r="D99" s="576" t="s">
        <v>2298</v>
      </c>
      <c r="E99" s="576" t="s">
        <v>4371</v>
      </c>
      <c r="F99" s="576" t="s">
        <v>4370</v>
      </c>
      <c r="G99" s="584">
        <f t="shared" si="5"/>
        <v>25200</v>
      </c>
      <c r="H99" s="584"/>
      <c r="I99" s="571"/>
      <c r="J99" s="577"/>
      <c r="K99" s="577"/>
      <c r="L99" s="649">
        <v>21000</v>
      </c>
      <c r="M99" s="584">
        <f t="shared" si="4"/>
        <v>4200</v>
      </c>
      <c r="N99" s="576" t="s">
        <v>4948</v>
      </c>
      <c r="O99" s="576" t="s">
        <v>4495</v>
      </c>
      <c r="P99" s="576"/>
      <c r="Q99" s="576" t="s">
        <v>2447</v>
      </c>
      <c r="R99" s="576" t="s">
        <v>3389</v>
      </c>
      <c r="S99" s="576" t="s">
        <v>2445</v>
      </c>
      <c r="T99" s="576"/>
      <c r="U99" s="585">
        <v>0</v>
      </c>
    </row>
    <row r="100" spans="1:21" x14ac:dyDescent="0.2">
      <c r="A100" s="576" t="s">
        <v>4947</v>
      </c>
      <c r="B100" s="570" t="s">
        <v>4946</v>
      </c>
      <c r="C100" s="576" t="s">
        <v>4945</v>
      </c>
      <c r="D100" s="576" t="s">
        <v>2298</v>
      </c>
      <c r="E100" s="576" t="s">
        <v>4494</v>
      </c>
      <c r="F100" s="576" t="s">
        <v>4493</v>
      </c>
      <c r="G100" s="584">
        <f t="shared" si="5"/>
        <v>409371.984</v>
      </c>
      <c r="H100" s="584"/>
      <c r="I100" s="571"/>
      <c r="J100" s="577"/>
      <c r="K100" s="577"/>
      <c r="L100" s="649">
        <v>341143.32</v>
      </c>
      <c r="M100" s="584">
        <f t="shared" si="4"/>
        <v>68228.664000000004</v>
      </c>
      <c r="N100" s="576" t="s">
        <v>1149</v>
      </c>
      <c r="O100" s="576" t="s">
        <v>4492</v>
      </c>
      <c r="P100" s="576"/>
      <c r="Q100" s="576" t="s">
        <v>2447</v>
      </c>
      <c r="R100" s="576" t="s">
        <v>3389</v>
      </c>
      <c r="S100" s="576" t="s">
        <v>2445</v>
      </c>
      <c r="T100" s="576"/>
      <c r="U100" s="585">
        <v>0</v>
      </c>
    </row>
    <row r="101" spans="1:21" x14ac:dyDescent="0.2">
      <c r="A101" s="576" t="s">
        <v>4944</v>
      </c>
      <c r="B101" s="570" t="s">
        <v>4489</v>
      </c>
      <c r="C101" s="576" t="s">
        <v>4943</v>
      </c>
      <c r="D101" s="576" t="s">
        <v>2298</v>
      </c>
      <c r="E101" s="576" t="s">
        <v>4491</v>
      </c>
      <c r="F101" s="576" t="s">
        <v>4490</v>
      </c>
      <c r="G101" s="584">
        <f t="shared" si="5"/>
        <v>276414.48</v>
      </c>
      <c r="H101" s="584"/>
      <c r="I101" s="571"/>
      <c r="J101" s="577"/>
      <c r="K101" s="577"/>
      <c r="L101" s="649">
        <v>230345.4</v>
      </c>
      <c r="M101" s="584">
        <f t="shared" si="4"/>
        <v>46069.08</v>
      </c>
      <c r="N101" s="576" t="s">
        <v>409</v>
      </c>
      <c r="O101" s="576" t="s">
        <v>4488</v>
      </c>
      <c r="P101" s="576"/>
      <c r="Q101" s="576" t="s">
        <v>2447</v>
      </c>
      <c r="R101" s="576" t="s">
        <v>3389</v>
      </c>
      <c r="S101" s="576" t="s">
        <v>2445</v>
      </c>
      <c r="T101" s="576"/>
      <c r="U101" s="585">
        <v>0</v>
      </c>
    </row>
    <row r="102" spans="1:21" x14ac:dyDescent="0.2">
      <c r="A102" s="576" t="s">
        <v>4942</v>
      </c>
      <c r="B102" s="570" t="s">
        <v>4489</v>
      </c>
      <c r="C102" s="576" t="s">
        <v>4941</v>
      </c>
      <c r="D102" s="576" t="s">
        <v>2298</v>
      </c>
      <c r="E102" s="576" t="s">
        <v>1406</v>
      </c>
      <c r="F102" s="576" t="s">
        <v>4412</v>
      </c>
      <c r="G102" s="584">
        <f t="shared" ref="G102:G133" si="6">SUM(H102:M102)</f>
        <v>-364145.4</v>
      </c>
      <c r="H102" s="584"/>
      <c r="I102" s="571"/>
      <c r="J102" s="577"/>
      <c r="K102" s="577"/>
      <c r="L102" s="649">
        <v>-303454.5</v>
      </c>
      <c r="M102" s="584">
        <f t="shared" si="4"/>
        <v>-60690.9</v>
      </c>
      <c r="N102" s="576" t="s">
        <v>3097</v>
      </c>
      <c r="O102" s="576" t="s">
        <v>4487</v>
      </c>
      <c r="P102" s="576" t="s">
        <v>4930</v>
      </c>
      <c r="Q102" s="576" t="s">
        <v>2447</v>
      </c>
      <c r="R102" s="576" t="s">
        <v>3389</v>
      </c>
      <c r="S102" s="576" t="s">
        <v>2445</v>
      </c>
      <c r="T102" s="576"/>
      <c r="U102" s="585">
        <v>0</v>
      </c>
    </row>
    <row r="103" spans="1:21" x14ac:dyDescent="0.2">
      <c r="A103" s="576" t="s">
        <v>4940</v>
      </c>
      <c r="B103" s="570" t="s">
        <v>1665</v>
      </c>
      <c r="C103" s="576" t="s">
        <v>4939</v>
      </c>
      <c r="D103" s="576" t="s">
        <v>2298</v>
      </c>
      <c r="E103" s="576" t="s">
        <v>4449</v>
      </c>
      <c r="F103" s="576" t="s">
        <v>4447</v>
      </c>
      <c r="G103" s="584">
        <f t="shared" si="6"/>
        <v>43200</v>
      </c>
      <c r="H103" s="584"/>
      <c r="I103" s="571"/>
      <c r="J103" s="577"/>
      <c r="K103" s="577"/>
      <c r="L103" s="649">
        <v>36000</v>
      </c>
      <c r="M103" s="584">
        <f t="shared" si="4"/>
        <v>7200</v>
      </c>
      <c r="N103" s="576" t="s">
        <v>4938</v>
      </c>
      <c r="O103" s="576" t="s">
        <v>4486</v>
      </c>
      <c r="P103" s="576"/>
      <c r="Q103" s="576" t="s">
        <v>2447</v>
      </c>
      <c r="R103" s="576" t="s">
        <v>3389</v>
      </c>
      <c r="S103" s="576" t="s">
        <v>2445</v>
      </c>
      <c r="T103" s="576"/>
      <c r="U103" s="585">
        <v>0</v>
      </c>
    </row>
    <row r="104" spans="1:21" x14ac:dyDescent="0.2">
      <c r="A104" s="576" t="s">
        <v>4937</v>
      </c>
      <c r="B104" s="570" t="s">
        <v>1665</v>
      </c>
      <c r="C104" s="576" t="s">
        <v>4936</v>
      </c>
      <c r="D104" s="576" t="s">
        <v>2298</v>
      </c>
      <c r="E104" s="576" t="s">
        <v>4395</v>
      </c>
      <c r="F104" s="576" t="s">
        <v>4394</v>
      </c>
      <c r="G104" s="584">
        <f t="shared" si="6"/>
        <v>-3030</v>
      </c>
      <c r="H104" s="584"/>
      <c r="I104" s="571"/>
      <c r="J104" s="577"/>
      <c r="K104" s="577"/>
      <c r="L104" s="649">
        <v>-2525</v>
      </c>
      <c r="M104" s="584">
        <f t="shared" si="4"/>
        <v>-505</v>
      </c>
      <c r="N104" s="576" t="s">
        <v>4935</v>
      </c>
      <c r="O104" s="576" t="s">
        <v>4485</v>
      </c>
      <c r="P104" s="576" t="s">
        <v>4933</v>
      </c>
      <c r="Q104" s="576" t="s">
        <v>2447</v>
      </c>
      <c r="R104" s="576" t="s">
        <v>3389</v>
      </c>
      <c r="S104" s="576" t="s">
        <v>2445</v>
      </c>
      <c r="T104" s="576"/>
      <c r="U104" s="585">
        <v>0</v>
      </c>
    </row>
    <row r="105" spans="1:21" x14ac:dyDescent="0.2">
      <c r="A105" s="576" t="s">
        <v>4934</v>
      </c>
      <c r="B105" s="570" t="s">
        <v>1665</v>
      </c>
      <c r="C105" s="576" t="s">
        <v>4933</v>
      </c>
      <c r="D105" s="576" t="s">
        <v>2298</v>
      </c>
      <c r="E105" s="576" t="s">
        <v>4395</v>
      </c>
      <c r="F105" s="576" t="s">
        <v>4394</v>
      </c>
      <c r="G105" s="584">
        <f t="shared" si="6"/>
        <v>3030</v>
      </c>
      <c r="H105" s="584"/>
      <c r="I105" s="571"/>
      <c r="J105" s="577"/>
      <c r="K105" s="577"/>
      <c r="L105" s="649">
        <v>2525</v>
      </c>
      <c r="M105" s="584">
        <f t="shared" si="4"/>
        <v>505</v>
      </c>
      <c r="N105" s="576" t="s">
        <v>4932</v>
      </c>
      <c r="O105" s="576" t="s">
        <v>4483</v>
      </c>
      <c r="P105" s="576"/>
      <c r="Q105" s="576" t="s">
        <v>2447</v>
      </c>
      <c r="R105" s="576" t="s">
        <v>3389</v>
      </c>
      <c r="S105" s="576" t="s">
        <v>2445</v>
      </c>
      <c r="T105" s="576"/>
      <c r="U105" s="585">
        <v>0</v>
      </c>
    </row>
    <row r="106" spans="1:21" x14ac:dyDescent="0.2">
      <c r="A106" s="576" t="s">
        <v>4931</v>
      </c>
      <c r="B106" s="570" t="s">
        <v>1665</v>
      </c>
      <c r="C106" s="576" t="s">
        <v>4930</v>
      </c>
      <c r="D106" s="576" t="s">
        <v>2298</v>
      </c>
      <c r="E106" s="576" t="s">
        <v>1406</v>
      </c>
      <c r="F106" s="576" t="s">
        <v>4412</v>
      </c>
      <c r="G106" s="584">
        <f t="shared" si="6"/>
        <v>364145.4</v>
      </c>
      <c r="H106" s="584"/>
      <c r="I106" s="571"/>
      <c r="J106" s="577"/>
      <c r="K106" s="577"/>
      <c r="L106" s="649">
        <v>303454.5</v>
      </c>
      <c r="M106" s="584">
        <f t="shared" si="4"/>
        <v>60690.9</v>
      </c>
      <c r="N106" s="576" t="s">
        <v>1159</v>
      </c>
      <c r="O106" s="576" t="s">
        <v>4484</v>
      </c>
      <c r="P106" s="576"/>
      <c r="Q106" s="576" t="s">
        <v>2447</v>
      </c>
      <c r="R106" s="576" t="s">
        <v>3389</v>
      </c>
      <c r="S106" s="576" t="s">
        <v>2445</v>
      </c>
      <c r="T106" s="576"/>
      <c r="U106" s="585">
        <v>0</v>
      </c>
    </row>
    <row r="107" spans="1:21" x14ac:dyDescent="0.2">
      <c r="A107" s="576" t="s">
        <v>4929</v>
      </c>
      <c r="B107" s="570" t="s">
        <v>1654</v>
      </c>
      <c r="C107" s="576" t="s">
        <v>4928</v>
      </c>
      <c r="D107" s="576" t="s">
        <v>2298</v>
      </c>
      <c r="E107" s="576" t="s">
        <v>4395</v>
      </c>
      <c r="F107" s="576" t="s">
        <v>4394</v>
      </c>
      <c r="G107" s="584">
        <f t="shared" si="6"/>
        <v>366720.9</v>
      </c>
      <c r="H107" s="584"/>
      <c r="I107" s="571"/>
      <c r="J107" s="577"/>
      <c r="K107" s="577"/>
      <c r="L107" s="649">
        <v>305600.75</v>
      </c>
      <c r="M107" s="584">
        <f t="shared" si="4"/>
        <v>61120.15</v>
      </c>
      <c r="N107" s="576" t="s">
        <v>4927</v>
      </c>
      <c r="O107" s="576" t="s">
        <v>4482</v>
      </c>
      <c r="P107" s="576"/>
      <c r="Q107" s="576" t="s">
        <v>2447</v>
      </c>
      <c r="R107" s="576" t="s">
        <v>3389</v>
      </c>
      <c r="S107" s="576" t="s">
        <v>2445</v>
      </c>
      <c r="T107" s="576"/>
      <c r="U107" s="585">
        <v>0</v>
      </c>
    </row>
    <row r="108" spans="1:21" x14ac:dyDescent="0.2">
      <c r="A108" s="576" t="s">
        <v>4926</v>
      </c>
      <c r="B108" s="570" t="s">
        <v>1648</v>
      </c>
      <c r="C108" s="576" t="s">
        <v>4925</v>
      </c>
      <c r="D108" s="576" t="s">
        <v>2298</v>
      </c>
      <c r="E108" s="576" t="s">
        <v>4481</v>
      </c>
      <c r="F108" s="576" t="s">
        <v>4480</v>
      </c>
      <c r="G108" s="584">
        <f t="shared" si="6"/>
        <v>200000.00400000002</v>
      </c>
      <c r="H108" s="584"/>
      <c r="I108" s="571"/>
      <c r="J108" s="577"/>
      <c r="K108" s="577"/>
      <c r="L108" s="649">
        <v>166666.67000000001</v>
      </c>
      <c r="M108" s="584">
        <f t="shared" si="4"/>
        <v>33333.334000000003</v>
      </c>
      <c r="N108" s="576" t="s">
        <v>278</v>
      </c>
      <c r="O108" s="576" t="s">
        <v>4479</v>
      </c>
      <c r="P108" s="576"/>
      <c r="Q108" s="576" t="s">
        <v>2447</v>
      </c>
      <c r="R108" s="576" t="s">
        <v>3389</v>
      </c>
      <c r="S108" s="576" t="s">
        <v>2445</v>
      </c>
      <c r="T108" s="576"/>
      <c r="U108" s="585">
        <v>0</v>
      </c>
    </row>
    <row r="109" spans="1:21" x14ac:dyDescent="0.2">
      <c r="A109" s="576" t="s">
        <v>4924</v>
      </c>
      <c r="B109" s="570" t="s">
        <v>1645</v>
      </c>
      <c r="C109" s="576" t="s">
        <v>4923</v>
      </c>
      <c r="D109" s="576" t="s">
        <v>2298</v>
      </c>
      <c r="E109" s="576" t="s">
        <v>4395</v>
      </c>
      <c r="F109" s="576" t="s">
        <v>4394</v>
      </c>
      <c r="G109" s="584">
        <f t="shared" si="6"/>
        <v>610948.51199999999</v>
      </c>
      <c r="H109" s="584"/>
      <c r="I109" s="571"/>
      <c r="J109" s="577"/>
      <c r="K109" s="577"/>
      <c r="L109" s="649">
        <v>509123.76</v>
      </c>
      <c r="M109" s="584">
        <f t="shared" si="4"/>
        <v>101824.75200000001</v>
      </c>
      <c r="N109" s="576" t="s">
        <v>4922</v>
      </c>
      <c r="O109" s="576" t="s">
        <v>4478</v>
      </c>
      <c r="P109" s="576"/>
      <c r="Q109" s="576" t="s">
        <v>2447</v>
      </c>
      <c r="R109" s="576" t="s">
        <v>3389</v>
      </c>
      <c r="S109" s="576" t="s">
        <v>2445</v>
      </c>
      <c r="T109" s="576"/>
      <c r="U109" s="585">
        <v>0</v>
      </c>
    </row>
    <row r="110" spans="1:21" x14ac:dyDescent="0.2">
      <c r="A110" s="576" t="s">
        <v>4921</v>
      </c>
      <c r="B110" s="570" t="s">
        <v>4477</v>
      </c>
      <c r="C110" s="576" t="s">
        <v>4920</v>
      </c>
      <c r="D110" s="576" t="s">
        <v>2298</v>
      </c>
      <c r="E110" s="576" t="s">
        <v>4395</v>
      </c>
      <c r="F110" s="576" t="s">
        <v>4394</v>
      </c>
      <c r="G110" s="584">
        <f t="shared" si="6"/>
        <v>122473.07999999999</v>
      </c>
      <c r="H110" s="584"/>
      <c r="I110" s="571"/>
      <c r="J110" s="577"/>
      <c r="K110" s="577"/>
      <c r="L110" s="649">
        <v>102060.9</v>
      </c>
      <c r="M110" s="584">
        <f t="shared" si="4"/>
        <v>20412.18</v>
      </c>
      <c r="N110" s="576" t="s">
        <v>4919</v>
      </c>
      <c r="O110" s="576" t="s">
        <v>4476</v>
      </c>
      <c r="P110" s="576"/>
      <c r="Q110" s="576" t="s">
        <v>2447</v>
      </c>
      <c r="R110" s="576" t="s">
        <v>3389</v>
      </c>
      <c r="S110" s="576" t="s">
        <v>2445</v>
      </c>
      <c r="T110" s="576"/>
      <c r="U110" s="585">
        <v>0</v>
      </c>
    </row>
    <row r="111" spans="1:21" x14ac:dyDescent="0.2">
      <c r="A111" s="576" t="s">
        <v>4918</v>
      </c>
      <c r="B111" s="570" t="s">
        <v>4475</v>
      </c>
      <c r="C111" s="576" t="s">
        <v>4917</v>
      </c>
      <c r="D111" s="576" t="s">
        <v>2298</v>
      </c>
      <c r="E111" s="576" t="s">
        <v>4395</v>
      </c>
      <c r="F111" s="576" t="s">
        <v>4394</v>
      </c>
      <c r="G111" s="584">
        <f t="shared" si="6"/>
        <v>612362.52</v>
      </c>
      <c r="H111" s="584"/>
      <c r="I111" s="571"/>
      <c r="J111" s="577"/>
      <c r="K111" s="577"/>
      <c r="L111" s="649">
        <v>510302.1</v>
      </c>
      <c r="M111" s="584">
        <f t="shared" si="4"/>
        <v>102060.42</v>
      </c>
      <c r="N111" s="576" t="s">
        <v>4916</v>
      </c>
      <c r="O111" s="576" t="s">
        <v>4474</v>
      </c>
      <c r="P111" s="576"/>
      <c r="Q111" s="576" t="s">
        <v>2447</v>
      </c>
      <c r="R111" s="576" t="s">
        <v>3389</v>
      </c>
      <c r="S111" s="576" t="s">
        <v>2445</v>
      </c>
      <c r="T111" s="576"/>
      <c r="U111" s="585">
        <v>0</v>
      </c>
    </row>
    <row r="112" spans="1:21" x14ac:dyDescent="0.2">
      <c r="A112" s="576" t="s">
        <v>4915</v>
      </c>
      <c r="B112" s="570" t="s">
        <v>1637</v>
      </c>
      <c r="C112" s="576" t="s">
        <v>4914</v>
      </c>
      <c r="D112" s="576" t="s">
        <v>2298</v>
      </c>
      <c r="E112" s="576" t="s">
        <v>4473</v>
      </c>
      <c r="F112" s="576" t="s">
        <v>4471</v>
      </c>
      <c r="G112" s="584">
        <f t="shared" si="6"/>
        <v>2189160</v>
      </c>
      <c r="H112" s="584"/>
      <c r="I112" s="587">
        <v>2189160</v>
      </c>
      <c r="J112" s="577"/>
      <c r="K112" s="577"/>
      <c r="L112" s="649"/>
      <c r="M112" s="584">
        <f t="shared" si="4"/>
        <v>0</v>
      </c>
      <c r="N112" s="576" t="s">
        <v>4913</v>
      </c>
      <c r="O112" s="576" t="s">
        <v>4470</v>
      </c>
      <c r="P112" s="576"/>
      <c r="Q112" s="576" t="s">
        <v>2447</v>
      </c>
      <c r="R112" s="576" t="s">
        <v>3389</v>
      </c>
      <c r="S112" s="576" t="s">
        <v>2445</v>
      </c>
      <c r="T112" s="576"/>
      <c r="U112" s="585">
        <v>0</v>
      </c>
    </row>
    <row r="113" spans="1:21" x14ac:dyDescent="0.2">
      <c r="A113" s="576" t="s">
        <v>4912</v>
      </c>
      <c r="B113" s="570" t="s">
        <v>1631</v>
      </c>
      <c r="C113" s="576" t="s">
        <v>4911</v>
      </c>
      <c r="D113" s="576" t="s">
        <v>2298</v>
      </c>
      <c r="E113" s="576" t="s">
        <v>4371</v>
      </c>
      <c r="F113" s="576" t="s">
        <v>4370</v>
      </c>
      <c r="G113" s="584">
        <f t="shared" si="6"/>
        <v>334037.28000000003</v>
      </c>
      <c r="H113" s="584"/>
      <c r="I113" s="571"/>
      <c r="J113" s="577"/>
      <c r="K113" s="577"/>
      <c r="L113" s="649">
        <v>278364.40000000002</v>
      </c>
      <c r="M113" s="584">
        <f t="shared" si="4"/>
        <v>55672.880000000005</v>
      </c>
      <c r="N113" s="576" t="s">
        <v>4910</v>
      </c>
      <c r="O113" s="576" t="s">
        <v>4469</v>
      </c>
      <c r="P113" s="576"/>
      <c r="Q113" s="576" t="s">
        <v>2447</v>
      </c>
      <c r="R113" s="576" t="s">
        <v>3389</v>
      </c>
      <c r="S113" s="576" t="s">
        <v>2445</v>
      </c>
      <c r="T113" s="576"/>
      <c r="U113" s="585">
        <v>0</v>
      </c>
    </row>
    <row r="114" spans="1:21" x14ac:dyDescent="0.2">
      <c r="A114" s="576" t="s">
        <v>4909</v>
      </c>
      <c r="B114" s="570" t="s">
        <v>1631</v>
      </c>
      <c r="C114" s="576" t="s">
        <v>4908</v>
      </c>
      <c r="D114" s="576" t="s">
        <v>2298</v>
      </c>
      <c r="E114" s="576" t="s">
        <v>4468</v>
      </c>
      <c r="F114" s="576" t="s">
        <v>4467</v>
      </c>
      <c r="G114" s="584">
        <f t="shared" si="6"/>
        <v>57600</v>
      </c>
      <c r="H114" s="584"/>
      <c r="I114" s="571"/>
      <c r="J114" s="577"/>
      <c r="K114" s="577"/>
      <c r="L114" s="649">
        <v>48000</v>
      </c>
      <c r="M114" s="584">
        <f t="shared" si="4"/>
        <v>9600</v>
      </c>
      <c r="N114" s="576" t="s">
        <v>4907</v>
      </c>
      <c r="O114" s="576" t="s">
        <v>4466</v>
      </c>
      <c r="P114" s="576"/>
      <c r="Q114" s="576" t="s">
        <v>2447</v>
      </c>
      <c r="R114" s="576" t="s">
        <v>3389</v>
      </c>
      <c r="S114" s="576" t="s">
        <v>2445</v>
      </c>
      <c r="T114" s="576"/>
      <c r="U114" s="585">
        <v>0</v>
      </c>
    </row>
    <row r="115" spans="1:21" x14ac:dyDescent="0.2">
      <c r="A115" s="576" t="s">
        <v>4906</v>
      </c>
      <c r="B115" s="570" t="s">
        <v>4465</v>
      </c>
      <c r="C115" s="576" t="s">
        <v>4905</v>
      </c>
      <c r="D115" s="576" t="s">
        <v>2298</v>
      </c>
      <c r="E115" s="576" t="s">
        <v>4395</v>
      </c>
      <c r="F115" s="576" t="s">
        <v>4394</v>
      </c>
      <c r="G115" s="584">
        <f t="shared" si="6"/>
        <v>491102.89199999999</v>
      </c>
      <c r="H115" s="584"/>
      <c r="I115" s="571"/>
      <c r="J115" s="577"/>
      <c r="K115" s="577"/>
      <c r="L115" s="649">
        <v>409252.41</v>
      </c>
      <c r="M115" s="584">
        <f t="shared" si="4"/>
        <v>81850.482000000004</v>
      </c>
      <c r="N115" s="576" t="s">
        <v>1178</v>
      </c>
      <c r="O115" s="576" t="s">
        <v>4464</v>
      </c>
      <c r="P115" s="576"/>
      <c r="Q115" s="576" t="s">
        <v>2447</v>
      </c>
      <c r="R115" s="576" t="s">
        <v>3389</v>
      </c>
      <c r="S115" s="576" t="s">
        <v>2445</v>
      </c>
      <c r="T115" s="576"/>
      <c r="U115" s="585">
        <v>0</v>
      </c>
    </row>
    <row r="116" spans="1:21" s="641" customFormat="1" x14ac:dyDescent="0.2">
      <c r="A116" s="634" t="s">
        <v>4904</v>
      </c>
      <c r="B116" s="635" t="s">
        <v>4463</v>
      </c>
      <c r="C116" s="634" t="s">
        <v>4903</v>
      </c>
      <c r="D116" s="634" t="s">
        <v>2298</v>
      </c>
      <c r="E116" s="634" t="s">
        <v>4371</v>
      </c>
      <c r="F116" s="634" t="s">
        <v>4370</v>
      </c>
      <c r="G116" s="636">
        <f t="shared" si="6"/>
        <v>136295.86800000002</v>
      </c>
      <c r="H116" s="636"/>
      <c r="I116" s="637"/>
      <c r="J116" s="638"/>
      <c r="K116" s="638"/>
      <c r="L116" s="677">
        <v>113579.89</v>
      </c>
      <c r="M116" s="636">
        <f t="shared" si="4"/>
        <v>22715.978000000003</v>
      </c>
      <c r="N116" s="634" t="s">
        <v>4902</v>
      </c>
      <c r="O116" s="634" t="s">
        <v>4462</v>
      </c>
      <c r="P116" s="634"/>
      <c r="Q116" s="634" t="s">
        <v>2447</v>
      </c>
      <c r="R116" s="634" t="s">
        <v>3389</v>
      </c>
      <c r="S116" s="634" t="s">
        <v>2445</v>
      </c>
      <c r="T116" s="634"/>
      <c r="U116" s="640">
        <v>0</v>
      </c>
    </row>
    <row r="117" spans="1:21" x14ac:dyDescent="0.2">
      <c r="A117" s="576" t="s">
        <v>4901</v>
      </c>
      <c r="B117" s="570" t="s">
        <v>1621</v>
      </c>
      <c r="C117" s="576" t="s">
        <v>4900</v>
      </c>
      <c r="D117" s="576" t="s">
        <v>2298</v>
      </c>
      <c r="E117" s="576" t="s">
        <v>4371</v>
      </c>
      <c r="F117" s="576" t="s">
        <v>4370</v>
      </c>
      <c r="G117" s="584">
        <f t="shared" si="6"/>
        <v>459112.57199999999</v>
      </c>
      <c r="H117" s="584"/>
      <c r="I117" s="571"/>
      <c r="J117" s="577"/>
      <c r="K117" s="577"/>
      <c r="L117" s="677">
        <v>382593.81</v>
      </c>
      <c r="M117" s="584">
        <f t="shared" si="4"/>
        <v>76518.762000000002</v>
      </c>
      <c r="N117" s="576" t="s">
        <v>4899</v>
      </c>
      <c r="O117" s="576" t="s">
        <v>4461</v>
      </c>
      <c r="P117" s="576"/>
      <c r="Q117" s="576" t="s">
        <v>2447</v>
      </c>
      <c r="R117" s="576" t="s">
        <v>3389</v>
      </c>
      <c r="S117" s="576" t="s">
        <v>2445</v>
      </c>
      <c r="T117" s="576"/>
      <c r="U117" s="585">
        <v>0</v>
      </c>
    </row>
    <row r="118" spans="1:21" x14ac:dyDescent="0.2">
      <c r="A118" s="576" t="s">
        <v>4898</v>
      </c>
      <c r="B118" s="570" t="s">
        <v>1619</v>
      </c>
      <c r="C118" s="576" t="s">
        <v>4897</v>
      </c>
      <c r="D118" s="576" t="s">
        <v>2298</v>
      </c>
      <c r="E118" s="576" t="s">
        <v>4371</v>
      </c>
      <c r="F118" s="576" t="s">
        <v>4370</v>
      </c>
      <c r="G118" s="584">
        <f t="shared" si="6"/>
        <v>263800.8</v>
      </c>
      <c r="H118" s="584"/>
      <c r="I118" s="571"/>
      <c r="J118" s="577"/>
      <c r="K118" s="577"/>
      <c r="L118" s="677">
        <v>219834</v>
      </c>
      <c r="M118" s="584">
        <f t="shared" si="4"/>
        <v>43966.8</v>
      </c>
      <c r="N118" s="576" t="s">
        <v>3034</v>
      </c>
      <c r="O118" s="576" t="s">
        <v>4460</v>
      </c>
      <c r="P118" s="576"/>
      <c r="Q118" s="576" t="s">
        <v>2447</v>
      </c>
      <c r="R118" s="576" t="s">
        <v>3389</v>
      </c>
      <c r="S118" s="576" t="s">
        <v>2445</v>
      </c>
      <c r="T118" s="576"/>
      <c r="U118" s="585">
        <v>0</v>
      </c>
    </row>
    <row r="119" spans="1:21" x14ac:dyDescent="0.2">
      <c r="A119" s="576" t="s">
        <v>4896</v>
      </c>
      <c r="B119" s="570" t="s">
        <v>4459</v>
      </c>
      <c r="C119" s="576" t="s">
        <v>4895</v>
      </c>
      <c r="D119" s="576" t="s">
        <v>2298</v>
      </c>
      <c r="E119" s="576" t="s">
        <v>4371</v>
      </c>
      <c r="F119" s="576" t="s">
        <v>4370</v>
      </c>
      <c r="G119" s="584">
        <f t="shared" si="6"/>
        <v>272750.40000000002</v>
      </c>
      <c r="H119" s="584"/>
      <c r="I119" s="571"/>
      <c r="J119" s="577"/>
      <c r="K119" s="577"/>
      <c r="L119" s="677">
        <v>227292</v>
      </c>
      <c r="M119" s="584">
        <f t="shared" si="4"/>
        <v>45458.400000000001</v>
      </c>
      <c r="N119" s="576" t="s">
        <v>4822</v>
      </c>
      <c r="O119" s="576" t="s">
        <v>4458</v>
      </c>
      <c r="P119" s="576"/>
      <c r="Q119" s="576" t="s">
        <v>2447</v>
      </c>
      <c r="R119" s="576" t="s">
        <v>3389</v>
      </c>
      <c r="S119" s="576" t="s">
        <v>2445</v>
      </c>
      <c r="T119" s="576"/>
      <c r="U119" s="585">
        <v>0</v>
      </c>
    </row>
    <row r="120" spans="1:21" x14ac:dyDescent="0.2">
      <c r="A120" s="576" t="s">
        <v>4894</v>
      </c>
      <c r="B120" s="570" t="s">
        <v>1612</v>
      </c>
      <c r="C120" s="576" t="s">
        <v>4893</v>
      </c>
      <c r="D120" s="576" t="s">
        <v>2309</v>
      </c>
      <c r="E120" s="576" t="s">
        <v>4456</v>
      </c>
      <c r="F120" s="576" t="s">
        <v>4455</v>
      </c>
      <c r="G120" s="584">
        <f t="shared" si="6"/>
        <v>69999.995999999999</v>
      </c>
      <c r="H120" s="584"/>
      <c r="I120" s="571"/>
      <c r="J120" s="577"/>
      <c r="K120" s="577"/>
      <c r="L120" s="677">
        <v>58333.33</v>
      </c>
      <c r="M120" s="584">
        <f t="shared" si="4"/>
        <v>11666.666000000001</v>
      </c>
      <c r="N120" s="576" t="s">
        <v>4892</v>
      </c>
      <c r="O120" s="576" t="s">
        <v>4454</v>
      </c>
      <c r="P120" s="576"/>
      <c r="Q120" s="576" t="s">
        <v>2447</v>
      </c>
      <c r="R120" s="576" t="s">
        <v>3389</v>
      </c>
      <c r="S120" s="576" t="s">
        <v>2445</v>
      </c>
      <c r="T120" s="576"/>
      <c r="U120" s="585">
        <v>0</v>
      </c>
    </row>
    <row r="121" spans="1:21" x14ac:dyDescent="0.2">
      <c r="A121" s="576" t="s">
        <v>4891</v>
      </c>
      <c r="B121" s="570" t="s">
        <v>1612</v>
      </c>
      <c r="C121" s="576" t="s">
        <v>4890</v>
      </c>
      <c r="D121" s="576" t="s">
        <v>2298</v>
      </c>
      <c r="E121" s="576" t="s">
        <v>4371</v>
      </c>
      <c r="F121" s="576" t="s">
        <v>4370</v>
      </c>
      <c r="G121" s="584">
        <f t="shared" si="6"/>
        <v>493839.35999999999</v>
      </c>
      <c r="H121" s="584"/>
      <c r="I121" s="571"/>
      <c r="J121" s="577"/>
      <c r="K121" s="577"/>
      <c r="L121" s="677">
        <v>411532.79999999999</v>
      </c>
      <c r="M121" s="584">
        <f t="shared" si="4"/>
        <v>82306.559999999998</v>
      </c>
      <c r="N121" s="576" t="s">
        <v>4889</v>
      </c>
      <c r="O121" s="576" t="s">
        <v>4457</v>
      </c>
      <c r="P121" s="576"/>
      <c r="Q121" s="576" t="s">
        <v>2447</v>
      </c>
      <c r="R121" s="576" t="s">
        <v>3389</v>
      </c>
      <c r="S121" s="576" t="s">
        <v>2445</v>
      </c>
      <c r="T121" s="576"/>
      <c r="U121" s="585">
        <v>0</v>
      </c>
    </row>
    <row r="122" spans="1:21" x14ac:dyDescent="0.2">
      <c r="A122" s="576" t="s">
        <v>4888</v>
      </c>
      <c r="B122" s="570" t="s">
        <v>1605</v>
      </c>
      <c r="C122" s="576" t="s">
        <v>4887</v>
      </c>
      <c r="D122" s="576" t="s">
        <v>2298</v>
      </c>
      <c r="E122" s="576" t="s">
        <v>4371</v>
      </c>
      <c r="F122" s="576" t="s">
        <v>4370</v>
      </c>
      <c r="G122" s="584">
        <f t="shared" si="6"/>
        <v>265248</v>
      </c>
      <c r="H122" s="584"/>
      <c r="I122" s="571"/>
      <c r="J122" s="577"/>
      <c r="K122" s="577"/>
      <c r="L122" s="677">
        <v>221040</v>
      </c>
      <c r="M122" s="584">
        <f t="shared" si="4"/>
        <v>44208</v>
      </c>
      <c r="N122" s="576" t="s">
        <v>1181</v>
      </c>
      <c r="O122" s="576" t="s">
        <v>4453</v>
      </c>
      <c r="P122" s="576"/>
      <c r="Q122" s="576" t="s">
        <v>2447</v>
      </c>
      <c r="R122" s="576" t="s">
        <v>3389</v>
      </c>
      <c r="S122" s="576" t="s">
        <v>2445</v>
      </c>
      <c r="T122" s="576"/>
      <c r="U122" s="585">
        <v>0</v>
      </c>
    </row>
    <row r="123" spans="1:21" x14ac:dyDescent="0.2">
      <c r="A123" s="576" t="s">
        <v>4886</v>
      </c>
      <c r="B123" s="570" t="s">
        <v>1602</v>
      </c>
      <c r="C123" s="576" t="s">
        <v>4885</v>
      </c>
      <c r="D123" s="576" t="s">
        <v>2298</v>
      </c>
      <c r="E123" s="576" t="s">
        <v>4371</v>
      </c>
      <c r="F123" s="576" t="s">
        <v>4370</v>
      </c>
      <c r="G123" s="584">
        <f t="shared" si="6"/>
        <v>269243.85600000003</v>
      </c>
      <c r="H123" s="584"/>
      <c r="I123" s="571"/>
      <c r="J123" s="577"/>
      <c r="K123" s="577"/>
      <c r="L123" s="677">
        <v>224369.88</v>
      </c>
      <c r="M123" s="584">
        <f t="shared" si="4"/>
        <v>44873.976000000002</v>
      </c>
      <c r="N123" s="576" t="s">
        <v>4884</v>
      </c>
      <c r="O123" s="576" t="s">
        <v>4452</v>
      </c>
      <c r="P123" s="576"/>
      <c r="Q123" s="576" t="s">
        <v>2447</v>
      </c>
      <c r="R123" s="576" t="s">
        <v>3389</v>
      </c>
      <c r="S123" s="576" t="s">
        <v>2445</v>
      </c>
      <c r="T123" s="576"/>
      <c r="U123" s="585">
        <v>0</v>
      </c>
    </row>
    <row r="124" spans="1:21" x14ac:dyDescent="0.2">
      <c r="A124" s="576" t="s">
        <v>4883</v>
      </c>
      <c r="B124" s="570" t="s">
        <v>1599</v>
      </c>
      <c r="C124" s="576" t="s">
        <v>4882</v>
      </c>
      <c r="D124" s="576" t="s">
        <v>2298</v>
      </c>
      <c r="E124" s="576" t="s">
        <v>4371</v>
      </c>
      <c r="F124" s="576" t="s">
        <v>4370</v>
      </c>
      <c r="G124" s="584">
        <f t="shared" si="6"/>
        <v>265312.8</v>
      </c>
      <c r="H124" s="584"/>
      <c r="I124" s="571"/>
      <c r="J124" s="577"/>
      <c r="K124" s="577"/>
      <c r="L124" s="677">
        <v>221094</v>
      </c>
      <c r="M124" s="584">
        <f t="shared" si="4"/>
        <v>44218.8</v>
      </c>
      <c r="N124" s="576" t="s">
        <v>1418</v>
      </c>
      <c r="O124" s="576" t="s">
        <v>4451</v>
      </c>
      <c r="P124" s="576"/>
      <c r="Q124" s="576" t="s">
        <v>2447</v>
      </c>
      <c r="R124" s="576" t="s">
        <v>3389</v>
      </c>
      <c r="S124" s="576" t="s">
        <v>2445</v>
      </c>
      <c r="T124" s="576"/>
      <c r="U124" s="585">
        <v>0</v>
      </c>
    </row>
    <row r="125" spans="1:21" x14ac:dyDescent="0.2">
      <c r="A125" s="576" t="s">
        <v>4881</v>
      </c>
      <c r="B125" s="570" t="s">
        <v>1594</v>
      </c>
      <c r="C125" s="576" t="s">
        <v>4880</v>
      </c>
      <c r="D125" s="576" t="s">
        <v>2309</v>
      </c>
      <c r="E125" s="576" t="s">
        <v>4449</v>
      </c>
      <c r="F125" s="576" t="s">
        <v>4447</v>
      </c>
      <c r="G125" s="584">
        <f t="shared" si="6"/>
        <v>43200</v>
      </c>
      <c r="H125" s="584"/>
      <c r="I125" s="571"/>
      <c r="J125" s="577"/>
      <c r="K125" s="577"/>
      <c r="L125" s="677">
        <v>36000</v>
      </c>
      <c r="M125" s="584">
        <f t="shared" si="4"/>
        <v>7200</v>
      </c>
      <c r="N125" s="576" t="s">
        <v>447</v>
      </c>
      <c r="O125" s="576" t="s">
        <v>4446</v>
      </c>
      <c r="P125" s="576"/>
      <c r="Q125" s="576" t="s">
        <v>2447</v>
      </c>
      <c r="R125" s="576" t="s">
        <v>3389</v>
      </c>
      <c r="S125" s="576" t="s">
        <v>2445</v>
      </c>
      <c r="T125" s="576"/>
      <c r="U125" s="585">
        <v>0</v>
      </c>
    </row>
    <row r="126" spans="1:21" x14ac:dyDescent="0.2">
      <c r="A126" s="576" t="s">
        <v>4879</v>
      </c>
      <c r="B126" s="570" t="s">
        <v>1594</v>
      </c>
      <c r="C126" s="576" t="s">
        <v>4878</v>
      </c>
      <c r="D126" s="576" t="s">
        <v>2298</v>
      </c>
      <c r="E126" s="576" t="s">
        <v>4371</v>
      </c>
      <c r="F126" s="576" t="s">
        <v>4370</v>
      </c>
      <c r="G126" s="584">
        <f t="shared" si="6"/>
        <v>233868.81599999999</v>
      </c>
      <c r="H126" s="584"/>
      <c r="I126" s="571"/>
      <c r="J126" s="577"/>
      <c r="K126" s="577"/>
      <c r="L126" s="677">
        <v>194890.68</v>
      </c>
      <c r="M126" s="584">
        <f t="shared" si="4"/>
        <v>38978.135999999999</v>
      </c>
      <c r="N126" s="576" t="s">
        <v>4877</v>
      </c>
      <c r="O126" s="576" t="s">
        <v>4450</v>
      </c>
      <c r="P126" s="576"/>
      <c r="Q126" s="576" t="s">
        <v>2447</v>
      </c>
      <c r="R126" s="576" t="s">
        <v>3389</v>
      </c>
      <c r="S126" s="576" t="s">
        <v>2445</v>
      </c>
      <c r="T126" s="576"/>
      <c r="U126" s="585">
        <v>0</v>
      </c>
    </row>
    <row r="127" spans="1:21" x14ac:dyDescent="0.2">
      <c r="A127" s="576" t="s">
        <v>4876</v>
      </c>
      <c r="B127" s="570" t="s">
        <v>1594</v>
      </c>
      <c r="C127" s="576" t="s">
        <v>4875</v>
      </c>
      <c r="D127" s="576" t="s">
        <v>2298</v>
      </c>
      <c r="E127" s="576" t="s">
        <v>4395</v>
      </c>
      <c r="F127" s="576" t="s">
        <v>4394</v>
      </c>
      <c r="G127" s="584">
        <f t="shared" si="6"/>
        <v>496233.696</v>
      </c>
      <c r="H127" s="584"/>
      <c r="I127" s="571"/>
      <c r="J127" s="577"/>
      <c r="K127" s="577"/>
      <c r="L127" s="677">
        <v>413528.08</v>
      </c>
      <c r="M127" s="584">
        <f t="shared" si="4"/>
        <v>82705.616000000009</v>
      </c>
      <c r="N127" s="576" t="s">
        <v>213</v>
      </c>
      <c r="O127" s="576" t="s">
        <v>4445</v>
      </c>
      <c r="P127" s="576"/>
      <c r="Q127" s="576" t="s">
        <v>2447</v>
      </c>
      <c r="R127" s="576" t="s">
        <v>3389</v>
      </c>
      <c r="S127" s="576" t="s">
        <v>2445</v>
      </c>
      <c r="T127" s="576"/>
      <c r="U127" s="585">
        <v>0</v>
      </c>
    </row>
    <row r="128" spans="1:21" x14ac:dyDescent="0.2">
      <c r="A128" s="576" t="s">
        <v>4874</v>
      </c>
      <c r="B128" s="570" t="s">
        <v>1592</v>
      </c>
      <c r="C128" s="576" t="s">
        <v>4873</v>
      </c>
      <c r="D128" s="576" t="s">
        <v>2298</v>
      </c>
      <c r="E128" s="576" t="s">
        <v>4371</v>
      </c>
      <c r="F128" s="576" t="s">
        <v>4370</v>
      </c>
      <c r="G128" s="584">
        <f t="shared" si="6"/>
        <v>576355.09199999995</v>
      </c>
      <c r="H128" s="584"/>
      <c r="I128" s="571"/>
      <c r="J128" s="577"/>
      <c r="K128" s="577"/>
      <c r="L128" s="677">
        <v>480295.91</v>
      </c>
      <c r="M128" s="584">
        <f t="shared" si="4"/>
        <v>96059.182000000001</v>
      </c>
      <c r="N128" s="576" t="s">
        <v>1417</v>
      </c>
      <c r="O128" s="576" t="s">
        <v>4444</v>
      </c>
      <c r="P128" s="576"/>
      <c r="Q128" s="576" t="s">
        <v>2447</v>
      </c>
      <c r="R128" s="576" t="s">
        <v>3389</v>
      </c>
      <c r="S128" s="576" t="s">
        <v>2445</v>
      </c>
      <c r="T128" s="576"/>
      <c r="U128" s="585">
        <v>0</v>
      </c>
    </row>
    <row r="129" spans="1:21" x14ac:dyDescent="0.2">
      <c r="A129" s="576" t="s">
        <v>4872</v>
      </c>
      <c r="B129" s="570" t="s">
        <v>1590</v>
      </c>
      <c r="C129" s="576" t="s">
        <v>4871</v>
      </c>
      <c r="D129" s="576" t="s">
        <v>2298</v>
      </c>
      <c r="E129" s="576" t="s">
        <v>4443</v>
      </c>
      <c r="F129" s="576" t="s">
        <v>4442</v>
      </c>
      <c r="G129" s="584">
        <f t="shared" si="6"/>
        <v>16258347</v>
      </c>
      <c r="H129" s="584">
        <v>16258347</v>
      </c>
      <c r="I129" s="587"/>
      <c r="J129" s="584"/>
      <c r="K129" s="584"/>
      <c r="L129" s="677"/>
      <c r="M129" s="584">
        <f t="shared" ref="M129:M184" si="7">L129*0.2</f>
        <v>0</v>
      </c>
      <c r="N129" s="576" t="s">
        <v>1194</v>
      </c>
      <c r="O129" s="576" t="s">
        <v>4441</v>
      </c>
      <c r="P129" s="576"/>
      <c r="Q129" s="576" t="s">
        <v>2447</v>
      </c>
      <c r="R129" s="576" t="s">
        <v>3389</v>
      </c>
      <c r="S129" s="576" t="s">
        <v>2445</v>
      </c>
      <c r="T129" s="576"/>
      <c r="U129" s="585">
        <v>0</v>
      </c>
    </row>
    <row r="130" spans="1:21" x14ac:dyDescent="0.2">
      <c r="A130" s="576" t="s">
        <v>4870</v>
      </c>
      <c r="B130" s="570" t="s">
        <v>1588</v>
      </c>
      <c r="C130" s="576" t="s">
        <v>4869</v>
      </c>
      <c r="D130" s="576" t="s">
        <v>2298</v>
      </c>
      <c r="E130" s="576" t="s">
        <v>4371</v>
      </c>
      <c r="F130" s="576" t="s">
        <v>4370</v>
      </c>
      <c r="G130" s="584">
        <f t="shared" si="6"/>
        <v>317288.40000000002</v>
      </c>
      <c r="H130" s="584"/>
      <c r="I130" s="571"/>
      <c r="J130" s="577"/>
      <c r="K130" s="577"/>
      <c r="L130" s="677">
        <v>264407</v>
      </c>
      <c r="M130" s="584">
        <f t="shared" si="7"/>
        <v>52881.4</v>
      </c>
      <c r="N130" s="576" t="s">
        <v>1288</v>
      </c>
      <c r="O130" s="576" t="s">
        <v>4439</v>
      </c>
      <c r="P130" s="576"/>
      <c r="Q130" s="576" t="s">
        <v>2447</v>
      </c>
      <c r="R130" s="576" t="s">
        <v>3389</v>
      </c>
      <c r="S130" s="576" t="s">
        <v>2445</v>
      </c>
      <c r="T130" s="576"/>
      <c r="U130" s="585">
        <v>0</v>
      </c>
    </row>
    <row r="131" spans="1:21" x14ac:dyDescent="0.2">
      <c r="A131" s="576" t="s">
        <v>4868</v>
      </c>
      <c r="B131" s="570" t="s">
        <v>4440</v>
      </c>
      <c r="C131" s="576" t="s">
        <v>4867</v>
      </c>
      <c r="D131" s="576" t="s">
        <v>2298</v>
      </c>
      <c r="E131" s="576" t="s">
        <v>4371</v>
      </c>
      <c r="F131" s="576" t="s">
        <v>4370</v>
      </c>
      <c r="G131" s="584">
        <f t="shared" si="6"/>
        <v>318191.40000000002</v>
      </c>
      <c r="H131" s="584"/>
      <c r="I131" s="571"/>
      <c r="J131" s="577"/>
      <c r="K131" s="577"/>
      <c r="L131" s="677">
        <v>265159.5</v>
      </c>
      <c r="M131" s="584">
        <f t="shared" si="7"/>
        <v>53031.9</v>
      </c>
      <c r="N131" s="576" t="s">
        <v>4866</v>
      </c>
      <c r="O131" s="576" t="s">
        <v>4438</v>
      </c>
      <c r="P131" s="576"/>
      <c r="Q131" s="576" t="s">
        <v>2447</v>
      </c>
      <c r="R131" s="576" t="s">
        <v>3389</v>
      </c>
      <c r="S131" s="576" t="s">
        <v>2445</v>
      </c>
      <c r="T131" s="576"/>
      <c r="U131" s="585">
        <v>0</v>
      </c>
    </row>
    <row r="132" spans="1:21" x14ac:dyDescent="0.2">
      <c r="A132" s="576" t="s">
        <v>4865</v>
      </c>
      <c r="B132" s="570" t="s">
        <v>4434</v>
      </c>
      <c r="C132" s="576" t="s">
        <v>4864</v>
      </c>
      <c r="D132" s="576" t="s">
        <v>2298</v>
      </c>
      <c r="E132" s="576" t="s">
        <v>4437</v>
      </c>
      <c r="F132" s="576" t="s">
        <v>4435</v>
      </c>
      <c r="G132" s="584">
        <f t="shared" si="6"/>
        <v>159020.00400000002</v>
      </c>
      <c r="H132" s="584"/>
      <c r="I132" s="571"/>
      <c r="J132" s="577"/>
      <c r="K132" s="577"/>
      <c r="L132" s="677">
        <v>132516.67000000001</v>
      </c>
      <c r="M132" s="584">
        <f t="shared" si="7"/>
        <v>26503.334000000003</v>
      </c>
      <c r="N132" s="576" t="s">
        <v>339</v>
      </c>
      <c r="O132" s="576" t="s">
        <v>4433</v>
      </c>
      <c r="P132" s="576"/>
      <c r="Q132" s="576" t="s">
        <v>2447</v>
      </c>
      <c r="R132" s="576" t="s">
        <v>3389</v>
      </c>
      <c r="S132" s="576" t="s">
        <v>2445</v>
      </c>
      <c r="T132" s="576"/>
      <c r="U132" s="585">
        <v>0</v>
      </c>
    </row>
    <row r="133" spans="1:21" x14ac:dyDescent="0.2">
      <c r="A133" s="576" t="s">
        <v>4863</v>
      </c>
      <c r="B133" s="570" t="s">
        <v>4434</v>
      </c>
      <c r="C133" s="576" t="s">
        <v>4862</v>
      </c>
      <c r="D133" s="576" t="s">
        <v>2298</v>
      </c>
      <c r="E133" s="576" t="s">
        <v>4371</v>
      </c>
      <c r="F133" s="576" t="s">
        <v>4370</v>
      </c>
      <c r="G133" s="584">
        <f t="shared" si="6"/>
        <v>413648.81999999995</v>
      </c>
      <c r="H133" s="584"/>
      <c r="I133" s="571"/>
      <c r="J133" s="577"/>
      <c r="K133" s="577"/>
      <c r="L133" s="677">
        <v>344707.35</v>
      </c>
      <c r="M133" s="584">
        <f t="shared" si="7"/>
        <v>68941.47</v>
      </c>
      <c r="N133" s="576" t="s">
        <v>4861</v>
      </c>
      <c r="O133" s="576" t="s">
        <v>4432</v>
      </c>
      <c r="P133" s="576"/>
      <c r="Q133" s="576" t="s">
        <v>2447</v>
      </c>
      <c r="R133" s="576" t="s">
        <v>3389</v>
      </c>
      <c r="S133" s="576" t="s">
        <v>2445</v>
      </c>
      <c r="T133" s="576"/>
      <c r="U133" s="585">
        <v>0</v>
      </c>
    </row>
    <row r="134" spans="1:21" x14ac:dyDescent="0.2">
      <c r="A134" s="576" t="s">
        <v>4860</v>
      </c>
      <c r="B134" s="570" t="s">
        <v>1585</v>
      </c>
      <c r="C134" s="576" t="s">
        <v>4859</v>
      </c>
      <c r="D134" s="576" t="s">
        <v>2298</v>
      </c>
      <c r="E134" s="576" t="s">
        <v>4371</v>
      </c>
      <c r="F134" s="576" t="s">
        <v>4370</v>
      </c>
      <c r="G134" s="584">
        <f t="shared" ref="G134:G165" si="8">SUM(H134:M134)</f>
        <v>318191.40000000002</v>
      </c>
      <c r="H134" s="584"/>
      <c r="I134" s="571"/>
      <c r="J134" s="577"/>
      <c r="K134" s="577"/>
      <c r="L134" s="677">
        <v>265159.5</v>
      </c>
      <c r="M134" s="584">
        <f t="shared" si="7"/>
        <v>53031.9</v>
      </c>
      <c r="N134" s="576" t="s">
        <v>4858</v>
      </c>
      <c r="O134" s="576" t="s">
        <v>4431</v>
      </c>
      <c r="P134" s="576"/>
      <c r="Q134" s="576" t="s">
        <v>2447</v>
      </c>
      <c r="R134" s="576" t="s">
        <v>3389</v>
      </c>
      <c r="S134" s="576" t="s">
        <v>2445</v>
      </c>
      <c r="T134" s="576"/>
      <c r="U134" s="585">
        <v>0</v>
      </c>
    </row>
    <row r="135" spans="1:21" x14ac:dyDescent="0.2">
      <c r="A135" s="576" t="s">
        <v>4857</v>
      </c>
      <c r="B135" s="570" t="s">
        <v>1583</v>
      </c>
      <c r="C135" s="576" t="s">
        <v>4856</v>
      </c>
      <c r="D135" s="576" t="s">
        <v>2298</v>
      </c>
      <c r="E135" s="576" t="s">
        <v>4371</v>
      </c>
      <c r="F135" s="576" t="s">
        <v>4370</v>
      </c>
      <c r="G135" s="584">
        <f t="shared" si="8"/>
        <v>319197.59999999998</v>
      </c>
      <c r="H135" s="584"/>
      <c r="I135" s="571"/>
      <c r="J135" s="577"/>
      <c r="K135" s="577"/>
      <c r="L135" s="677">
        <v>265998</v>
      </c>
      <c r="M135" s="584">
        <f t="shared" si="7"/>
        <v>53199.600000000006</v>
      </c>
      <c r="N135" s="576" t="s">
        <v>1208</v>
      </c>
      <c r="O135" s="576" t="s">
        <v>4430</v>
      </c>
      <c r="P135" s="576"/>
      <c r="Q135" s="576" t="s">
        <v>2447</v>
      </c>
      <c r="R135" s="576" t="s">
        <v>3389</v>
      </c>
      <c r="S135" s="576" t="s">
        <v>2445</v>
      </c>
      <c r="T135" s="576"/>
      <c r="U135" s="585">
        <v>0</v>
      </c>
    </row>
    <row r="136" spans="1:21" x14ac:dyDescent="0.2">
      <c r="A136" s="576" t="s">
        <v>4855</v>
      </c>
      <c r="B136" s="570" t="s">
        <v>1579</v>
      </c>
      <c r="C136" s="576" t="s">
        <v>4854</v>
      </c>
      <c r="D136" s="576" t="s">
        <v>2298</v>
      </c>
      <c r="E136" s="576" t="s">
        <v>4395</v>
      </c>
      <c r="F136" s="576" t="s">
        <v>4394</v>
      </c>
      <c r="G136" s="584">
        <f t="shared" si="8"/>
        <v>562307.4</v>
      </c>
      <c r="H136" s="584"/>
      <c r="I136" s="571"/>
      <c r="J136" s="577"/>
      <c r="K136" s="577"/>
      <c r="L136" s="677">
        <v>468589.5</v>
      </c>
      <c r="M136" s="584">
        <f t="shared" si="7"/>
        <v>93717.900000000009</v>
      </c>
      <c r="N136" s="576" t="s">
        <v>4853</v>
      </c>
      <c r="O136" s="576" t="s">
        <v>4429</v>
      </c>
      <c r="P136" s="576"/>
      <c r="Q136" s="576" t="s">
        <v>2447</v>
      </c>
      <c r="R136" s="576" t="s">
        <v>3389</v>
      </c>
      <c r="S136" s="576" t="s">
        <v>2445</v>
      </c>
      <c r="T136" s="576"/>
      <c r="U136" s="585">
        <v>0</v>
      </c>
    </row>
    <row r="137" spans="1:21" x14ac:dyDescent="0.2">
      <c r="A137" s="576" t="s">
        <v>4852</v>
      </c>
      <c r="B137" s="570" t="s">
        <v>1579</v>
      </c>
      <c r="C137" s="576" t="s">
        <v>4851</v>
      </c>
      <c r="D137" s="576" t="s">
        <v>2298</v>
      </c>
      <c r="E137" s="576" t="s">
        <v>4371</v>
      </c>
      <c r="F137" s="576" t="s">
        <v>4370</v>
      </c>
      <c r="G137" s="584">
        <f t="shared" si="8"/>
        <v>182310.9</v>
      </c>
      <c r="H137" s="584"/>
      <c r="I137" s="571"/>
      <c r="J137" s="577"/>
      <c r="K137" s="577"/>
      <c r="L137" s="677">
        <v>151925.75</v>
      </c>
      <c r="M137" s="584">
        <f t="shared" si="7"/>
        <v>30385.15</v>
      </c>
      <c r="N137" s="576" t="s">
        <v>1216</v>
      </c>
      <c r="O137" s="576" t="s">
        <v>4428</v>
      </c>
      <c r="P137" s="576"/>
      <c r="Q137" s="576" t="s">
        <v>2447</v>
      </c>
      <c r="R137" s="576" t="s">
        <v>3389</v>
      </c>
      <c r="S137" s="576" t="s">
        <v>2445</v>
      </c>
      <c r="T137" s="576"/>
      <c r="U137" s="585">
        <v>0</v>
      </c>
    </row>
    <row r="138" spans="1:21" x14ac:dyDescent="0.2">
      <c r="A138" s="576" t="s">
        <v>4850</v>
      </c>
      <c r="B138" s="570" t="s">
        <v>1574</v>
      </c>
      <c r="C138" s="576" t="s">
        <v>4849</v>
      </c>
      <c r="D138" s="576" t="s">
        <v>2298</v>
      </c>
      <c r="E138" s="576" t="s">
        <v>4371</v>
      </c>
      <c r="F138" s="576" t="s">
        <v>4370</v>
      </c>
      <c r="G138" s="584">
        <f t="shared" si="8"/>
        <v>185790.45600000001</v>
      </c>
      <c r="H138" s="584"/>
      <c r="I138" s="571"/>
      <c r="J138" s="577"/>
      <c r="K138" s="577"/>
      <c r="L138" s="677">
        <v>154825.38</v>
      </c>
      <c r="M138" s="584">
        <f t="shared" si="7"/>
        <v>30965.076000000001</v>
      </c>
      <c r="N138" s="576" t="s">
        <v>1290</v>
      </c>
      <c r="O138" s="576" t="s">
        <v>4427</v>
      </c>
      <c r="P138" s="576"/>
      <c r="Q138" s="576" t="s">
        <v>2447</v>
      </c>
      <c r="R138" s="576" t="s">
        <v>3389</v>
      </c>
      <c r="S138" s="576" t="s">
        <v>2445</v>
      </c>
      <c r="T138" s="576"/>
      <c r="U138" s="585">
        <v>0</v>
      </c>
    </row>
    <row r="139" spans="1:21" x14ac:dyDescent="0.2">
      <c r="A139" s="576" t="s">
        <v>4848</v>
      </c>
      <c r="B139" s="570" t="s">
        <v>1570</v>
      </c>
      <c r="C139" s="576" t="s">
        <v>4847</v>
      </c>
      <c r="D139" s="576" t="s">
        <v>2298</v>
      </c>
      <c r="E139" s="576" t="s">
        <v>4371</v>
      </c>
      <c r="F139" s="576" t="s">
        <v>4370</v>
      </c>
      <c r="G139" s="584">
        <f t="shared" si="8"/>
        <v>182135.46</v>
      </c>
      <c r="H139" s="584"/>
      <c r="I139" s="571"/>
      <c r="J139" s="577"/>
      <c r="K139" s="577"/>
      <c r="L139" s="677">
        <v>151779.54999999999</v>
      </c>
      <c r="M139" s="584">
        <f t="shared" si="7"/>
        <v>30355.91</v>
      </c>
      <c r="N139" s="576" t="s">
        <v>4846</v>
      </c>
      <c r="O139" s="576" t="s">
        <v>4426</v>
      </c>
      <c r="P139" s="576"/>
      <c r="Q139" s="576" t="s">
        <v>2447</v>
      </c>
      <c r="R139" s="576" t="s">
        <v>3389</v>
      </c>
      <c r="S139" s="576" t="s">
        <v>2445</v>
      </c>
      <c r="T139" s="576"/>
      <c r="U139" s="585">
        <v>0</v>
      </c>
    </row>
    <row r="140" spans="1:21" x14ac:dyDescent="0.2">
      <c r="A140" s="576" t="s">
        <v>4845</v>
      </c>
      <c r="B140" s="570" t="s">
        <v>1566</v>
      </c>
      <c r="C140" s="576" t="s">
        <v>4844</v>
      </c>
      <c r="D140" s="576" t="s">
        <v>2298</v>
      </c>
      <c r="E140" s="576" t="s">
        <v>4371</v>
      </c>
      <c r="F140" s="576" t="s">
        <v>4370</v>
      </c>
      <c r="G140" s="584">
        <f t="shared" si="8"/>
        <v>179927.84399999998</v>
      </c>
      <c r="H140" s="584"/>
      <c r="I140" s="571"/>
      <c r="J140" s="577"/>
      <c r="K140" s="577"/>
      <c r="L140" s="677">
        <v>149939.87</v>
      </c>
      <c r="M140" s="584">
        <f t="shared" si="7"/>
        <v>29987.974000000002</v>
      </c>
      <c r="N140" s="576" t="s">
        <v>4843</v>
      </c>
      <c r="O140" s="576" t="s">
        <v>4425</v>
      </c>
      <c r="P140" s="576"/>
      <c r="Q140" s="576" t="s">
        <v>2447</v>
      </c>
      <c r="R140" s="576" t="s">
        <v>3389</v>
      </c>
      <c r="S140" s="576" t="s">
        <v>2445</v>
      </c>
      <c r="T140" s="576"/>
      <c r="U140" s="585">
        <v>0</v>
      </c>
    </row>
    <row r="141" spans="1:21" x14ac:dyDescent="0.2">
      <c r="A141" s="576" t="s">
        <v>4842</v>
      </c>
      <c r="B141" s="570" t="s">
        <v>1557</v>
      </c>
      <c r="C141" s="576" t="s">
        <v>4841</v>
      </c>
      <c r="D141" s="576" t="s">
        <v>2298</v>
      </c>
      <c r="E141" s="576" t="s">
        <v>4371</v>
      </c>
      <c r="F141" s="576" t="s">
        <v>4370</v>
      </c>
      <c r="G141" s="584">
        <f t="shared" si="8"/>
        <v>179357.66399999999</v>
      </c>
      <c r="H141" s="584"/>
      <c r="I141" s="571"/>
      <c r="J141" s="577"/>
      <c r="K141" s="577"/>
      <c r="L141" s="677">
        <v>149464.72</v>
      </c>
      <c r="M141" s="584">
        <f t="shared" si="7"/>
        <v>29892.944000000003</v>
      </c>
      <c r="N141" s="576" t="s">
        <v>1416</v>
      </c>
      <c r="O141" s="576" t="s">
        <v>4423</v>
      </c>
      <c r="P141" s="576"/>
      <c r="Q141" s="576" t="s">
        <v>2447</v>
      </c>
      <c r="R141" s="576" t="s">
        <v>3389</v>
      </c>
      <c r="S141" s="576" t="s">
        <v>2445</v>
      </c>
      <c r="T141" s="576"/>
      <c r="U141" s="585">
        <v>0</v>
      </c>
    </row>
    <row r="142" spans="1:21" x14ac:dyDescent="0.2">
      <c r="A142" s="576" t="s">
        <v>4840</v>
      </c>
      <c r="B142" s="570" t="s">
        <v>1557</v>
      </c>
      <c r="C142" s="576" t="s">
        <v>4839</v>
      </c>
      <c r="D142" s="576" t="s">
        <v>2298</v>
      </c>
      <c r="E142" s="576" t="s">
        <v>4395</v>
      </c>
      <c r="F142" s="576" t="s">
        <v>4394</v>
      </c>
      <c r="G142" s="584">
        <f t="shared" si="8"/>
        <v>557580.6</v>
      </c>
      <c r="H142" s="584"/>
      <c r="I142" s="571"/>
      <c r="J142" s="577"/>
      <c r="K142" s="577"/>
      <c r="L142" s="677">
        <v>464650.5</v>
      </c>
      <c r="M142" s="584">
        <f t="shared" si="7"/>
        <v>92930.1</v>
      </c>
      <c r="N142" s="576" t="s">
        <v>4838</v>
      </c>
      <c r="O142" s="576" t="s">
        <v>4424</v>
      </c>
      <c r="P142" s="576"/>
      <c r="Q142" s="576" t="s">
        <v>2447</v>
      </c>
      <c r="R142" s="576" t="s">
        <v>3389</v>
      </c>
      <c r="S142" s="576" t="s">
        <v>2445</v>
      </c>
      <c r="T142" s="576"/>
      <c r="U142" s="585">
        <v>0</v>
      </c>
    </row>
    <row r="143" spans="1:21" x14ac:dyDescent="0.2">
      <c r="A143" s="576" t="s">
        <v>4837</v>
      </c>
      <c r="B143" s="570" t="s">
        <v>1555</v>
      </c>
      <c r="C143" s="576" t="s">
        <v>4836</v>
      </c>
      <c r="D143" s="576" t="s">
        <v>2298</v>
      </c>
      <c r="E143" s="576" t="s">
        <v>4371</v>
      </c>
      <c r="F143" s="576" t="s">
        <v>4370</v>
      </c>
      <c r="G143" s="584">
        <f t="shared" si="8"/>
        <v>549999.99600000004</v>
      </c>
      <c r="H143" s="584"/>
      <c r="I143" s="571"/>
      <c r="J143" s="577"/>
      <c r="K143" s="577"/>
      <c r="L143" s="677">
        <v>458333.33</v>
      </c>
      <c r="M143" s="584">
        <f t="shared" si="7"/>
        <v>91666.666000000012</v>
      </c>
      <c r="N143" s="576" t="s">
        <v>4835</v>
      </c>
      <c r="O143" s="576" t="s">
        <v>4422</v>
      </c>
      <c r="P143" s="576"/>
      <c r="Q143" s="576" t="s">
        <v>2447</v>
      </c>
      <c r="R143" s="576" t="s">
        <v>3389</v>
      </c>
      <c r="S143" s="576" t="s">
        <v>2445</v>
      </c>
      <c r="T143" s="576"/>
      <c r="U143" s="585">
        <v>0</v>
      </c>
    </row>
    <row r="144" spans="1:21" x14ac:dyDescent="0.2">
      <c r="A144" s="576" t="s">
        <v>4834</v>
      </c>
      <c r="B144" s="570" t="s">
        <v>1555</v>
      </c>
      <c r="C144" s="576" t="s">
        <v>4833</v>
      </c>
      <c r="D144" s="576" t="s">
        <v>2298</v>
      </c>
      <c r="E144" s="576" t="s">
        <v>4371</v>
      </c>
      <c r="F144" s="576" t="s">
        <v>4370</v>
      </c>
      <c r="G144" s="584">
        <f t="shared" si="8"/>
        <v>177939.52799999999</v>
      </c>
      <c r="H144" s="584"/>
      <c r="I144" s="571"/>
      <c r="J144" s="577"/>
      <c r="K144" s="577"/>
      <c r="L144" s="677">
        <v>148282.94</v>
      </c>
      <c r="M144" s="584">
        <f t="shared" si="7"/>
        <v>29656.588000000003</v>
      </c>
      <c r="N144" s="576" t="s">
        <v>4832</v>
      </c>
      <c r="O144" s="576" t="s">
        <v>4421</v>
      </c>
      <c r="P144" s="576"/>
      <c r="Q144" s="576" t="s">
        <v>2447</v>
      </c>
      <c r="R144" s="576" t="s">
        <v>3389</v>
      </c>
      <c r="S144" s="576" t="s">
        <v>2445</v>
      </c>
      <c r="T144" s="576"/>
      <c r="U144" s="585">
        <v>0</v>
      </c>
    </row>
    <row r="145" spans="1:21" x14ac:dyDescent="0.2">
      <c r="A145" s="576" t="s">
        <v>4831</v>
      </c>
      <c r="B145" s="570" t="s">
        <v>1553</v>
      </c>
      <c r="C145" s="576" t="s">
        <v>4830</v>
      </c>
      <c r="D145" s="576" t="s">
        <v>2298</v>
      </c>
      <c r="E145" s="576" t="s">
        <v>4371</v>
      </c>
      <c r="F145" s="576" t="s">
        <v>4370</v>
      </c>
      <c r="G145" s="584">
        <f t="shared" si="8"/>
        <v>177530.17199999999</v>
      </c>
      <c r="H145" s="584"/>
      <c r="I145" s="571"/>
      <c r="J145" s="577"/>
      <c r="K145" s="577"/>
      <c r="L145" s="677">
        <v>147941.81</v>
      </c>
      <c r="M145" s="584">
        <f t="shared" si="7"/>
        <v>29588.362000000001</v>
      </c>
      <c r="N145" s="576" t="s">
        <v>1230</v>
      </c>
      <c r="O145" s="576" t="s">
        <v>4420</v>
      </c>
      <c r="P145" s="576"/>
      <c r="Q145" s="576" t="s">
        <v>2447</v>
      </c>
      <c r="R145" s="576" t="s">
        <v>3389</v>
      </c>
      <c r="S145" s="576" t="s">
        <v>2445</v>
      </c>
      <c r="T145" s="576"/>
      <c r="U145" s="585">
        <v>0</v>
      </c>
    </row>
    <row r="146" spans="1:21" s="595" customFormat="1" x14ac:dyDescent="0.2">
      <c r="A146" s="589" t="s">
        <v>4829</v>
      </c>
      <c r="B146" s="590" t="s">
        <v>1553</v>
      </c>
      <c r="C146" s="589" t="s">
        <v>4828</v>
      </c>
      <c r="D146" s="589" t="s">
        <v>2298</v>
      </c>
      <c r="E146" s="589" t="s">
        <v>4371</v>
      </c>
      <c r="F146" s="589" t="s">
        <v>4370</v>
      </c>
      <c r="G146" s="591">
        <f t="shared" si="8"/>
        <v>-302571.59999999998</v>
      </c>
      <c r="H146" s="591"/>
      <c r="I146" s="592"/>
      <c r="J146" s="593"/>
      <c r="K146" s="593"/>
      <c r="L146" s="679">
        <v>-252143</v>
      </c>
      <c r="M146" s="591">
        <f t="shared" si="7"/>
        <v>-50428.600000000006</v>
      </c>
      <c r="N146" s="589" t="s">
        <v>3034</v>
      </c>
      <c r="O146" s="589" t="s">
        <v>4419</v>
      </c>
      <c r="P146" s="589" t="s">
        <v>4823</v>
      </c>
      <c r="Q146" s="589" t="s">
        <v>2447</v>
      </c>
      <c r="R146" s="589" t="s">
        <v>3389</v>
      </c>
      <c r="S146" s="589" t="s">
        <v>2445</v>
      </c>
      <c r="T146" s="589"/>
      <c r="U146" s="594">
        <v>0</v>
      </c>
    </row>
    <row r="147" spans="1:21" s="595" customFormat="1" x14ac:dyDescent="0.2">
      <c r="A147" s="589" t="s">
        <v>4827</v>
      </c>
      <c r="B147" s="590" t="s">
        <v>1553</v>
      </c>
      <c r="C147" s="589" t="s">
        <v>4826</v>
      </c>
      <c r="D147" s="589" t="s">
        <v>2298</v>
      </c>
      <c r="E147" s="589" t="s">
        <v>4371</v>
      </c>
      <c r="F147" s="589" t="s">
        <v>4370</v>
      </c>
      <c r="G147" s="591">
        <f t="shared" si="8"/>
        <v>302571.59999999998</v>
      </c>
      <c r="H147" s="591"/>
      <c r="I147" s="592"/>
      <c r="J147" s="593"/>
      <c r="K147" s="593"/>
      <c r="L147" s="679">
        <v>252143</v>
      </c>
      <c r="M147" s="591">
        <f t="shared" si="7"/>
        <v>50428.600000000006</v>
      </c>
      <c r="N147" s="589" t="s">
        <v>4825</v>
      </c>
      <c r="O147" s="589" t="s">
        <v>4417</v>
      </c>
      <c r="P147" s="589"/>
      <c r="Q147" s="589" t="s">
        <v>2447</v>
      </c>
      <c r="R147" s="589" t="s">
        <v>3389</v>
      </c>
      <c r="S147" s="589" t="s">
        <v>2445</v>
      </c>
      <c r="T147" s="589"/>
      <c r="U147" s="594">
        <v>0</v>
      </c>
    </row>
    <row r="148" spans="1:21" s="648" customFormat="1" x14ac:dyDescent="0.2">
      <c r="A148" s="642" t="s">
        <v>4824</v>
      </c>
      <c r="B148" s="643" t="s">
        <v>4418</v>
      </c>
      <c r="C148" s="642" t="s">
        <v>4823</v>
      </c>
      <c r="D148" s="642" t="s">
        <v>2298</v>
      </c>
      <c r="E148" s="642" t="s">
        <v>4371</v>
      </c>
      <c r="F148" s="642" t="s">
        <v>4370</v>
      </c>
      <c r="G148" s="644">
        <f t="shared" si="8"/>
        <v>302571.59999999998</v>
      </c>
      <c r="H148" s="644"/>
      <c r="I148" s="645"/>
      <c r="J148" s="646"/>
      <c r="K148" s="646"/>
      <c r="L148" s="679">
        <v>252143</v>
      </c>
      <c r="M148" s="644">
        <f t="shared" si="7"/>
        <v>50428.600000000006</v>
      </c>
      <c r="N148" s="642" t="s">
        <v>4822</v>
      </c>
      <c r="O148" s="642" t="s">
        <v>4821</v>
      </c>
      <c r="P148" s="642"/>
      <c r="Q148" s="642" t="s">
        <v>2447</v>
      </c>
      <c r="R148" s="642" t="s">
        <v>3389</v>
      </c>
      <c r="S148" s="642" t="s">
        <v>2445</v>
      </c>
      <c r="T148" s="642"/>
      <c r="U148" s="647">
        <v>0</v>
      </c>
    </row>
    <row r="149" spans="1:21" s="595" customFormat="1" x14ac:dyDescent="0.2">
      <c r="A149" s="589" t="s">
        <v>4820</v>
      </c>
      <c r="B149" s="590" t="s">
        <v>1549</v>
      </c>
      <c r="C149" s="589" t="s">
        <v>4819</v>
      </c>
      <c r="D149" s="589" t="s">
        <v>2298</v>
      </c>
      <c r="E149" s="589" t="s">
        <v>1406</v>
      </c>
      <c r="F149" s="589" t="s">
        <v>4412</v>
      </c>
      <c r="G149" s="591">
        <f t="shared" si="8"/>
        <v>-6634990.7999999998</v>
      </c>
      <c r="H149" s="591"/>
      <c r="I149" s="592"/>
      <c r="J149" s="593"/>
      <c r="K149" s="593"/>
      <c r="L149" s="680">
        <v>-5529159</v>
      </c>
      <c r="M149" s="591">
        <f t="shared" si="7"/>
        <v>-1105831.8</v>
      </c>
      <c r="N149" s="589" t="s">
        <v>1221</v>
      </c>
      <c r="O149" s="589" t="s">
        <v>4413</v>
      </c>
      <c r="P149" s="589" t="s">
        <v>4810</v>
      </c>
      <c r="Q149" s="589" t="s">
        <v>2447</v>
      </c>
      <c r="R149" s="589" t="s">
        <v>3389</v>
      </c>
      <c r="S149" s="589" t="s">
        <v>2445</v>
      </c>
      <c r="T149" s="589"/>
      <c r="U149" s="594">
        <v>0</v>
      </c>
    </row>
    <row r="150" spans="1:21" s="595" customFormat="1" x14ac:dyDescent="0.2">
      <c r="A150" s="589" t="s">
        <v>4818</v>
      </c>
      <c r="B150" s="590" t="s">
        <v>1549</v>
      </c>
      <c r="C150" s="589" t="s">
        <v>4817</v>
      </c>
      <c r="D150" s="589" t="s">
        <v>2298</v>
      </c>
      <c r="E150" s="589" t="s">
        <v>1406</v>
      </c>
      <c r="F150" s="589" t="s">
        <v>4412</v>
      </c>
      <c r="G150" s="591">
        <f t="shared" si="8"/>
        <v>1859835.6</v>
      </c>
      <c r="H150" s="591"/>
      <c r="I150" s="592"/>
      <c r="J150" s="593"/>
      <c r="K150" s="593"/>
      <c r="L150" s="680">
        <v>1549863</v>
      </c>
      <c r="M150" s="591">
        <f t="shared" si="7"/>
        <v>309972.60000000003</v>
      </c>
      <c r="N150" s="589" t="s">
        <v>1415</v>
      </c>
      <c r="O150" s="589" t="s">
        <v>4415</v>
      </c>
      <c r="P150" s="589"/>
      <c r="Q150" s="589" t="s">
        <v>2447</v>
      </c>
      <c r="R150" s="589" t="s">
        <v>3389</v>
      </c>
      <c r="S150" s="589" t="s">
        <v>2445</v>
      </c>
      <c r="T150" s="589"/>
      <c r="U150" s="594">
        <v>0</v>
      </c>
    </row>
    <row r="151" spans="1:21" s="595" customFormat="1" x14ac:dyDescent="0.2">
      <c r="A151" s="589" t="s">
        <v>4816</v>
      </c>
      <c r="B151" s="590" t="s">
        <v>1549</v>
      </c>
      <c r="C151" s="589" t="s">
        <v>4815</v>
      </c>
      <c r="D151" s="589" t="s">
        <v>2298</v>
      </c>
      <c r="E151" s="589" t="s">
        <v>1406</v>
      </c>
      <c r="F151" s="589" t="s">
        <v>4412</v>
      </c>
      <c r="G151" s="591">
        <f t="shared" si="8"/>
        <v>4775155.2</v>
      </c>
      <c r="H151" s="591"/>
      <c r="I151" s="592"/>
      <c r="J151" s="593"/>
      <c r="K151" s="593"/>
      <c r="L151" s="680">
        <v>3979296</v>
      </c>
      <c r="M151" s="591">
        <f t="shared" si="7"/>
        <v>795859.20000000007</v>
      </c>
      <c r="N151" s="589" t="s">
        <v>1239</v>
      </c>
      <c r="O151" s="589" t="s">
        <v>4414</v>
      </c>
      <c r="P151" s="589"/>
      <c r="Q151" s="589" t="s">
        <v>2447</v>
      </c>
      <c r="R151" s="589" t="s">
        <v>3389</v>
      </c>
      <c r="S151" s="589" t="s">
        <v>2445</v>
      </c>
      <c r="T151" s="589"/>
      <c r="U151" s="594">
        <v>0</v>
      </c>
    </row>
    <row r="152" spans="1:21" s="595" customFormat="1" x14ac:dyDescent="0.2">
      <c r="A152" s="589" t="s">
        <v>4814</v>
      </c>
      <c r="B152" s="590" t="s">
        <v>1549</v>
      </c>
      <c r="C152" s="589" t="s">
        <v>4813</v>
      </c>
      <c r="D152" s="589" t="s">
        <v>2298</v>
      </c>
      <c r="E152" s="589" t="s">
        <v>1406</v>
      </c>
      <c r="F152" s="589" t="s">
        <v>4412</v>
      </c>
      <c r="G152" s="591">
        <f t="shared" si="8"/>
        <v>133791.696</v>
      </c>
      <c r="H152" s="591"/>
      <c r="I152" s="592"/>
      <c r="J152" s="593"/>
      <c r="K152" s="593"/>
      <c r="L152" s="680">
        <v>111493.08</v>
      </c>
      <c r="M152" s="591">
        <f t="shared" si="7"/>
        <v>22298.616000000002</v>
      </c>
      <c r="N152" s="589" t="s">
        <v>4812</v>
      </c>
      <c r="O152" s="589" t="s">
        <v>4416</v>
      </c>
      <c r="P152" s="589"/>
      <c r="Q152" s="589" t="s">
        <v>2447</v>
      </c>
      <c r="R152" s="589" t="s">
        <v>3389</v>
      </c>
      <c r="S152" s="589" t="s">
        <v>2445</v>
      </c>
      <c r="T152" s="589"/>
      <c r="U152" s="594">
        <v>0</v>
      </c>
    </row>
    <row r="153" spans="1:21" s="595" customFormat="1" x14ac:dyDescent="0.2">
      <c r="A153" s="589" t="s">
        <v>4811</v>
      </c>
      <c r="B153" s="590" t="s">
        <v>1549</v>
      </c>
      <c r="C153" s="589" t="s">
        <v>4810</v>
      </c>
      <c r="D153" s="589" t="s">
        <v>2298</v>
      </c>
      <c r="E153" s="589" t="s">
        <v>1406</v>
      </c>
      <c r="F153" s="589" t="s">
        <v>4412</v>
      </c>
      <c r="G153" s="591">
        <f t="shared" si="8"/>
        <v>6634990.7999999998</v>
      </c>
      <c r="H153" s="591"/>
      <c r="I153" s="592"/>
      <c r="J153" s="593"/>
      <c r="K153" s="593"/>
      <c r="L153" s="680">
        <v>5529159</v>
      </c>
      <c r="M153" s="591">
        <f t="shared" si="7"/>
        <v>1105831.8</v>
      </c>
      <c r="N153" s="589" t="s">
        <v>1414</v>
      </c>
      <c r="O153" s="589" t="s">
        <v>4411</v>
      </c>
      <c r="P153" s="589"/>
      <c r="Q153" s="589" t="s">
        <v>2447</v>
      </c>
      <c r="R153" s="589" t="s">
        <v>3389</v>
      </c>
      <c r="S153" s="589" t="s">
        <v>2445</v>
      </c>
      <c r="T153" s="589"/>
      <c r="U153" s="594">
        <v>0</v>
      </c>
    </row>
    <row r="154" spans="1:21" s="595" customFormat="1" x14ac:dyDescent="0.2">
      <c r="A154" s="589" t="s">
        <v>4809</v>
      </c>
      <c r="B154" s="590" t="s">
        <v>1549</v>
      </c>
      <c r="C154" s="589" t="s">
        <v>4808</v>
      </c>
      <c r="D154" s="589" t="s">
        <v>2298</v>
      </c>
      <c r="E154" s="589" t="s">
        <v>4371</v>
      </c>
      <c r="F154" s="589" t="s">
        <v>4370</v>
      </c>
      <c r="G154" s="591">
        <f t="shared" si="8"/>
        <v>354477</v>
      </c>
      <c r="H154" s="591"/>
      <c r="I154" s="592"/>
      <c r="J154" s="593"/>
      <c r="K154" s="593"/>
      <c r="L154" s="680">
        <v>295397.5</v>
      </c>
      <c r="M154" s="591">
        <f t="shared" si="7"/>
        <v>59079.5</v>
      </c>
      <c r="N154" s="589" t="s">
        <v>1244</v>
      </c>
      <c r="O154" s="589" t="s">
        <v>4410</v>
      </c>
      <c r="P154" s="589"/>
      <c r="Q154" s="589" t="s">
        <v>2447</v>
      </c>
      <c r="R154" s="589" t="s">
        <v>3389</v>
      </c>
      <c r="S154" s="589" t="s">
        <v>2445</v>
      </c>
      <c r="T154" s="589"/>
      <c r="U154" s="594">
        <v>0</v>
      </c>
    </row>
    <row r="155" spans="1:21" s="595" customFormat="1" x14ac:dyDescent="0.2">
      <c r="A155" s="589" t="s">
        <v>4807</v>
      </c>
      <c r="B155" s="590" t="s">
        <v>1543</v>
      </c>
      <c r="C155" s="589" t="s">
        <v>4806</v>
      </c>
      <c r="D155" s="589" t="s">
        <v>2298</v>
      </c>
      <c r="E155" s="589" t="s">
        <v>4371</v>
      </c>
      <c r="F155" s="589" t="s">
        <v>4370</v>
      </c>
      <c r="G155" s="591">
        <f t="shared" si="8"/>
        <v>177237.78</v>
      </c>
      <c r="H155" s="591"/>
      <c r="I155" s="592"/>
      <c r="J155" s="593"/>
      <c r="K155" s="593"/>
      <c r="L155" s="680">
        <v>147698.15</v>
      </c>
      <c r="M155" s="591">
        <f t="shared" si="7"/>
        <v>29539.63</v>
      </c>
      <c r="N155" s="589" t="s">
        <v>1413</v>
      </c>
      <c r="O155" s="589" t="s">
        <v>4409</v>
      </c>
      <c r="P155" s="589"/>
      <c r="Q155" s="589" t="s">
        <v>2447</v>
      </c>
      <c r="R155" s="589" t="s">
        <v>3389</v>
      </c>
      <c r="S155" s="589" t="s">
        <v>2445</v>
      </c>
      <c r="T155" s="589"/>
      <c r="U155" s="594">
        <v>0</v>
      </c>
    </row>
    <row r="156" spans="1:21" s="595" customFormat="1" x14ac:dyDescent="0.2">
      <c r="A156" s="589" t="s">
        <v>4805</v>
      </c>
      <c r="B156" s="590" t="s">
        <v>1537</v>
      </c>
      <c r="C156" s="589" t="s">
        <v>4804</v>
      </c>
      <c r="D156" s="589" t="s">
        <v>2298</v>
      </c>
      <c r="E156" s="589" t="s">
        <v>4371</v>
      </c>
      <c r="F156" s="589" t="s">
        <v>4370</v>
      </c>
      <c r="G156" s="591">
        <f t="shared" si="8"/>
        <v>354477</v>
      </c>
      <c r="H156" s="591"/>
      <c r="I156" s="592"/>
      <c r="J156" s="593"/>
      <c r="K156" s="593"/>
      <c r="L156" s="680">
        <v>295397.5</v>
      </c>
      <c r="M156" s="591">
        <f t="shared" si="7"/>
        <v>59079.5</v>
      </c>
      <c r="N156" s="589" t="s">
        <v>262</v>
      </c>
      <c r="O156" s="589" t="s">
        <v>4408</v>
      </c>
      <c r="P156" s="589"/>
      <c r="Q156" s="589" t="s">
        <v>2447</v>
      </c>
      <c r="R156" s="589" t="s">
        <v>3389</v>
      </c>
      <c r="S156" s="589" t="s">
        <v>2445</v>
      </c>
      <c r="T156" s="589"/>
      <c r="U156" s="594">
        <v>0</v>
      </c>
    </row>
    <row r="157" spans="1:21" s="595" customFormat="1" x14ac:dyDescent="0.2">
      <c r="A157" s="589" t="s">
        <v>4803</v>
      </c>
      <c r="B157" s="590" t="s">
        <v>1533</v>
      </c>
      <c r="C157" s="589" t="s">
        <v>4802</v>
      </c>
      <c r="D157" s="589" t="s">
        <v>2298</v>
      </c>
      <c r="E157" s="589" t="s">
        <v>4395</v>
      </c>
      <c r="F157" s="589" t="s">
        <v>4394</v>
      </c>
      <c r="G157" s="591">
        <f t="shared" si="8"/>
        <v>735017.4</v>
      </c>
      <c r="H157" s="591"/>
      <c r="I157" s="592"/>
      <c r="J157" s="593"/>
      <c r="K157" s="593"/>
      <c r="L157" s="680">
        <v>612514.5</v>
      </c>
      <c r="M157" s="591">
        <f t="shared" si="7"/>
        <v>122502.90000000001</v>
      </c>
      <c r="N157" s="589" t="s">
        <v>453</v>
      </c>
      <c r="O157" s="589" t="s">
        <v>4398</v>
      </c>
      <c r="P157" s="589"/>
      <c r="Q157" s="589" t="s">
        <v>2447</v>
      </c>
      <c r="R157" s="589" t="s">
        <v>3389</v>
      </c>
      <c r="S157" s="589" t="s">
        <v>2445</v>
      </c>
      <c r="T157" s="589"/>
      <c r="U157" s="594">
        <v>0</v>
      </c>
    </row>
    <row r="158" spans="1:21" s="595" customFormat="1" x14ac:dyDescent="0.2">
      <c r="A158" s="589" t="s">
        <v>4801</v>
      </c>
      <c r="B158" s="590" t="s">
        <v>1533</v>
      </c>
      <c r="C158" s="589" t="s">
        <v>4800</v>
      </c>
      <c r="D158" s="589" t="s">
        <v>2298</v>
      </c>
      <c r="E158" s="589" t="s">
        <v>4371</v>
      </c>
      <c r="F158" s="589" t="s">
        <v>4370</v>
      </c>
      <c r="G158" s="591">
        <f t="shared" si="8"/>
        <v>354652.44</v>
      </c>
      <c r="H158" s="591"/>
      <c r="I158" s="592"/>
      <c r="J158" s="593"/>
      <c r="K158" s="593"/>
      <c r="L158" s="680">
        <v>295543.7</v>
      </c>
      <c r="M158" s="591">
        <f t="shared" si="7"/>
        <v>59108.740000000005</v>
      </c>
      <c r="N158" s="589" t="s">
        <v>459</v>
      </c>
      <c r="O158" s="589" t="s">
        <v>4407</v>
      </c>
      <c r="P158" s="589"/>
      <c r="Q158" s="589" t="s">
        <v>2447</v>
      </c>
      <c r="R158" s="589" t="s">
        <v>3389</v>
      </c>
      <c r="S158" s="589" t="s">
        <v>2445</v>
      </c>
      <c r="T158" s="589"/>
      <c r="U158" s="594">
        <v>0</v>
      </c>
    </row>
    <row r="159" spans="1:21" s="595" customFormat="1" x14ac:dyDescent="0.2">
      <c r="A159" s="589" t="s">
        <v>4799</v>
      </c>
      <c r="B159" s="590" t="s">
        <v>1528</v>
      </c>
      <c r="C159" s="589" t="s">
        <v>4798</v>
      </c>
      <c r="D159" s="589" t="s">
        <v>2298</v>
      </c>
      <c r="E159" s="589" t="s">
        <v>4371</v>
      </c>
      <c r="F159" s="589" t="s">
        <v>4370</v>
      </c>
      <c r="G159" s="591">
        <f t="shared" si="8"/>
        <v>218995.56</v>
      </c>
      <c r="H159" s="591"/>
      <c r="I159" s="592"/>
      <c r="J159" s="593"/>
      <c r="K159" s="593"/>
      <c r="L159" s="680">
        <v>182496.3</v>
      </c>
      <c r="M159" s="591">
        <f t="shared" si="7"/>
        <v>36499.26</v>
      </c>
      <c r="N159" s="589" t="s">
        <v>460</v>
      </c>
      <c r="O159" s="589" t="s">
        <v>4406</v>
      </c>
      <c r="P159" s="589"/>
      <c r="Q159" s="589" t="s">
        <v>2447</v>
      </c>
      <c r="R159" s="589" t="s">
        <v>3389</v>
      </c>
      <c r="S159" s="589" t="s">
        <v>2445</v>
      </c>
      <c r="T159" s="589"/>
      <c r="U159" s="594">
        <v>0</v>
      </c>
    </row>
    <row r="160" spans="1:21" s="595" customFormat="1" x14ac:dyDescent="0.2">
      <c r="A160" s="589" t="s">
        <v>4797</v>
      </c>
      <c r="B160" s="590" t="s">
        <v>1521</v>
      </c>
      <c r="C160" s="589" t="s">
        <v>4796</v>
      </c>
      <c r="D160" s="589" t="s">
        <v>2298</v>
      </c>
      <c r="E160" s="589" t="s">
        <v>4371</v>
      </c>
      <c r="F160" s="589" t="s">
        <v>4370</v>
      </c>
      <c r="G160" s="591">
        <f t="shared" si="8"/>
        <v>333734.55599999998</v>
      </c>
      <c r="H160" s="591"/>
      <c r="I160" s="592"/>
      <c r="J160" s="593"/>
      <c r="K160" s="593"/>
      <c r="L160" s="680">
        <v>278112.13</v>
      </c>
      <c r="M160" s="591">
        <f t="shared" si="7"/>
        <v>55622.426000000007</v>
      </c>
      <c r="N160" s="589" t="s">
        <v>373</v>
      </c>
      <c r="O160" s="589" t="s">
        <v>4405</v>
      </c>
      <c r="P160" s="589"/>
      <c r="Q160" s="589" t="s">
        <v>2447</v>
      </c>
      <c r="R160" s="589" t="s">
        <v>3389</v>
      </c>
      <c r="S160" s="589" t="s">
        <v>2445</v>
      </c>
      <c r="T160" s="589"/>
      <c r="U160" s="594">
        <v>0</v>
      </c>
    </row>
    <row r="161" spans="1:21" s="595" customFormat="1" x14ac:dyDescent="0.2">
      <c r="A161" s="589" t="s">
        <v>4795</v>
      </c>
      <c r="B161" s="590" t="s">
        <v>1519</v>
      </c>
      <c r="C161" s="589" t="s">
        <v>4794</v>
      </c>
      <c r="D161" s="589" t="s">
        <v>2298</v>
      </c>
      <c r="E161" s="589" t="s">
        <v>4371</v>
      </c>
      <c r="F161" s="589" t="s">
        <v>4370</v>
      </c>
      <c r="G161" s="591">
        <f t="shared" si="8"/>
        <v>292187.20799999998</v>
      </c>
      <c r="H161" s="591"/>
      <c r="I161" s="592"/>
      <c r="J161" s="593"/>
      <c r="K161" s="593"/>
      <c r="L161" s="680">
        <v>243489.34</v>
      </c>
      <c r="M161" s="591">
        <f t="shared" si="7"/>
        <v>48697.868000000002</v>
      </c>
      <c r="N161" s="589" t="s">
        <v>376</v>
      </c>
      <c r="O161" s="589" t="s">
        <v>4403</v>
      </c>
      <c r="P161" s="589"/>
      <c r="Q161" s="589" t="s">
        <v>2447</v>
      </c>
      <c r="R161" s="589" t="s">
        <v>3389</v>
      </c>
      <c r="S161" s="589" t="s">
        <v>2445</v>
      </c>
      <c r="T161" s="589"/>
      <c r="U161" s="594">
        <v>0</v>
      </c>
    </row>
    <row r="162" spans="1:21" s="595" customFormat="1" x14ac:dyDescent="0.2">
      <c r="A162" s="589" t="s">
        <v>4793</v>
      </c>
      <c r="B162" s="590" t="s">
        <v>4404</v>
      </c>
      <c r="C162" s="589" t="s">
        <v>4792</v>
      </c>
      <c r="D162" s="589" t="s">
        <v>2298</v>
      </c>
      <c r="E162" s="589" t="s">
        <v>4371</v>
      </c>
      <c r="F162" s="589" t="s">
        <v>4370</v>
      </c>
      <c r="G162" s="591">
        <f t="shared" si="8"/>
        <v>177398.592</v>
      </c>
      <c r="H162" s="591"/>
      <c r="I162" s="592"/>
      <c r="J162" s="593"/>
      <c r="K162" s="593"/>
      <c r="L162" s="680">
        <v>147832.16</v>
      </c>
      <c r="M162" s="591">
        <f t="shared" si="7"/>
        <v>29566.432000000001</v>
      </c>
      <c r="N162" s="589" t="s">
        <v>377</v>
      </c>
      <c r="O162" s="589" t="s">
        <v>4402</v>
      </c>
      <c r="P162" s="589"/>
      <c r="Q162" s="589" t="s">
        <v>2447</v>
      </c>
      <c r="R162" s="589" t="s">
        <v>3389</v>
      </c>
      <c r="S162" s="589" t="s">
        <v>2445</v>
      </c>
      <c r="T162" s="589"/>
      <c r="U162" s="594">
        <v>0</v>
      </c>
    </row>
    <row r="163" spans="1:21" s="595" customFormat="1" x14ac:dyDescent="0.2">
      <c r="A163" s="589" t="s">
        <v>4791</v>
      </c>
      <c r="B163" s="590" t="s">
        <v>1516</v>
      </c>
      <c r="C163" s="589" t="s">
        <v>4790</v>
      </c>
      <c r="D163" s="589" t="s">
        <v>2298</v>
      </c>
      <c r="E163" s="589" t="s">
        <v>4371</v>
      </c>
      <c r="F163" s="589" t="s">
        <v>4370</v>
      </c>
      <c r="G163" s="591">
        <f t="shared" si="8"/>
        <v>177383.97600000002</v>
      </c>
      <c r="H163" s="591"/>
      <c r="I163" s="592"/>
      <c r="J163" s="593"/>
      <c r="K163" s="593"/>
      <c r="L163" s="680">
        <v>147819.98000000001</v>
      </c>
      <c r="M163" s="591">
        <f t="shared" si="7"/>
        <v>29563.996000000003</v>
      </c>
      <c r="N163" s="589" t="s">
        <v>571</v>
      </c>
      <c r="O163" s="589" t="s">
        <v>4401</v>
      </c>
      <c r="P163" s="589"/>
      <c r="Q163" s="589" t="s">
        <v>2447</v>
      </c>
      <c r="R163" s="589" t="s">
        <v>3389</v>
      </c>
      <c r="S163" s="589" t="s">
        <v>2445</v>
      </c>
      <c r="T163" s="589"/>
      <c r="U163" s="594">
        <v>0</v>
      </c>
    </row>
    <row r="164" spans="1:21" s="595" customFormat="1" x14ac:dyDescent="0.2">
      <c r="A164" s="589" t="s">
        <v>4789</v>
      </c>
      <c r="B164" s="590" t="s">
        <v>4400</v>
      </c>
      <c r="C164" s="589" t="s">
        <v>4788</v>
      </c>
      <c r="D164" s="589" t="s">
        <v>2298</v>
      </c>
      <c r="E164" s="589" t="s">
        <v>4371</v>
      </c>
      <c r="F164" s="589" t="s">
        <v>4370</v>
      </c>
      <c r="G164" s="591">
        <f t="shared" si="8"/>
        <v>177383.97600000002</v>
      </c>
      <c r="H164" s="591"/>
      <c r="I164" s="592"/>
      <c r="J164" s="593"/>
      <c r="K164" s="593"/>
      <c r="L164" s="680">
        <v>147819.98000000001</v>
      </c>
      <c r="M164" s="591">
        <f t="shared" si="7"/>
        <v>29563.996000000003</v>
      </c>
      <c r="N164" s="589" t="s">
        <v>632</v>
      </c>
      <c r="O164" s="589" t="s">
        <v>4399</v>
      </c>
      <c r="P164" s="589"/>
      <c r="Q164" s="589" t="s">
        <v>2447</v>
      </c>
      <c r="R164" s="589" t="s">
        <v>3389</v>
      </c>
      <c r="S164" s="589" t="s">
        <v>2445</v>
      </c>
      <c r="T164" s="589"/>
      <c r="U164" s="594">
        <v>0</v>
      </c>
    </row>
    <row r="165" spans="1:21" s="595" customFormat="1" x14ac:dyDescent="0.2">
      <c r="A165" s="589" t="s">
        <v>4787</v>
      </c>
      <c r="B165" s="590" t="s">
        <v>1514</v>
      </c>
      <c r="C165" s="589" t="s">
        <v>4786</v>
      </c>
      <c r="D165" s="589" t="s">
        <v>2298</v>
      </c>
      <c r="E165" s="589" t="s">
        <v>4395</v>
      </c>
      <c r="F165" s="589" t="s">
        <v>4394</v>
      </c>
      <c r="G165" s="591">
        <f t="shared" si="8"/>
        <v>857591.48399999994</v>
      </c>
      <c r="H165" s="591"/>
      <c r="I165" s="592"/>
      <c r="J165" s="593"/>
      <c r="K165" s="593"/>
      <c r="L165" s="680">
        <v>714659.57</v>
      </c>
      <c r="M165" s="591">
        <f t="shared" si="7"/>
        <v>142931.91399999999</v>
      </c>
      <c r="N165" s="589" t="s">
        <v>633</v>
      </c>
      <c r="O165" s="589" t="s">
        <v>4397</v>
      </c>
      <c r="P165" s="589"/>
      <c r="Q165" s="589" t="s">
        <v>2447</v>
      </c>
      <c r="R165" s="589" t="s">
        <v>3389</v>
      </c>
      <c r="S165" s="589" t="s">
        <v>2445</v>
      </c>
      <c r="T165" s="589"/>
      <c r="U165" s="594">
        <v>0</v>
      </c>
    </row>
    <row r="166" spans="1:21" s="595" customFormat="1" x14ac:dyDescent="0.2">
      <c r="A166" s="589" t="s">
        <v>4785</v>
      </c>
      <c r="B166" s="590" t="s">
        <v>1514</v>
      </c>
      <c r="C166" s="589" t="s">
        <v>4784</v>
      </c>
      <c r="D166" s="589" t="s">
        <v>2298</v>
      </c>
      <c r="E166" s="589" t="s">
        <v>4371</v>
      </c>
      <c r="F166" s="589" t="s">
        <v>4370</v>
      </c>
      <c r="G166" s="591">
        <f t="shared" ref="G166:G184" si="9">SUM(H166:M166)</f>
        <v>177340.11599999998</v>
      </c>
      <c r="H166" s="591"/>
      <c r="I166" s="592"/>
      <c r="J166" s="593"/>
      <c r="K166" s="593"/>
      <c r="L166" s="680">
        <v>147783.43</v>
      </c>
      <c r="M166" s="591">
        <f t="shared" si="7"/>
        <v>29556.686000000002</v>
      </c>
      <c r="N166" s="589" t="s">
        <v>634</v>
      </c>
      <c r="O166" s="589" t="s">
        <v>4396</v>
      </c>
      <c r="P166" s="589"/>
      <c r="Q166" s="589" t="s">
        <v>2447</v>
      </c>
      <c r="R166" s="589" t="s">
        <v>3389</v>
      </c>
      <c r="S166" s="589" t="s">
        <v>2445</v>
      </c>
      <c r="T166" s="589"/>
      <c r="U166" s="594">
        <v>0</v>
      </c>
    </row>
    <row r="167" spans="1:21" s="595" customFormat="1" x14ac:dyDescent="0.2">
      <c r="A167" s="589" t="s">
        <v>4783</v>
      </c>
      <c r="B167" s="590" t="s">
        <v>1512</v>
      </c>
      <c r="C167" s="589" t="s">
        <v>4782</v>
      </c>
      <c r="D167" s="589" t="s">
        <v>2298</v>
      </c>
      <c r="E167" s="589" t="s">
        <v>4395</v>
      </c>
      <c r="F167" s="589" t="s">
        <v>4394</v>
      </c>
      <c r="G167" s="591">
        <f t="shared" si="9"/>
        <v>1347420.3119999999</v>
      </c>
      <c r="H167" s="591"/>
      <c r="I167" s="592"/>
      <c r="J167" s="593"/>
      <c r="K167" s="593"/>
      <c r="L167" s="680">
        <v>1122850.26</v>
      </c>
      <c r="M167" s="591">
        <f t="shared" si="7"/>
        <v>224570.05200000003</v>
      </c>
      <c r="N167" s="589" t="s">
        <v>765</v>
      </c>
      <c r="O167" s="589" t="s">
        <v>4393</v>
      </c>
      <c r="P167" s="589"/>
      <c r="Q167" s="589" t="s">
        <v>2447</v>
      </c>
      <c r="R167" s="589" t="s">
        <v>3389</v>
      </c>
      <c r="S167" s="589" t="s">
        <v>2445</v>
      </c>
      <c r="T167" s="589"/>
      <c r="U167" s="594">
        <v>0</v>
      </c>
    </row>
    <row r="168" spans="1:21" s="595" customFormat="1" x14ac:dyDescent="0.2">
      <c r="A168" s="589" t="s">
        <v>4781</v>
      </c>
      <c r="B168" s="590" t="s">
        <v>1512</v>
      </c>
      <c r="C168" s="589" t="s">
        <v>4780</v>
      </c>
      <c r="D168" s="589" t="s">
        <v>2298</v>
      </c>
      <c r="E168" s="589" t="s">
        <v>4371</v>
      </c>
      <c r="F168" s="589" t="s">
        <v>4370</v>
      </c>
      <c r="G168" s="591">
        <f t="shared" si="9"/>
        <v>177310.872</v>
      </c>
      <c r="H168" s="591"/>
      <c r="I168" s="592"/>
      <c r="J168" s="593"/>
      <c r="K168" s="593"/>
      <c r="L168" s="680">
        <v>147759.06</v>
      </c>
      <c r="M168" s="591">
        <f t="shared" si="7"/>
        <v>29551.812000000002</v>
      </c>
      <c r="N168" s="589" t="s">
        <v>766</v>
      </c>
      <c r="O168" s="589" t="s">
        <v>4392</v>
      </c>
      <c r="P168" s="589"/>
      <c r="Q168" s="589" t="s">
        <v>2447</v>
      </c>
      <c r="R168" s="589" t="s">
        <v>3389</v>
      </c>
      <c r="S168" s="589" t="s">
        <v>2445</v>
      </c>
      <c r="T168" s="589"/>
      <c r="U168" s="594">
        <v>0</v>
      </c>
    </row>
    <row r="169" spans="1:21" s="595" customFormat="1" x14ac:dyDescent="0.2">
      <c r="A169" s="589" t="s">
        <v>4779</v>
      </c>
      <c r="B169" s="590" t="s">
        <v>1510</v>
      </c>
      <c r="C169" s="589" t="s">
        <v>4778</v>
      </c>
      <c r="D169" s="589" t="s">
        <v>2298</v>
      </c>
      <c r="E169" s="589" t="s">
        <v>4371</v>
      </c>
      <c r="F169" s="589" t="s">
        <v>4370</v>
      </c>
      <c r="G169" s="591">
        <f t="shared" si="9"/>
        <v>0</v>
      </c>
      <c r="H169" s="591"/>
      <c r="I169" s="592"/>
      <c r="J169" s="593"/>
      <c r="K169" s="593"/>
      <c r="L169" s="680">
        <v>0</v>
      </c>
      <c r="M169" s="591">
        <f t="shared" si="7"/>
        <v>0</v>
      </c>
      <c r="N169" s="589" t="s">
        <v>810</v>
      </c>
      <c r="O169" s="589" t="s">
        <v>4391</v>
      </c>
      <c r="P169" s="589"/>
      <c r="Q169" s="589" t="s">
        <v>2447</v>
      </c>
      <c r="R169" s="589" t="s">
        <v>3389</v>
      </c>
      <c r="S169" s="589" t="s">
        <v>2445</v>
      </c>
      <c r="T169" s="589"/>
      <c r="U169" s="594">
        <v>0</v>
      </c>
    </row>
    <row r="170" spans="1:21" s="595" customFormat="1" x14ac:dyDescent="0.2">
      <c r="A170" s="589" t="s">
        <v>4777</v>
      </c>
      <c r="B170" s="590" t="s">
        <v>1508</v>
      </c>
      <c r="C170" s="589" t="s">
        <v>4776</v>
      </c>
      <c r="D170" s="589" t="s">
        <v>2298</v>
      </c>
      <c r="E170" s="589" t="s">
        <v>4371</v>
      </c>
      <c r="F170" s="589" t="s">
        <v>4370</v>
      </c>
      <c r="G170" s="591">
        <f t="shared" si="9"/>
        <v>0</v>
      </c>
      <c r="H170" s="591"/>
      <c r="I170" s="592"/>
      <c r="J170" s="593"/>
      <c r="K170" s="593"/>
      <c r="L170" s="680">
        <v>0</v>
      </c>
      <c r="M170" s="591">
        <f t="shared" si="7"/>
        <v>0</v>
      </c>
      <c r="N170" s="589" t="s">
        <v>833</v>
      </c>
      <c r="O170" s="589" t="s">
        <v>4389</v>
      </c>
      <c r="P170" s="589" t="s">
        <v>4772</v>
      </c>
      <c r="Q170" s="589" t="s">
        <v>2447</v>
      </c>
      <c r="R170" s="589" t="s">
        <v>3389</v>
      </c>
      <c r="S170" s="589" t="s">
        <v>2445</v>
      </c>
      <c r="T170" s="589"/>
      <c r="U170" s="594">
        <v>0</v>
      </c>
    </row>
    <row r="171" spans="1:21" s="595" customFormat="1" x14ac:dyDescent="0.2">
      <c r="A171" s="589" t="s">
        <v>4775</v>
      </c>
      <c r="B171" s="590" t="s">
        <v>1508</v>
      </c>
      <c r="C171" s="589" t="s">
        <v>4774</v>
      </c>
      <c r="D171" s="589" t="s">
        <v>2298</v>
      </c>
      <c r="E171" s="589" t="s">
        <v>4371</v>
      </c>
      <c r="F171" s="589" t="s">
        <v>4370</v>
      </c>
      <c r="G171" s="591">
        <f t="shared" si="9"/>
        <v>0</v>
      </c>
      <c r="H171" s="591"/>
      <c r="I171" s="592"/>
      <c r="J171" s="593"/>
      <c r="K171" s="593"/>
      <c r="L171" s="680">
        <v>0</v>
      </c>
      <c r="M171" s="591">
        <f t="shared" si="7"/>
        <v>0</v>
      </c>
      <c r="N171" s="589" t="s">
        <v>832</v>
      </c>
      <c r="O171" s="589" t="s">
        <v>4390</v>
      </c>
      <c r="P171" s="589"/>
      <c r="Q171" s="589" t="s">
        <v>2447</v>
      </c>
      <c r="R171" s="589" t="s">
        <v>3389</v>
      </c>
      <c r="S171" s="589" t="s">
        <v>2445</v>
      </c>
      <c r="T171" s="589"/>
      <c r="U171" s="594">
        <v>0</v>
      </c>
    </row>
    <row r="172" spans="1:21" s="595" customFormat="1" x14ac:dyDescent="0.2">
      <c r="A172" s="589" t="s">
        <v>4773</v>
      </c>
      <c r="B172" s="590" t="s">
        <v>1508</v>
      </c>
      <c r="C172" s="589" t="s">
        <v>4772</v>
      </c>
      <c r="D172" s="589" t="s">
        <v>2298</v>
      </c>
      <c r="E172" s="589" t="s">
        <v>4371</v>
      </c>
      <c r="F172" s="589" t="s">
        <v>4370</v>
      </c>
      <c r="G172" s="591">
        <f t="shared" si="9"/>
        <v>0</v>
      </c>
      <c r="H172" s="591"/>
      <c r="I172" s="592"/>
      <c r="J172" s="593"/>
      <c r="K172" s="593"/>
      <c r="L172" s="680">
        <v>0</v>
      </c>
      <c r="M172" s="591">
        <f t="shared" si="7"/>
        <v>0</v>
      </c>
      <c r="N172" s="589" t="s">
        <v>1412</v>
      </c>
      <c r="O172" s="589" t="s">
        <v>4388</v>
      </c>
      <c r="P172" s="589"/>
      <c r="Q172" s="589" t="s">
        <v>2447</v>
      </c>
      <c r="R172" s="589" t="s">
        <v>3389</v>
      </c>
      <c r="S172" s="589" t="s">
        <v>2445</v>
      </c>
      <c r="T172" s="589"/>
      <c r="U172" s="594">
        <v>0</v>
      </c>
    </row>
    <row r="173" spans="1:21" s="595" customFormat="1" x14ac:dyDescent="0.2">
      <c r="A173" s="589" t="s">
        <v>4771</v>
      </c>
      <c r="B173" s="590" t="s">
        <v>1506</v>
      </c>
      <c r="C173" s="589" t="s">
        <v>4770</v>
      </c>
      <c r="D173" s="589" t="s">
        <v>2298</v>
      </c>
      <c r="E173" s="589" t="s">
        <v>4371</v>
      </c>
      <c r="F173" s="589" t="s">
        <v>4370</v>
      </c>
      <c r="G173" s="591">
        <f t="shared" si="9"/>
        <v>0</v>
      </c>
      <c r="H173" s="591"/>
      <c r="I173" s="592"/>
      <c r="J173" s="593"/>
      <c r="K173" s="593"/>
      <c r="L173" s="680">
        <v>0</v>
      </c>
      <c r="M173" s="591">
        <f t="shared" si="7"/>
        <v>0</v>
      </c>
      <c r="N173" s="589" t="s">
        <v>1059</v>
      </c>
      <c r="O173" s="589" t="s">
        <v>4387</v>
      </c>
      <c r="P173" s="589"/>
      <c r="Q173" s="589" t="s">
        <v>2447</v>
      </c>
      <c r="R173" s="589" t="s">
        <v>3389</v>
      </c>
      <c r="S173" s="589" t="s">
        <v>2445</v>
      </c>
      <c r="T173" s="589"/>
      <c r="U173" s="594">
        <v>0</v>
      </c>
    </row>
    <row r="174" spans="1:21" s="595" customFormat="1" x14ac:dyDescent="0.2">
      <c r="A174" s="589" t="s">
        <v>4769</v>
      </c>
      <c r="B174" s="590" t="s">
        <v>1504</v>
      </c>
      <c r="C174" s="589" t="s">
        <v>4768</v>
      </c>
      <c r="D174" s="589" t="s">
        <v>2298</v>
      </c>
      <c r="E174" s="589" t="s">
        <v>4371</v>
      </c>
      <c r="F174" s="589" t="s">
        <v>4370</v>
      </c>
      <c r="G174" s="591">
        <f t="shared" si="9"/>
        <v>0</v>
      </c>
      <c r="H174" s="591"/>
      <c r="I174" s="592"/>
      <c r="J174" s="593"/>
      <c r="K174" s="593"/>
      <c r="L174" s="680">
        <v>0</v>
      </c>
      <c r="M174" s="591">
        <f t="shared" si="7"/>
        <v>0</v>
      </c>
      <c r="N174" s="589" t="s">
        <v>999</v>
      </c>
      <c r="O174" s="589" t="s">
        <v>4386</v>
      </c>
      <c r="P174" s="589"/>
      <c r="Q174" s="589" t="s">
        <v>2447</v>
      </c>
      <c r="R174" s="589" t="s">
        <v>3389</v>
      </c>
      <c r="S174" s="589" t="s">
        <v>2445</v>
      </c>
      <c r="T174" s="589"/>
      <c r="U174" s="594">
        <v>0</v>
      </c>
    </row>
    <row r="175" spans="1:21" s="595" customFormat="1" x14ac:dyDescent="0.2">
      <c r="A175" s="589" t="s">
        <v>4767</v>
      </c>
      <c r="B175" s="590" t="s">
        <v>4376</v>
      </c>
      <c r="C175" s="589" t="s">
        <v>4766</v>
      </c>
      <c r="D175" s="589" t="s">
        <v>2309</v>
      </c>
      <c r="E175" s="589" t="s">
        <v>4380</v>
      </c>
      <c r="F175" s="589" t="s">
        <v>4378</v>
      </c>
      <c r="G175" s="591">
        <f t="shared" si="9"/>
        <v>46200</v>
      </c>
      <c r="H175" s="591"/>
      <c r="I175" s="592"/>
      <c r="J175" s="593"/>
      <c r="K175" s="593"/>
      <c r="L175" s="680">
        <v>38500</v>
      </c>
      <c r="M175" s="591">
        <f t="shared" si="7"/>
        <v>7700</v>
      </c>
      <c r="N175" s="589" t="s">
        <v>389</v>
      </c>
      <c r="O175" s="589" t="s">
        <v>4385</v>
      </c>
      <c r="P175" s="589"/>
      <c r="Q175" s="589" t="s">
        <v>2447</v>
      </c>
      <c r="R175" s="589" t="s">
        <v>3389</v>
      </c>
      <c r="S175" s="589" t="s">
        <v>2445</v>
      </c>
      <c r="T175" s="589"/>
      <c r="U175" s="594">
        <v>0</v>
      </c>
    </row>
    <row r="176" spans="1:21" s="595" customFormat="1" x14ac:dyDescent="0.2">
      <c r="A176" s="589" t="s">
        <v>4765</v>
      </c>
      <c r="B176" s="590" t="s">
        <v>4376</v>
      </c>
      <c r="C176" s="589" t="s">
        <v>4764</v>
      </c>
      <c r="D176" s="589" t="s">
        <v>2298</v>
      </c>
      <c r="E176" s="589" t="s">
        <v>4380</v>
      </c>
      <c r="F176" s="589" t="s">
        <v>4378</v>
      </c>
      <c r="G176" s="591">
        <f t="shared" si="9"/>
        <v>-38901.599999999999</v>
      </c>
      <c r="H176" s="591"/>
      <c r="I176" s="592"/>
      <c r="J176" s="593"/>
      <c r="K176" s="593"/>
      <c r="L176" s="680">
        <v>-32418</v>
      </c>
      <c r="M176" s="591">
        <f t="shared" si="7"/>
        <v>-6483.6</v>
      </c>
      <c r="N176" s="589" t="s">
        <v>994</v>
      </c>
      <c r="O176" s="589" t="s">
        <v>4384</v>
      </c>
      <c r="P176" s="589" t="s">
        <v>4762</v>
      </c>
      <c r="Q176" s="589" t="s">
        <v>2447</v>
      </c>
      <c r="R176" s="589" t="s">
        <v>3389</v>
      </c>
      <c r="S176" s="589" t="s">
        <v>2445</v>
      </c>
      <c r="T176" s="589"/>
      <c r="U176" s="594">
        <v>0</v>
      </c>
    </row>
    <row r="177" spans="1:21" s="595" customFormat="1" x14ac:dyDescent="0.2">
      <c r="A177" s="589" t="s">
        <v>4763</v>
      </c>
      <c r="B177" s="590" t="s">
        <v>4376</v>
      </c>
      <c r="C177" s="589" t="s">
        <v>4762</v>
      </c>
      <c r="D177" s="589" t="s">
        <v>2298</v>
      </c>
      <c r="E177" s="589" t="s">
        <v>4380</v>
      </c>
      <c r="F177" s="589" t="s">
        <v>4378</v>
      </c>
      <c r="G177" s="591">
        <f t="shared" si="9"/>
        <v>38901.599999999999</v>
      </c>
      <c r="H177" s="591"/>
      <c r="I177" s="592"/>
      <c r="J177" s="593"/>
      <c r="K177" s="593"/>
      <c r="L177" s="680">
        <v>32418</v>
      </c>
      <c r="M177" s="591">
        <f t="shared" si="7"/>
        <v>6483.6</v>
      </c>
      <c r="N177" s="589" t="s">
        <v>292</v>
      </c>
      <c r="O177" s="589" t="s">
        <v>4377</v>
      </c>
      <c r="P177" s="589"/>
      <c r="Q177" s="589" t="s">
        <v>2447</v>
      </c>
      <c r="R177" s="589" t="s">
        <v>3389</v>
      </c>
      <c r="S177" s="589" t="s">
        <v>2445</v>
      </c>
      <c r="T177" s="589"/>
      <c r="U177" s="594">
        <v>0</v>
      </c>
    </row>
    <row r="178" spans="1:21" s="595" customFormat="1" x14ac:dyDescent="0.2">
      <c r="A178" s="589" t="s">
        <v>4761</v>
      </c>
      <c r="B178" s="590" t="s">
        <v>4376</v>
      </c>
      <c r="C178" s="589" t="s">
        <v>4760</v>
      </c>
      <c r="D178" s="589" t="s">
        <v>2298</v>
      </c>
      <c r="E178" s="589" t="s">
        <v>4371</v>
      </c>
      <c r="F178" s="589" t="s">
        <v>4370</v>
      </c>
      <c r="G178" s="591">
        <f t="shared" si="9"/>
        <v>0</v>
      </c>
      <c r="H178" s="591"/>
      <c r="I178" s="592"/>
      <c r="J178" s="593"/>
      <c r="K178" s="593"/>
      <c r="L178" s="680">
        <v>0</v>
      </c>
      <c r="M178" s="591">
        <f t="shared" si="7"/>
        <v>0</v>
      </c>
      <c r="N178" s="589" t="s">
        <v>1210</v>
      </c>
      <c r="O178" s="589" t="s">
        <v>4375</v>
      </c>
      <c r="P178" s="589"/>
      <c r="Q178" s="589" t="s">
        <v>2447</v>
      </c>
      <c r="R178" s="589" t="s">
        <v>3389</v>
      </c>
      <c r="S178" s="589" t="s">
        <v>2445</v>
      </c>
      <c r="T178" s="589"/>
      <c r="U178" s="594">
        <v>0</v>
      </c>
    </row>
    <row r="179" spans="1:21" s="595" customFormat="1" x14ac:dyDescent="0.2">
      <c r="A179" s="589" t="s">
        <v>4759</v>
      </c>
      <c r="B179" s="590" t="s">
        <v>4376</v>
      </c>
      <c r="C179" s="589" t="s">
        <v>4758</v>
      </c>
      <c r="D179" s="589" t="s">
        <v>2298</v>
      </c>
      <c r="E179" s="589" t="s">
        <v>4383</v>
      </c>
      <c r="F179" s="589" t="s">
        <v>4382</v>
      </c>
      <c r="G179" s="591">
        <f t="shared" si="9"/>
        <v>996565.90799999994</v>
      </c>
      <c r="H179" s="591"/>
      <c r="I179" s="592"/>
      <c r="J179" s="593"/>
      <c r="K179" s="593"/>
      <c r="L179" s="680">
        <v>830471.59</v>
      </c>
      <c r="M179" s="591">
        <f t="shared" si="7"/>
        <v>166094.318</v>
      </c>
      <c r="N179" s="589" t="s">
        <v>1163</v>
      </c>
      <c r="O179" s="589" t="s">
        <v>4381</v>
      </c>
      <c r="P179" s="589"/>
      <c r="Q179" s="589" t="s">
        <v>2447</v>
      </c>
      <c r="R179" s="589" t="s">
        <v>3389</v>
      </c>
      <c r="S179" s="589" t="s">
        <v>2445</v>
      </c>
      <c r="T179" s="589"/>
      <c r="U179" s="594">
        <v>0</v>
      </c>
    </row>
    <row r="180" spans="1:21" x14ac:dyDescent="0.2">
      <c r="A180" s="576" t="s">
        <v>4757</v>
      </c>
      <c r="B180" s="570" t="s">
        <v>4374</v>
      </c>
      <c r="C180" s="576" t="s">
        <v>4756</v>
      </c>
      <c r="D180" s="576" t="s">
        <v>2298</v>
      </c>
      <c r="E180" s="576" t="s">
        <v>4371</v>
      </c>
      <c r="F180" s="576" t="s">
        <v>4370</v>
      </c>
      <c r="G180" s="584">
        <f t="shared" si="9"/>
        <v>0</v>
      </c>
      <c r="H180" s="584"/>
      <c r="I180" s="571"/>
      <c r="J180" s="577"/>
      <c r="K180" s="577"/>
      <c r="L180" s="681">
        <v>0</v>
      </c>
      <c r="M180" s="584">
        <f t="shared" si="7"/>
        <v>0</v>
      </c>
      <c r="N180" s="576" t="s">
        <v>1204</v>
      </c>
      <c r="O180" s="576" t="s">
        <v>4373</v>
      </c>
      <c r="P180" s="576"/>
      <c r="Q180" s="576" t="s">
        <v>2447</v>
      </c>
      <c r="R180" s="576" t="s">
        <v>3389</v>
      </c>
      <c r="S180" s="576" t="s">
        <v>2445</v>
      </c>
      <c r="T180" s="576"/>
      <c r="U180" s="585">
        <v>0</v>
      </c>
    </row>
    <row r="181" spans="1:21" x14ac:dyDescent="0.2">
      <c r="A181" s="576" t="s">
        <v>4755</v>
      </c>
      <c r="B181" s="570" t="s">
        <v>1491</v>
      </c>
      <c r="C181" s="576" t="s">
        <v>4754</v>
      </c>
      <c r="D181" s="576" t="s">
        <v>2298</v>
      </c>
      <c r="E181" s="576" t="s">
        <v>4371</v>
      </c>
      <c r="F181" s="576" t="s">
        <v>4370</v>
      </c>
      <c r="G181" s="584">
        <f t="shared" si="9"/>
        <v>0</v>
      </c>
      <c r="H181" s="584"/>
      <c r="I181" s="571"/>
      <c r="J181" s="577"/>
      <c r="K181" s="577"/>
      <c r="L181" s="681">
        <v>0</v>
      </c>
      <c r="M181" s="584">
        <f t="shared" si="7"/>
        <v>0</v>
      </c>
      <c r="N181" s="576" t="s">
        <v>236</v>
      </c>
      <c r="O181" s="576" t="s">
        <v>4372</v>
      </c>
      <c r="P181" s="576"/>
      <c r="Q181" s="576" t="s">
        <v>2447</v>
      </c>
      <c r="R181" s="576" t="s">
        <v>3389</v>
      </c>
      <c r="S181" s="576" t="s">
        <v>2445</v>
      </c>
      <c r="T181" s="576"/>
      <c r="U181" s="585">
        <v>0</v>
      </c>
    </row>
    <row r="182" spans="1:21" s="657" customFormat="1" x14ac:dyDescent="0.2">
      <c r="A182" s="650" t="s">
        <v>4753</v>
      </c>
      <c r="B182" s="651" t="s">
        <v>4369</v>
      </c>
      <c r="C182" s="650" t="s">
        <v>4752</v>
      </c>
      <c r="D182" s="650" t="s">
        <v>2298</v>
      </c>
      <c r="E182" s="650" t="s">
        <v>4371</v>
      </c>
      <c r="F182" s="650" t="s">
        <v>4370</v>
      </c>
      <c r="G182" s="652">
        <f t="shared" si="9"/>
        <v>0</v>
      </c>
      <c r="H182" s="652"/>
      <c r="I182" s="653"/>
      <c r="J182" s="654"/>
      <c r="K182" s="654"/>
      <c r="L182" s="655">
        <v>0</v>
      </c>
      <c r="M182" s="652">
        <f t="shared" si="7"/>
        <v>0</v>
      </c>
      <c r="N182" s="650" t="s">
        <v>307</v>
      </c>
      <c r="O182" s="650" t="s">
        <v>4368</v>
      </c>
      <c r="P182" s="650"/>
      <c r="Q182" s="650" t="s">
        <v>2447</v>
      </c>
      <c r="R182" s="650" t="s">
        <v>3389</v>
      </c>
      <c r="S182" s="650" t="s">
        <v>2445</v>
      </c>
      <c r="T182" s="650"/>
      <c r="U182" s="656">
        <v>0</v>
      </c>
    </row>
    <row r="183" spans="1:21" x14ac:dyDescent="0.2">
      <c r="A183" s="576" t="s">
        <v>4751</v>
      </c>
      <c r="B183" s="570" t="s">
        <v>4750</v>
      </c>
      <c r="C183" s="576" t="s">
        <v>4749</v>
      </c>
      <c r="D183" s="576" t="s">
        <v>2309</v>
      </c>
      <c r="E183" s="576" t="s">
        <v>4748</v>
      </c>
      <c r="F183" s="576" t="s">
        <v>4747</v>
      </c>
      <c r="G183" s="584">
        <f t="shared" si="9"/>
        <v>54240</v>
      </c>
      <c r="H183" s="584"/>
      <c r="I183" s="571"/>
      <c r="J183" s="577"/>
      <c r="K183" s="577"/>
      <c r="L183" s="649">
        <v>45200</v>
      </c>
      <c r="M183" s="584">
        <f t="shared" si="7"/>
        <v>9040</v>
      </c>
      <c r="N183" s="576" t="s">
        <v>236</v>
      </c>
      <c r="O183" s="576" t="s">
        <v>4746</v>
      </c>
      <c r="P183" s="576"/>
      <c r="Q183" s="576" t="s">
        <v>4740</v>
      </c>
      <c r="R183" s="576" t="s">
        <v>4739</v>
      </c>
      <c r="S183" s="576" t="s">
        <v>4738</v>
      </c>
      <c r="T183" s="576"/>
      <c r="U183" s="585">
        <v>0</v>
      </c>
    </row>
    <row r="184" spans="1:21" x14ac:dyDescent="0.2">
      <c r="A184" s="576" t="s">
        <v>4745</v>
      </c>
      <c r="B184" s="570" t="s">
        <v>1444</v>
      </c>
      <c r="C184" s="576" t="s">
        <v>4744</v>
      </c>
      <c r="D184" s="576" t="s">
        <v>2309</v>
      </c>
      <c r="E184" s="576" t="s">
        <v>4743</v>
      </c>
      <c r="F184" s="576" t="s">
        <v>4742</v>
      </c>
      <c r="G184" s="584">
        <f t="shared" si="9"/>
        <v>7200</v>
      </c>
      <c r="H184" s="584"/>
      <c r="I184" s="571"/>
      <c r="J184" s="577"/>
      <c r="K184" s="577"/>
      <c r="L184" s="649">
        <v>6000</v>
      </c>
      <c r="M184" s="584">
        <f t="shared" si="7"/>
        <v>1200</v>
      </c>
      <c r="N184" s="576" t="s">
        <v>307</v>
      </c>
      <c r="O184" s="576" t="s">
        <v>4741</v>
      </c>
      <c r="P184" s="576"/>
      <c r="Q184" s="576" t="s">
        <v>4740</v>
      </c>
      <c r="R184" s="576" t="s">
        <v>4739</v>
      </c>
      <c r="S184" s="576" t="s">
        <v>4738</v>
      </c>
      <c r="T184" s="576"/>
    </row>
    <row r="185" spans="1:21" s="422" customFormat="1" x14ac:dyDescent="0.2">
      <c r="A185" s="586"/>
      <c r="C185" s="586"/>
      <c r="D185" s="586"/>
      <c r="E185" s="586"/>
      <c r="F185" s="586"/>
      <c r="G185" s="587">
        <f>SUM(G2:G184)</f>
        <v>183520573.43000013</v>
      </c>
      <c r="H185" s="587">
        <f>SUM(H2:H184)</f>
        <v>32489247</v>
      </c>
      <c r="I185" s="587">
        <f t="shared" ref="I185:N185" si="10">SUM(I2:I184)</f>
        <v>14486683.199999999</v>
      </c>
      <c r="J185" s="587">
        <f>SUM(J2:J184)</f>
        <v>24935435.225000001</v>
      </c>
      <c r="K185" s="587">
        <f t="shared" si="10"/>
        <v>4987087.0450000009</v>
      </c>
      <c r="L185" s="587">
        <f>SUM(L2:L184)</f>
        <v>88851766.800000027</v>
      </c>
      <c r="M185" s="587">
        <f t="shared" si="10"/>
        <v>17770353.360000007</v>
      </c>
      <c r="N185" s="587">
        <f t="shared" si="10"/>
        <v>0</v>
      </c>
    </row>
    <row r="186" spans="1:21" x14ac:dyDescent="0.2">
      <c r="H186" s="602">
        <f>H185-TVSH!B18</f>
        <v>0</v>
      </c>
      <c r="I186" s="603">
        <f>I185-TVSH!C18</f>
        <v>-0.80000000074505806</v>
      </c>
      <c r="J186" s="602">
        <f>J185-TVSH!D18</f>
        <v>3.3333335071802139E-2</v>
      </c>
      <c r="K186" s="602">
        <f>TVSH!E18-'shitjet 701'!K185</f>
        <v>-6.6666677594184875E-3</v>
      </c>
      <c r="L186" s="603">
        <f>L185-TVSH!F18</f>
        <v>-3.1999999731779099</v>
      </c>
      <c r="M186" s="602"/>
    </row>
    <row r="192" spans="1:21" x14ac:dyDescent="0.2">
      <c r="J192" s="585">
        <v>701</v>
      </c>
      <c r="K192" s="585">
        <f>I185+L185</f>
        <v>103338450.00000003</v>
      </c>
    </row>
    <row r="193" spans="10:13" x14ac:dyDescent="0.2">
      <c r="J193" s="585" t="s">
        <v>5338</v>
      </c>
      <c r="K193" s="585">
        <f>H185</f>
        <v>32489247</v>
      </c>
      <c r="M193" s="585">
        <f>K193-blerjet!H573</f>
        <v>-2193717</v>
      </c>
    </row>
    <row r="194" spans="10:13" x14ac:dyDescent="0.2">
      <c r="J194" s="585" t="s">
        <v>5339</v>
      </c>
      <c r="K194" s="585">
        <f>J185+K185</f>
        <v>29922522.270000003</v>
      </c>
    </row>
  </sheetData>
  <pageMargins left="0.7" right="0.7" top="0.75" bottom="0.75" header="0.3" footer="0.3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5BED-A996-45A8-B460-0C80835FC43E}">
  <dimension ref="A1:S97"/>
  <sheetViews>
    <sheetView topLeftCell="B55" workbookViewId="0">
      <selection activeCell="J28" sqref="J28:K48"/>
    </sheetView>
  </sheetViews>
  <sheetFormatPr defaultRowHeight="12.75" x14ac:dyDescent="0.2"/>
  <cols>
    <col min="1" max="1" width="10.5703125" style="151" customWidth="1"/>
    <col min="2" max="2" width="16.5703125" style="151" customWidth="1"/>
    <col min="3" max="3" width="9.140625" style="151"/>
    <col min="4" max="4" width="22.140625" style="151" customWidth="1"/>
    <col min="5" max="7" width="9.140625" style="151"/>
    <col min="8" max="8" width="16.5703125" style="151" customWidth="1"/>
    <col min="9" max="9" width="9.140625" style="151"/>
    <col min="10" max="10" width="11.28515625" style="151" bestFit="1" customWidth="1"/>
    <col min="11" max="12" width="9.140625" style="151"/>
    <col min="13" max="13" width="30" style="151" customWidth="1"/>
    <col min="14" max="14" width="9.140625" style="151"/>
    <col min="15" max="15" width="13.42578125" style="151" customWidth="1"/>
    <col min="16" max="18" width="9.140625" style="151"/>
    <col min="19" max="19" width="16.140625" style="151" customWidth="1"/>
    <col min="20" max="16384" width="9.140625" style="151"/>
  </cols>
  <sheetData>
    <row r="1" spans="1:19" ht="13.5" x14ac:dyDescent="0.2">
      <c r="A1" s="1076" t="s">
        <v>6020</v>
      </c>
      <c r="M1" s="1076" t="s">
        <v>6020</v>
      </c>
    </row>
    <row r="2" spans="1:19" ht="13.5" x14ac:dyDescent="0.25">
      <c r="A2" s="1077" t="s">
        <v>6021</v>
      </c>
      <c r="F2" s="1078"/>
      <c r="G2" s="1078"/>
      <c r="H2" s="1078"/>
      <c r="M2" s="1077" t="s">
        <v>6045</v>
      </c>
    </row>
    <row r="3" spans="1:19" ht="13.5" x14ac:dyDescent="0.25">
      <c r="B3" s="1077"/>
    </row>
    <row r="4" spans="1:19" x14ac:dyDescent="0.2">
      <c r="B4" s="1154" t="s">
        <v>6051</v>
      </c>
      <c r="C4" s="1154"/>
      <c r="D4" s="1154"/>
      <c r="E4" s="1154"/>
      <c r="F4" s="1154"/>
      <c r="G4" s="1154"/>
      <c r="H4" s="1154"/>
      <c r="M4" s="1154" t="s">
        <v>6052</v>
      </c>
      <c r="N4" s="1154"/>
      <c r="O4" s="1154"/>
      <c r="P4" s="1154"/>
      <c r="Q4" s="1154"/>
      <c r="R4" s="1154"/>
      <c r="S4" s="1154"/>
    </row>
    <row r="6" spans="1:19" x14ac:dyDescent="0.2">
      <c r="A6" s="1153" t="s">
        <v>6022</v>
      </c>
      <c r="B6" s="1153" t="s">
        <v>5224</v>
      </c>
      <c r="C6" s="1153" t="s">
        <v>6023</v>
      </c>
      <c r="D6" s="1071" t="s">
        <v>6024</v>
      </c>
      <c r="E6" s="1086"/>
      <c r="F6" s="1155" t="s">
        <v>6025</v>
      </c>
      <c r="G6" s="1155" t="s">
        <v>6026</v>
      </c>
      <c r="H6" s="1132" t="s">
        <v>6024</v>
      </c>
      <c r="L6" s="1079" t="s">
        <v>6022</v>
      </c>
      <c r="M6" s="1079" t="s">
        <v>5224</v>
      </c>
      <c r="N6" s="1079" t="s">
        <v>6023</v>
      </c>
      <c r="O6" s="1080" t="s">
        <v>6024</v>
      </c>
      <c r="P6" s="1080"/>
      <c r="Q6" s="1153" t="s">
        <v>6025</v>
      </c>
      <c r="R6" s="1153" t="s">
        <v>6026</v>
      </c>
      <c r="S6" s="1080" t="s">
        <v>6024</v>
      </c>
    </row>
    <row r="7" spans="1:19" x14ac:dyDescent="0.2">
      <c r="A7" s="1153"/>
      <c r="B7" s="1153"/>
      <c r="C7" s="1153"/>
      <c r="D7" s="1086"/>
      <c r="F7" s="1156"/>
      <c r="G7" s="1156"/>
      <c r="H7" s="1082">
        <v>44926</v>
      </c>
      <c r="L7" s="1081"/>
      <c r="M7" s="1081"/>
      <c r="N7" s="1081"/>
      <c r="O7" s="1082">
        <v>44562</v>
      </c>
      <c r="P7" s="1082"/>
      <c r="Q7" s="1153"/>
      <c r="R7" s="1153"/>
      <c r="S7" s="1082">
        <v>44926</v>
      </c>
    </row>
    <row r="8" spans="1:19" x14ac:dyDescent="0.2">
      <c r="A8" s="1069">
        <v>1</v>
      </c>
      <c r="B8" s="1083" t="s">
        <v>6027</v>
      </c>
      <c r="C8" s="1069"/>
      <c r="D8" s="1084">
        <v>233040</v>
      </c>
      <c r="E8" s="1084"/>
      <c r="F8" s="1084"/>
      <c r="G8" s="1084"/>
      <c r="H8" s="1084">
        <f>D8+F8-G8</f>
        <v>233040</v>
      </c>
      <c r="L8" s="1069">
        <v>1</v>
      </c>
      <c r="M8" s="1083" t="s">
        <v>6046</v>
      </c>
      <c r="N8" s="1069">
        <v>1</v>
      </c>
      <c r="O8" s="1084">
        <v>100000</v>
      </c>
      <c r="P8" s="1084"/>
      <c r="Q8" s="1084"/>
      <c r="R8" s="1084"/>
      <c r="S8" s="1084">
        <f t="shared" ref="S8:S13" si="0">O8+Q8-R8</f>
        <v>100000</v>
      </c>
    </row>
    <row r="9" spans="1:19" x14ac:dyDescent="0.2">
      <c r="A9" s="1069">
        <v>2</v>
      </c>
      <c r="B9" s="1083" t="s">
        <v>6028</v>
      </c>
      <c r="C9" s="1069"/>
      <c r="D9" s="1084">
        <v>2299795</v>
      </c>
      <c r="E9" s="1084"/>
      <c r="F9" s="1084"/>
      <c r="G9" s="1084"/>
      <c r="H9" s="1084">
        <f t="shared" ref="H9:H29" si="1">D9+F9-G9</f>
        <v>2299795</v>
      </c>
      <c r="L9" s="1069">
        <v>2</v>
      </c>
      <c r="M9" s="1083" t="s">
        <v>6047</v>
      </c>
      <c r="N9" s="1069">
        <v>1</v>
      </c>
      <c r="O9" s="1084">
        <v>266560</v>
      </c>
      <c r="P9" s="1084"/>
      <c r="Q9" s="1084"/>
      <c r="R9" s="1084"/>
      <c r="S9" s="1084">
        <f t="shared" si="0"/>
        <v>266560</v>
      </c>
    </row>
    <row r="10" spans="1:19" x14ac:dyDescent="0.2">
      <c r="A10" s="1069">
        <v>3</v>
      </c>
      <c r="B10" s="1083" t="s">
        <v>6029</v>
      </c>
      <c r="C10" s="1069"/>
      <c r="D10" s="1084">
        <v>748772</v>
      </c>
      <c r="E10" s="1084"/>
      <c r="F10" s="1084"/>
      <c r="G10" s="1084"/>
      <c r="H10" s="1084">
        <f t="shared" si="1"/>
        <v>748772</v>
      </c>
      <c r="L10" s="1069">
        <v>3</v>
      </c>
      <c r="M10" s="1083" t="s">
        <v>6048</v>
      </c>
      <c r="N10" s="1069">
        <v>1</v>
      </c>
      <c r="O10" s="1084">
        <v>250000</v>
      </c>
      <c r="P10" s="1084"/>
      <c r="Q10" s="1084"/>
      <c r="R10" s="1084"/>
      <c r="S10" s="1084">
        <f t="shared" si="0"/>
        <v>250000</v>
      </c>
    </row>
    <row r="11" spans="1:19" x14ac:dyDescent="0.2">
      <c r="A11" s="1069">
        <v>4</v>
      </c>
      <c r="B11" s="1083" t="s">
        <v>6030</v>
      </c>
      <c r="C11" s="1069"/>
      <c r="D11" s="1084">
        <v>53904</v>
      </c>
      <c r="E11" s="1084"/>
      <c r="F11" s="1084"/>
      <c r="G11" s="1084"/>
      <c r="H11" s="1084">
        <f t="shared" si="1"/>
        <v>53904</v>
      </c>
      <c r="L11" s="1069">
        <v>4</v>
      </c>
      <c r="M11" s="1083" t="s">
        <v>6049</v>
      </c>
      <c r="N11" s="1069">
        <v>1</v>
      </c>
      <c r="O11" s="1084">
        <v>843300</v>
      </c>
      <c r="P11" s="1084"/>
      <c r="Q11" s="1084"/>
      <c r="R11" s="1084"/>
      <c r="S11" s="1084">
        <f t="shared" si="0"/>
        <v>843300</v>
      </c>
    </row>
    <row r="12" spans="1:19" x14ac:dyDescent="0.2">
      <c r="A12" s="1069">
        <v>5</v>
      </c>
      <c r="B12" s="1083" t="s">
        <v>6031</v>
      </c>
      <c r="C12" s="1069"/>
      <c r="D12" s="1084">
        <v>0</v>
      </c>
      <c r="E12" s="1084"/>
      <c r="F12" s="1085"/>
      <c r="G12" s="1084"/>
      <c r="H12" s="1084">
        <f t="shared" si="1"/>
        <v>0</v>
      </c>
      <c r="L12" s="1069">
        <v>5</v>
      </c>
      <c r="M12" s="1083" t="s">
        <v>6050</v>
      </c>
      <c r="N12" s="1069">
        <v>1</v>
      </c>
      <c r="O12" s="1084">
        <v>100055</v>
      </c>
      <c r="P12" s="1084"/>
      <c r="Q12" s="1085"/>
      <c r="R12" s="1084"/>
      <c r="S12" s="1084">
        <f t="shared" si="0"/>
        <v>100055</v>
      </c>
    </row>
    <row r="13" spans="1:19" x14ac:dyDescent="0.2">
      <c r="A13" s="1069">
        <v>6</v>
      </c>
      <c r="B13" s="1083" t="s">
        <v>6032</v>
      </c>
      <c r="C13" s="1069"/>
      <c r="D13" s="1084">
        <v>584980</v>
      </c>
      <c r="E13" s="1084"/>
      <c r="F13" s="1084"/>
      <c r="G13" s="1084"/>
      <c r="H13" s="1084">
        <f t="shared" si="1"/>
        <v>584980</v>
      </c>
      <c r="L13" s="1069">
        <v>6</v>
      </c>
      <c r="M13" s="1086" t="s">
        <v>6055</v>
      </c>
      <c r="N13" s="1069">
        <v>1</v>
      </c>
      <c r="P13" s="1084"/>
      <c r="Q13" s="1084">
        <f>'2182'!L3</f>
        <v>413417</v>
      </c>
      <c r="R13" s="1084"/>
      <c r="S13" s="1084">
        <f t="shared" si="0"/>
        <v>413417</v>
      </c>
    </row>
    <row r="14" spans="1:19" ht="13.5" thickBot="1" x14ac:dyDescent="0.25">
      <c r="A14" s="1069">
        <v>7</v>
      </c>
      <c r="B14" s="1086" t="s">
        <v>6027</v>
      </c>
      <c r="C14" s="1069"/>
      <c r="D14" s="1084">
        <v>18995</v>
      </c>
      <c r="E14" s="1084"/>
      <c r="F14" s="1084"/>
      <c r="G14" s="1084"/>
      <c r="H14" s="1084">
        <f t="shared" si="1"/>
        <v>18995</v>
      </c>
      <c r="L14" s="1087"/>
      <c r="M14" s="1088" t="s">
        <v>6042</v>
      </c>
      <c r="N14" s="1089"/>
      <c r="O14" s="1090">
        <f>SUM(O8:O13)</f>
        <v>1559915</v>
      </c>
      <c r="P14" s="1090">
        <f t="shared" ref="P14:S14" si="2">SUM(P8:P13)</f>
        <v>0</v>
      </c>
      <c r="Q14" s="1090">
        <f t="shared" si="2"/>
        <v>413417</v>
      </c>
      <c r="R14" s="1090">
        <f t="shared" si="2"/>
        <v>0</v>
      </c>
      <c r="S14" s="1090">
        <f t="shared" si="2"/>
        <v>1973332</v>
      </c>
    </row>
    <row r="15" spans="1:19" x14ac:dyDescent="0.2">
      <c r="A15" s="1069">
        <v>8</v>
      </c>
      <c r="B15" s="1086" t="s">
        <v>6033</v>
      </c>
      <c r="C15" s="1069"/>
      <c r="D15" s="1084">
        <v>55800</v>
      </c>
      <c r="E15" s="1084"/>
      <c r="F15" s="1084"/>
      <c r="G15" s="1084"/>
      <c r="H15" s="1084">
        <f t="shared" si="1"/>
        <v>55800</v>
      </c>
    </row>
    <row r="16" spans="1:19" x14ac:dyDescent="0.2">
      <c r="A16" s="1069">
        <v>9</v>
      </c>
      <c r="B16" s="1086" t="s">
        <v>6034</v>
      </c>
      <c r="C16" s="1069"/>
      <c r="D16" s="1084">
        <v>2075722</v>
      </c>
      <c r="E16" s="1084"/>
      <c r="F16" s="1084"/>
      <c r="G16" s="1084"/>
      <c r="H16" s="1084">
        <f t="shared" si="1"/>
        <v>2075722</v>
      </c>
    </row>
    <row r="17" spans="1:19" x14ac:dyDescent="0.2">
      <c r="A17" s="1069">
        <v>10</v>
      </c>
      <c r="B17" s="1086" t="s">
        <v>6035</v>
      </c>
      <c r="C17" s="1069"/>
      <c r="D17" s="1084">
        <v>132056</v>
      </c>
      <c r="E17" s="1084"/>
      <c r="F17" s="1084"/>
      <c r="G17" s="1084"/>
      <c r="H17" s="1084">
        <f t="shared" si="1"/>
        <v>132056</v>
      </c>
      <c r="M17" s="1091" t="s">
        <v>6053</v>
      </c>
      <c r="N17" s="1091"/>
      <c r="O17" s="1091"/>
      <c r="P17" s="1091"/>
      <c r="Q17" s="1091"/>
      <c r="R17" s="1091"/>
      <c r="S17" s="1091"/>
    </row>
    <row r="18" spans="1:19" x14ac:dyDescent="0.2">
      <c r="A18" s="1069">
        <v>11</v>
      </c>
      <c r="B18" s="1086" t="s">
        <v>6036</v>
      </c>
      <c r="C18" s="1069"/>
      <c r="D18" s="1084">
        <v>44500</v>
      </c>
      <c r="E18" s="1084"/>
      <c r="F18" s="1084"/>
      <c r="G18" s="1084"/>
      <c r="H18" s="1084">
        <f t="shared" si="1"/>
        <v>44500</v>
      </c>
    </row>
    <row r="19" spans="1:19" x14ac:dyDescent="0.2">
      <c r="A19" s="1069">
        <v>12</v>
      </c>
      <c r="B19" s="1086" t="s">
        <v>6037</v>
      </c>
      <c r="C19" s="1069"/>
      <c r="D19" s="1084">
        <v>21624.67</v>
      </c>
      <c r="E19" s="1084"/>
      <c r="F19" s="1084"/>
      <c r="G19" s="1084"/>
      <c r="H19" s="1084">
        <f t="shared" si="1"/>
        <v>21624.67</v>
      </c>
      <c r="L19" s="1092" t="s">
        <v>6022</v>
      </c>
      <c r="M19" s="1092" t="s">
        <v>5224</v>
      </c>
      <c r="N19" s="1092" t="s">
        <v>6023</v>
      </c>
      <c r="O19" s="1080" t="s">
        <v>6024</v>
      </c>
      <c r="P19" s="1080"/>
      <c r="Q19" s="1153" t="s">
        <v>6025</v>
      </c>
      <c r="R19" s="1153" t="s">
        <v>6026</v>
      </c>
      <c r="S19" s="1080" t="s">
        <v>6024</v>
      </c>
    </row>
    <row r="20" spans="1:19" x14ac:dyDescent="0.2">
      <c r="A20" s="1069">
        <v>13</v>
      </c>
      <c r="B20" s="1086" t="s">
        <v>6038</v>
      </c>
      <c r="C20" s="1069"/>
      <c r="D20" s="1084">
        <v>84899.57</v>
      </c>
      <c r="E20" s="1084"/>
      <c r="F20" s="1084"/>
      <c r="G20" s="1084"/>
      <c r="H20" s="1084">
        <f t="shared" si="1"/>
        <v>84899.57</v>
      </c>
      <c r="L20" s="1092"/>
      <c r="M20" s="1092"/>
      <c r="N20" s="1092"/>
      <c r="O20" s="1082">
        <v>44562</v>
      </c>
      <c r="P20" s="1082"/>
      <c r="Q20" s="1153"/>
      <c r="R20" s="1153"/>
      <c r="S20" s="1082">
        <v>44926</v>
      </c>
    </row>
    <row r="21" spans="1:19" x14ac:dyDescent="0.2">
      <c r="A21" s="1069">
        <v>14</v>
      </c>
      <c r="B21" s="1086" t="s">
        <v>6039</v>
      </c>
      <c r="C21" s="1069"/>
      <c r="D21" s="1084">
        <v>6167</v>
      </c>
      <c r="E21" s="1084"/>
      <c r="F21" s="1084"/>
      <c r="G21" s="1084"/>
      <c r="H21" s="1084">
        <f t="shared" si="1"/>
        <v>6167</v>
      </c>
      <c r="L21" s="1069"/>
      <c r="M21" s="1083"/>
      <c r="N21" s="1069"/>
      <c r="O21" s="1084"/>
      <c r="P21" s="1084"/>
      <c r="Q21" s="1084"/>
      <c r="R21" s="1084"/>
      <c r="S21" s="1084"/>
    </row>
    <row r="22" spans="1:19" x14ac:dyDescent="0.2">
      <c r="A22" s="1069">
        <v>15</v>
      </c>
      <c r="B22" s="1086" t="s">
        <v>6040</v>
      </c>
      <c r="C22" s="1069"/>
      <c r="D22" s="1084">
        <v>17416.669999999998</v>
      </c>
      <c r="E22" s="1084"/>
      <c r="F22" s="1084"/>
      <c r="G22" s="1084"/>
      <c r="H22" s="1084">
        <f t="shared" si="1"/>
        <v>17416.669999999998</v>
      </c>
      <c r="L22" s="1069">
        <v>1</v>
      </c>
      <c r="M22" s="1083" t="s">
        <v>6046</v>
      </c>
      <c r="N22" s="1069">
        <v>1</v>
      </c>
      <c r="O22" s="1084"/>
      <c r="P22" s="1084"/>
      <c r="Q22" s="1084"/>
      <c r="R22" s="1084">
        <v>0</v>
      </c>
      <c r="S22" s="1084">
        <f t="shared" ref="S22:S27" si="3">O22+Q22-R22</f>
        <v>0</v>
      </c>
    </row>
    <row r="23" spans="1:19" x14ac:dyDescent="0.2">
      <c r="A23" s="1069">
        <v>16</v>
      </c>
      <c r="B23" s="1086" t="s">
        <v>6041</v>
      </c>
      <c r="C23" s="1069"/>
      <c r="D23" s="1084">
        <v>75129.17</v>
      </c>
      <c r="E23" s="1084"/>
      <c r="F23" s="1084"/>
      <c r="G23" s="1084"/>
      <c r="H23" s="1084">
        <f t="shared" si="1"/>
        <v>75129.17</v>
      </c>
      <c r="L23" s="1069">
        <v>2</v>
      </c>
      <c r="M23" s="1083" t="s">
        <v>6047</v>
      </c>
      <c r="N23" s="1069">
        <v>1</v>
      </c>
      <c r="O23" s="1084"/>
      <c r="P23" s="1084"/>
      <c r="Q23" s="1084"/>
      <c r="R23" s="1084">
        <v>0</v>
      </c>
      <c r="S23" s="1084">
        <f t="shared" si="3"/>
        <v>0</v>
      </c>
    </row>
    <row r="24" spans="1:19" x14ac:dyDescent="0.2">
      <c r="A24" s="1069">
        <v>17</v>
      </c>
      <c r="B24" s="1086" t="s">
        <v>6056</v>
      </c>
      <c r="C24" s="1086">
        <v>1</v>
      </c>
      <c r="D24" s="1093">
        <v>72333.34</v>
      </c>
      <c r="E24" s="1084"/>
      <c r="F24" s="1084"/>
      <c r="G24" s="1084"/>
      <c r="H24" s="1084">
        <f t="shared" si="1"/>
        <v>72333.34</v>
      </c>
      <c r="L24" s="1069">
        <v>3</v>
      </c>
      <c r="M24" s="1083" t="s">
        <v>6048</v>
      </c>
      <c r="N24" s="1069">
        <v>1</v>
      </c>
      <c r="O24" s="1084"/>
      <c r="P24" s="1084"/>
      <c r="Q24" s="1084"/>
      <c r="R24" s="1084">
        <v>0</v>
      </c>
      <c r="S24" s="1084">
        <f t="shared" si="3"/>
        <v>0</v>
      </c>
    </row>
    <row r="25" spans="1:19" x14ac:dyDescent="0.2">
      <c r="A25" s="1069">
        <v>18</v>
      </c>
      <c r="B25" s="1086" t="s">
        <v>6057</v>
      </c>
      <c r="C25" s="1086">
        <v>1</v>
      </c>
      <c r="D25" s="1093">
        <v>5629784</v>
      </c>
      <c r="E25" s="1084"/>
      <c r="F25" s="1084"/>
      <c r="G25" s="1084"/>
      <c r="H25" s="1084">
        <f t="shared" si="1"/>
        <v>5629784</v>
      </c>
      <c r="L25" s="1069">
        <v>4</v>
      </c>
      <c r="M25" s="1083" t="s">
        <v>6049</v>
      </c>
      <c r="N25" s="1069">
        <v>1</v>
      </c>
      <c r="O25" s="1084"/>
      <c r="P25" s="1084"/>
      <c r="Q25" s="1084"/>
      <c r="R25" s="1084">
        <v>0</v>
      </c>
      <c r="S25" s="1084">
        <f t="shared" si="3"/>
        <v>0</v>
      </c>
    </row>
    <row r="26" spans="1:19" x14ac:dyDescent="0.2">
      <c r="A26" s="1069">
        <v>19</v>
      </c>
      <c r="B26" s="1086" t="s">
        <v>6058</v>
      </c>
      <c r="C26" s="1086">
        <v>1</v>
      </c>
      <c r="D26" s="1093">
        <v>147663.12</v>
      </c>
      <c r="E26" s="1084"/>
      <c r="F26" s="1084"/>
      <c r="G26" s="1084"/>
      <c r="H26" s="1084">
        <f t="shared" si="1"/>
        <v>147663.12</v>
      </c>
      <c r="L26" s="1069">
        <v>5</v>
      </c>
      <c r="M26" s="1083" t="s">
        <v>6050</v>
      </c>
      <c r="N26" s="1069">
        <v>1</v>
      </c>
      <c r="O26" s="1084"/>
      <c r="P26" s="1084"/>
      <c r="Q26" s="1084"/>
      <c r="R26" s="1084">
        <v>0</v>
      </c>
      <c r="S26" s="1084">
        <f t="shared" si="3"/>
        <v>0</v>
      </c>
    </row>
    <row r="27" spans="1:19" x14ac:dyDescent="0.2">
      <c r="A27" s="1069">
        <v>20</v>
      </c>
      <c r="B27" s="1086" t="s">
        <v>6059</v>
      </c>
      <c r="C27" s="1086">
        <v>4</v>
      </c>
      <c r="D27" s="1093">
        <v>699216.99919999996</v>
      </c>
      <c r="E27" s="1084"/>
      <c r="F27" s="1084"/>
      <c r="G27" s="1084"/>
      <c r="H27" s="1084">
        <f t="shared" si="1"/>
        <v>699216.99919999996</v>
      </c>
      <c r="L27" s="1069">
        <v>6</v>
      </c>
      <c r="M27" s="1086" t="s">
        <v>6055</v>
      </c>
      <c r="N27" s="1069">
        <v>1</v>
      </c>
      <c r="O27" s="1084"/>
      <c r="P27" s="1084"/>
      <c r="Q27" s="1084"/>
      <c r="R27" s="1084">
        <v>0</v>
      </c>
      <c r="S27" s="1084">
        <f t="shared" si="3"/>
        <v>0</v>
      </c>
    </row>
    <row r="28" spans="1:19" ht="13.5" thickBot="1" x14ac:dyDescent="0.25">
      <c r="A28" s="1069">
        <v>21</v>
      </c>
      <c r="B28" s="1086" t="s">
        <v>6060</v>
      </c>
      <c r="C28" s="1086">
        <v>1</v>
      </c>
      <c r="D28" s="1093">
        <v>25833.33</v>
      </c>
      <c r="E28" s="1084"/>
      <c r="F28" s="1084"/>
      <c r="G28" s="1084"/>
      <c r="H28" s="1084">
        <f t="shared" si="1"/>
        <v>25833.33</v>
      </c>
      <c r="L28" s="1087"/>
      <c r="M28" s="1088" t="s">
        <v>6042</v>
      </c>
      <c r="N28" s="1089"/>
      <c r="O28" s="1090">
        <f>SUM(O21:O27)</f>
        <v>0</v>
      </c>
      <c r="P28" s="1090"/>
      <c r="Q28" s="1090">
        <f>SUM(Q21:Q27)</f>
        <v>0</v>
      </c>
      <c r="R28" s="1090">
        <f>SUM(R21:R27)</f>
        <v>0</v>
      </c>
      <c r="S28" s="1090">
        <f>SUM(S21:S27)</f>
        <v>0</v>
      </c>
    </row>
    <row r="29" spans="1:19" x14ac:dyDescent="0.2">
      <c r="A29" s="1069">
        <v>22</v>
      </c>
      <c r="B29" s="1086" t="s">
        <v>6061</v>
      </c>
      <c r="C29" s="1094">
        <v>1</v>
      </c>
      <c r="D29" s="1093"/>
      <c r="E29" s="1084"/>
      <c r="F29" s="1084">
        <f>'2182'!L2</f>
        <v>112500</v>
      </c>
      <c r="G29" s="1084"/>
      <c r="H29" s="1084">
        <f t="shared" si="1"/>
        <v>112500</v>
      </c>
      <c r="S29" s="1095"/>
    </row>
    <row r="30" spans="1:19" x14ac:dyDescent="0.2">
      <c r="A30" s="1069">
        <v>23</v>
      </c>
      <c r="B30" s="1096" t="s">
        <v>6042</v>
      </c>
      <c r="C30" s="1097"/>
      <c r="D30" s="1098">
        <f>SUM(D8:D29)</f>
        <v>13027631.869199999</v>
      </c>
      <c r="E30" s="1098">
        <f t="shared" ref="E30:G30" si="4">SUM(E8:E29)</f>
        <v>0</v>
      </c>
      <c r="F30" s="1098">
        <f>SUM(F8:F29)</f>
        <v>112500</v>
      </c>
      <c r="G30" s="1098">
        <f t="shared" si="4"/>
        <v>0</v>
      </c>
      <c r="H30" s="1098">
        <f>SUM(H8:H29)</f>
        <v>13140131.869199999</v>
      </c>
      <c r="J30" s="1078"/>
    </row>
    <row r="31" spans="1:19" x14ac:dyDescent="0.2">
      <c r="J31" s="1078"/>
      <c r="M31" s="1091" t="s">
        <v>6054</v>
      </c>
      <c r="N31" s="1091"/>
      <c r="O31" s="1091"/>
      <c r="P31" s="1091"/>
      <c r="Q31" s="1091"/>
      <c r="R31" s="1091"/>
      <c r="S31" s="1091"/>
    </row>
    <row r="32" spans="1:19" x14ac:dyDescent="0.2">
      <c r="J32" s="1078"/>
    </row>
    <row r="33" spans="1:19" x14ac:dyDescent="0.2">
      <c r="B33" s="1154" t="s">
        <v>6053</v>
      </c>
      <c r="C33" s="1154"/>
      <c r="D33" s="1154"/>
      <c r="E33" s="1154"/>
      <c r="F33" s="1154"/>
      <c r="G33" s="1154"/>
      <c r="H33" s="1154"/>
      <c r="J33" s="1078"/>
      <c r="L33" s="1092" t="s">
        <v>6022</v>
      </c>
      <c r="M33" s="1092" t="s">
        <v>5224</v>
      </c>
      <c r="N33" s="1092" t="s">
        <v>6023</v>
      </c>
      <c r="O33" s="1080" t="s">
        <v>6024</v>
      </c>
      <c r="P33" s="1080"/>
      <c r="Q33" s="1153" t="s">
        <v>6025</v>
      </c>
      <c r="R33" s="1153" t="s">
        <v>6026</v>
      </c>
      <c r="S33" s="1080" t="s">
        <v>6024</v>
      </c>
    </row>
    <row r="34" spans="1:19" x14ac:dyDescent="0.2">
      <c r="J34" s="1078"/>
      <c r="L34" s="1092"/>
      <c r="M34" s="1092"/>
      <c r="N34" s="1092"/>
      <c r="O34" s="1082">
        <v>44562</v>
      </c>
      <c r="P34" s="1082"/>
      <c r="Q34" s="1153"/>
      <c r="R34" s="1153"/>
      <c r="S34" s="1082">
        <v>44926</v>
      </c>
    </row>
    <row r="35" spans="1:19" x14ac:dyDescent="0.2">
      <c r="A35" s="1153" t="s">
        <v>6022</v>
      </c>
      <c r="B35" s="1153" t="s">
        <v>5224</v>
      </c>
      <c r="C35" s="1153" t="s">
        <v>6023</v>
      </c>
      <c r="D35" s="1080" t="s">
        <v>6024</v>
      </c>
      <c r="E35" s="1080"/>
      <c r="F35" s="1153" t="s">
        <v>6025</v>
      </c>
      <c r="G35" s="1153" t="s">
        <v>6026</v>
      </c>
      <c r="H35" s="1080" t="s">
        <v>6024</v>
      </c>
      <c r="L35" s="1069"/>
      <c r="M35" s="1083"/>
      <c r="N35" s="1069"/>
      <c r="O35" s="1084"/>
      <c r="P35" s="1084"/>
      <c r="Q35" s="1084"/>
      <c r="R35" s="1084"/>
      <c r="S35" s="1084"/>
    </row>
    <row r="36" spans="1:19" x14ac:dyDescent="0.2">
      <c r="A36" s="1153"/>
      <c r="B36" s="1153"/>
      <c r="C36" s="1153"/>
      <c r="D36" s="1082">
        <v>44562</v>
      </c>
      <c r="E36" s="1082"/>
      <c r="F36" s="1153"/>
      <c r="G36" s="1153"/>
      <c r="H36" s="1082">
        <v>44926</v>
      </c>
      <c r="L36" s="1069">
        <v>1</v>
      </c>
      <c r="M36" s="1083" t="s">
        <v>6046</v>
      </c>
      <c r="N36" s="1069">
        <v>1</v>
      </c>
      <c r="O36" s="1084">
        <f>O8-O22</f>
        <v>100000</v>
      </c>
      <c r="P36" s="1084"/>
      <c r="Q36" s="1084"/>
      <c r="R36" s="1084"/>
      <c r="S36" s="1084">
        <f>O36+Q36-R36</f>
        <v>100000</v>
      </c>
    </row>
    <row r="37" spans="1:19" x14ac:dyDescent="0.2">
      <c r="A37" s="1069"/>
      <c r="B37" s="1083"/>
      <c r="C37" s="1069"/>
      <c r="D37" s="1084"/>
      <c r="E37" s="1084"/>
      <c r="F37" s="1084"/>
      <c r="G37" s="1084"/>
      <c r="H37" s="1084"/>
      <c r="L37" s="1069">
        <v>2</v>
      </c>
      <c r="M37" s="1083" t="s">
        <v>6047</v>
      </c>
      <c r="N37" s="1069">
        <v>1</v>
      </c>
      <c r="O37" s="1084">
        <f t="shared" ref="O37:O41" si="5">O9-O23</f>
        <v>266560</v>
      </c>
      <c r="P37" s="1084"/>
      <c r="Q37" s="1084"/>
      <c r="R37" s="1084"/>
      <c r="S37" s="1084">
        <f t="shared" ref="S37:S41" si="6">O37+Q37-R37</f>
        <v>266560</v>
      </c>
    </row>
    <row r="38" spans="1:19" x14ac:dyDescent="0.2">
      <c r="A38" s="1069">
        <v>1</v>
      </c>
      <c r="B38" s="1083" t="s">
        <v>6027</v>
      </c>
      <c r="C38" s="1069"/>
      <c r="D38" s="1084">
        <f>H8*0.2</f>
        <v>46608</v>
      </c>
      <c r="E38" s="1084"/>
      <c r="F38" s="1084"/>
      <c r="G38" s="1084">
        <v>0</v>
      </c>
      <c r="H38" s="1084">
        <f>D38+F38-G38</f>
        <v>46608</v>
      </c>
      <c r="L38" s="1069">
        <v>3</v>
      </c>
      <c r="M38" s="1083" t="s">
        <v>6048</v>
      </c>
      <c r="N38" s="1069">
        <v>1</v>
      </c>
      <c r="O38" s="1084">
        <f t="shared" si="5"/>
        <v>250000</v>
      </c>
      <c r="P38" s="1084"/>
      <c r="Q38" s="1084"/>
      <c r="R38" s="1084"/>
      <c r="S38" s="1084">
        <f t="shared" si="6"/>
        <v>250000</v>
      </c>
    </row>
    <row r="39" spans="1:19" x14ac:dyDescent="0.2">
      <c r="A39" s="1069">
        <v>2</v>
      </c>
      <c r="B39" s="1083" t="s">
        <v>6028</v>
      </c>
      <c r="C39" s="1069"/>
      <c r="D39" s="1084">
        <f>H9*0.2/12*2</f>
        <v>76659.833333333328</v>
      </c>
      <c r="E39" s="1084"/>
      <c r="F39" s="1084"/>
      <c r="G39" s="1084">
        <v>0</v>
      </c>
      <c r="H39" s="1084">
        <f t="shared" ref="H39:H59" si="7">D39+F39-G39</f>
        <v>76659.833333333328</v>
      </c>
      <c r="L39" s="1069">
        <v>4</v>
      </c>
      <c r="M39" s="1083" t="s">
        <v>6049</v>
      </c>
      <c r="N39" s="1069">
        <v>1</v>
      </c>
      <c r="O39" s="1084">
        <f t="shared" si="5"/>
        <v>843300</v>
      </c>
      <c r="P39" s="1084"/>
      <c r="Q39" s="1084"/>
      <c r="R39" s="1084"/>
      <c r="S39" s="1084">
        <f t="shared" si="6"/>
        <v>843300</v>
      </c>
    </row>
    <row r="40" spans="1:19" x14ac:dyDescent="0.2">
      <c r="A40" s="1069">
        <v>3</v>
      </c>
      <c r="B40" s="1083" t="s">
        <v>6029</v>
      </c>
      <c r="C40" s="1069"/>
      <c r="D40" s="1084">
        <f>H10*0.2/12*2</f>
        <v>24959.066666666666</v>
      </c>
      <c r="E40" s="1084"/>
      <c r="F40" s="1084"/>
      <c r="G40" s="1084">
        <v>0</v>
      </c>
      <c r="H40" s="1084">
        <f t="shared" si="7"/>
        <v>24959.066666666666</v>
      </c>
      <c r="J40" s="1078"/>
      <c r="L40" s="1069">
        <v>5</v>
      </c>
      <c r="M40" s="1083" t="s">
        <v>6050</v>
      </c>
      <c r="N40" s="1069">
        <v>1</v>
      </c>
      <c r="O40" s="1084">
        <f t="shared" si="5"/>
        <v>100055</v>
      </c>
      <c r="P40" s="1084"/>
      <c r="Q40" s="1084"/>
      <c r="R40" s="1084"/>
      <c r="S40" s="1084">
        <f t="shared" si="6"/>
        <v>100055</v>
      </c>
    </row>
    <row r="41" spans="1:19" x14ac:dyDescent="0.2">
      <c r="A41" s="1069">
        <v>4</v>
      </c>
      <c r="B41" s="1083" t="s">
        <v>6030</v>
      </c>
      <c r="C41" s="1069"/>
      <c r="D41" s="1084">
        <f t="shared" ref="D41:D56" si="8">H11*0.2</f>
        <v>10780.800000000001</v>
      </c>
      <c r="E41" s="1084"/>
      <c r="F41" s="1084"/>
      <c r="G41" s="1084">
        <v>0</v>
      </c>
      <c r="H41" s="1084">
        <f t="shared" si="7"/>
        <v>10780.800000000001</v>
      </c>
      <c r="L41" s="1069">
        <v>6</v>
      </c>
      <c r="M41" s="1086" t="s">
        <v>6055</v>
      </c>
      <c r="N41" s="1069">
        <v>1</v>
      </c>
      <c r="O41" s="1084">
        <f t="shared" si="5"/>
        <v>0</v>
      </c>
      <c r="P41" s="1084"/>
      <c r="Q41" s="1084">
        <f>S13-Q27</f>
        <v>413417</v>
      </c>
      <c r="R41" s="1084"/>
      <c r="S41" s="1084">
        <f t="shared" si="6"/>
        <v>413417</v>
      </c>
    </row>
    <row r="42" spans="1:19" ht="14.25" thickBot="1" x14ac:dyDescent="0.25">
      <c r="A42" s="1069">
        <v>5</v>
      </c>
      <c r="B42" s="1083" t="s">
        <v>6031</v>
      </c>
      <c r="C42" s="1069"/>
      <c r="D42" s="1084">
        <f>H12*0.25</f>
        <v>0</v>
      </c>
      <c r="E42" s="1084"/>
      <c r="F42" s="1084"/>
      <c r="G42" s="1084">
        <v>0</v>
      </c>
      <c r="H42" s="1084">
        <f t="shared" si="7"/>
        <v>0</v>
      </c>
      <c r="L42" s="1087"/>
      <c r="M42" s="1099" t="s">
        <v>6042</v>
      </c>
      <c r="N42" s="1100"/>
      <c r="O42" s="1101">
        <f>SUM(O35:O41)</f>
        <v>1559915</v>
      </c>
      <c r="P42" s="1101"/>
      <c r="Q42" s="1101">
        <f>SUM(Q35:Q41)</f>
        <v>413417</v>
      </c>
      <c r="R42" s="1101">
        <v>0</v>
      </c>
      <c r="S42" s="1101">
        <f>SUM(S35:S41)</f>
        <v>1973332</v>
      </c>
    </row>
    <row r="43" spans="1:19" x14ac:dyDescent="0.2">
      <c r="A43" s="1069">
        <v>6</v>
      </c>
      <c r="B43" s="1083" t="s">
        <v>6032</v>
      </c>
      <c r="C43" s="1069"/>
      <c r="D43" s="1084">
        <f>H13*0.2/12*2</f>
        <v>19499.333333333332</v>
      </c>
      <c r="E43" s="1084"/>
      <c r="F43" s="1084"/>
      <c r="G43" s="1084">
        <v>0</v>
      </c>
      <c r="H43" s="1084">
        <f t="shared" si="7"/>
        <v>19499.333333333332</v>
      </c>
      <c r="R43" s="1078"/>
      <c r="S43" s="1102"/>
    </row>
    <row r="44" spans="1:19" x14ac:dyDescent="0.2">
      <c r="A44" s="1069">
        <v>7</v>
      </c>
      <c r="B44" s="1086" t="s">
        <v>6027</v>
      </c>
      <c r="C44" s="1069"/>
      <c r="D44" s="1084">
        <f t="shared" si="8"/>
        <v>3799</v>
      </c>
      <c r="E44" s="1084"/>
      <c r="F44" s="1084"/>
      <c r="G44" s="1084">
        <v>0</v>
      </c>
      <c r="H44" s="1084">
        <f t="shared" si="7"/>
        <v>3799</v>
      </c>
      <c r="O44" s="1078"/>
      <c r="P44" s="1078"/>
      <c r="S44" s="1078"/>
    </row>
    <row r="45" spans="1:19" x14ac:dyDescent="0.2">
      <c r="A45" s="1069">
        <v>8</v>
      </c>
      <c r="B45" s="1086" t="s">
        <v>6033</v>
      </c>
      <c r="C45" s="1069"/>
      <c r="D45" s="1084">
        <f t="shared" si="8"/>
        <v>11160</v>
      </c>
      <c r="E45" s="1084"/>
      <c r="F45" s="1084"/>
      <c r="G45" s="1084">
        <v>0</v>
      </c>
      <c r="H45" s="1084">
        <f t="shared" si="7"/>
        <v>11160</v>
      </c>
      <c r="Q45" s="1103" t="s">
        <v>6043</v>
      </c>
      <c r="R45" s="1103"/>
      <c r="S45" s="1103"/>
    </row>
    <row r="46" spans="1:19" x14ac:dyDescent="0.2">
      <c r="A46" s="1069">
        <v>9</v>
      </c>
      <c r="B46" s="1086" t="s">
        <v>6034</v>
      </c>
      <c r="C46" s="1069"/>
      <c r="D46" s="1084">
        <f>H16*0.2/12*2</f>
        <v>69190.733333333337</v>
      </c>
      <c r="E46" s="1084"/>
      <c r="F46" s="1084"/>
      <c r="G46" s="1084"/>
      <c r="H46" s="1084">
        <f t="shared" si="7"/>
        <v>69190.733333333337</v>
      </c>
      <c r="Q46" s="1103" t="s">
        <v>6044</v>
      </c>
      <c r="R46" s="1103"/>
      <c r="S46" s="1103"/>
    </row>
    <row r="47" spans="1:19" x14ac:dyDescent="0.2">
      <c r="A47" s="1069">
        <v>10</v>
      </c>
      <c r="B47" s="1086" t="s">
        <v>6035</v>
      </c>
      <c r="C47" s="1097"/>
      <c r="D47" s="1084">
        <f t="shared" si="8"/>
        <v>26411.200000000001</v>
      </c>
      <c r="E47" s="1098"/>
      <c r="F47" s="1098"/>
      <c r="G47" s="1098">
        <v>0</v>
      </c>
      <c r="H47" s="1084">
        <f t="shared" si="7"/>
        <v>26411.200000000001</v>
      </c>
    </row>
    <row r="48" spans="1:19" x14ac:dyDescent="0.2">
      <c r="A48" s="1069">
        <v>11</v>
      </c>
      <c r="B48" s="1086" t="s">
        <v>6036</v>
      </c>
      <c r="C48" s="1097"/>
      <c r="D48" s="1084">
        <f>H18*0.25</f>
        <v>11125</v>
      </c>
      <c r="E48" s="1098"/>
      <c r="F48" s="1098"/>
      <c r="G48" s="1098">
        <v>0</v>
      </c>
      <c r="H48" s="1084">
        <f t="shared" si="7"/>
        <v>11125</v>
      </c>
    </row>
    <row r="49" spans="1:10" x14ac:dyDescent="0.2">
      <c r="A49" s="1069">
        <v>12</v>
      </c>
      <c r="B49" s="1086" t="s">
        <v>6037</v>
      </c>
      <c r="C49" s="1097"/>
      <c r="D49" s="1084">
        <f>H19*0.2*2</f>
        <v>8649.8680000000004</v>
      </c>
      <c r="E49" s="1098"/>
      <c r="F49" s="1098"/>
      <c r="G49" s="1098">
        <v>0</v>
      </c>
      <c r="H49" s="1084">
        <f t="shared" si="7"/>
        <v>8649.8680000000004</v>
      </c>
    </row>
    <row r="50" spans="1:10" x14ac:dyDescent="0.2">
      <c r="A50" s="1069">
        <v>13</v>
      </c>
      <c r="B50" s="1086" t="s">
        <v>6038</v>
      </c>
      <c r="C50" s="1097"/>
      <c r="D50" s="1084">
        <f t="shared" si="8"/>
        <v>16979.914000000001</v>
      </c>
      <c r="E50" s="1098"/>
      <c r="F50" s="1098"/>
      <c r="G50" s="1098">
        <v>0</v>
      </c>
      <c r="H50" s="1084">
        <f t="shared" si="7"/>
        <v>16979.914000000001</v>
      </c>
    </row>
    <row r="51" spans="1:10" x14ac:dyDescent="0.2">
      <c r="A51" s="1069">
        <v>14</v>
      </c>
      <c r="B51" s="1086" t="s">
        <v>6039</v>
      </c>
      <c r="C51" s="1097"/>
      <c r="D51" s="1084">
        <f>H21*0.25</f>
        <v>1541.75</v>
      </c>
      <c r="E51" s="1098"/>
      <c r="F51" s="1098"/>
      <c r="G51" s="1098">
        <v>0</v>
      </c>
      <c r="H51" s="1084">
        <f t="shared" si="7"/>
        <v>1541.75</v>
      </c>
    </row>
    <row r="52" spans="1:10" x14ac:dyDescent="0.2">
      <c r="A52" s="1069">
        <v>15</v>
      </c>
      <c r="B52" s="1086" t="s">
        <v>6040</v>
      </c>
      <c r="C52" s="1097"/>
      <c r="D52" s="1084">
        <f t="shared" si="8"/>
        <v>3483.3339999999998</v>
      </c>
      <c r="E52" s="1098"/>
      <c r="F52" s="1098"/>
      <c r="G52" s="1098">
        <v>0</v>
      </c>
      <c r="H52" s="1084">
        <f t="shared" si="7"/>
        <v>3483.3339999999998</v>
      </c>
    </row>
    <row r="53" spans="1:10" x14ac:dyDescent="0.2">
      <c r="A53" s="1069">
        <v>16</v>
      </c>
      <c r="B53" s="1086" t="s">
        <v>6041</v>
      </c>
      <c r="C53" s="1097"/>
      <c r="D53" s="1084">
        <f t="shared" si="8"/>
        <v>15025.834000000001</v>
      </c>
      <c r="E53" s="1098"/>
      <c r="F53" s="1098"/>
      <c r="G53" s="1098">
        <v>0</v>
      </c>
      <c r="H53" s="1084">
        <f t="shared" si="7"/>
        <v>15025.834000000001</v>
      </c>
    </row>
    <row r="54" spans="1:10" x14ac:dyDescent="0.2">
      <c r="A54" s="1069"/>
      <c r="B54" s="1086" t="s">
        <v>6056</v>
      </c>
      <c r="C54" s="1086">
        <v>1</v>
      </c>
      <c r="D54" s="1084">
        <f>H24*0.25</f>
        <v>18083.334999999999</v>
      </c>
      <c r="E54" s="1084"/>
      <c r="F54" s="1084"/>
      <c r="G54" s="1098">
        <v>0</v>
      </c>
      <c r="H54" s="1084">
        <f t="shared" si="7"/>
        <v>18083.334999999999</v>
      </c>
    </row>
    <row r="55" spans="1:10" x14ac:dyDescent="0.2">
      <c r="A55" s="1069"/>
      <c r="B55" s="1086" t="s">
        <v>6057</v>
      </c>
      <c r="C55" s="1086">
        <v>1</v>
      </c>
      <c r="D55" s="1084">
        <f>H25*0.2/12*5</f>
        <v>469148.66666666669</v>
      </c>
      <c r="E55" s="1084"/>
      <c r="F55" s="1084"/>
      <c r="G55" s="1098">
        <v>0</v>
      </c>
      <c r="H55" s="1084">
        <f t="shared" si="7"/>
        <v>469148.66666666669</v>
      </c>
    </row>
    <row r="56" spans="1:10" x14ac:dyDescent="0.2">
      <c r="A56" s="1069"/>
      <c r="B56" s="1086" t="s">
        <v>6058</v>
      </c>
      <c r="C56" s="1086">
        <v>1</v>
      </c>
      <c r="D56" s="1084">
        <f t="shared" si="8"/>
        <v>29532.624</v>
      </c>
      <c r="E56" s="1084"/>
      <c r="F56" s="1084"/>
      <c r="G56" s="1098">
        <v>0</v>
      </c>
      <c r="H56" s="1084">
        <f t="shared" si="7"/>
        <v>29532.624</v>
      </c>
    </row>
    <row r="57" spans="1:10" x14ac:dyDescent="0.2">
      <c r="A57" s="1069"/>
      <c r="B57" s="1086" t="s">
        <v>6059</v>
      </c>
      <c r="C57" s="1086">
        <v>4</v>
      </c>
      <c r="D57" s="1084">
        <f>H27*0.2/12*5</f>
        <v>58268.083266666661</v>
      </c>
      <c r="E57" s="1084"/>
      <c r="F57" s="1084"/>
      <c r="G57" s="1098">
        <v>0</v>
      </c>
      <c r="H57" s="1084">
        <f t="shared" si="7"/>
        <v>58268.083266666661</v>
      </c>
    </row>
    <row r="58" spans="1:10" x14ac:dyDescent="0.2">
      <c r="A58" s="1069"/>
      <c r="B58" s="1086" t="s">
        <v>6060</v>
      </c>
      <c r="C58" s="1086">
        <v>1</v>
      </c>
      <c r="D58" s="1084">
        <f>H28*0.25</f>
        <v>6458.3325000000004</v>
      </c>
      <c r="E58" s="1084"/>
      <c r="F58" s="1084"/>
      <c r="G58" s="1098">
        <v>0</v>
      </c>
      <c r="H58" s="1084">
        <f t="shared" si="7"/>
        <v>6458.3325000000004</v>
      </c>
    </row>
    <row r="59" spans="1:10" x14ac:dyDescent="0.2">
      <c r="A59" s="1069"/>
      <c r="B59" s="1086" t="s">
        <v>6061</v>
      </c>
      <c r="C59" s="1069">
        <v>1</v>
      </c>
      <c r="D59" s="1098">
        <v>0</v>
      </c>
      <c r="E59" s="1084"/>
      <c r="F59" s="1084">
        <f>F29*0.2/12*11</f>
        <v>20625</v>
      </c>
      <c r="G59" s="1098">
        <v>0</v>
      </c>
      <c r="H59" s="1084">
        <f t="shared" si="7"/>
        <v>20625</v>
      </c>
    </row>
    <row r="60" spans="1:10" x14ac:dyDescent="0.2">
      <c r="A60" s="1104"/>
      <c r="B60" s="1096" t="s">
        <v>6042</v>
      </c>
      <c r="C60" s="1097"/>
      <c r="D60" s="1098">
        <f>SUM(D38:D59)</f>
        <v>927364.70809999993</v>
      </c>
      <c r="E60" s="1098">
        <f>SUM(E38:E59)</f>
        <v>0</v>
      </c>
      <c r="F60" s="1098">
        <f>SUM(F38:F59)</f>
        <v>20625</v>
      </c>
      <c r="G60" s="1098">
        <f>SUM(G38:G59)</f>
        <v>0</v>
      </c>
      <c r="H60" s="1098">
        <f>SUM(H38:H59)</f>
        <v>947989.70809999993</v>
      </c>
      <c r="J60" s="1078"/>
    </row>
    <row r="61" spans="1:10" x14ac:dyDescent="0.2">
      <c r="J61" s="1078"/>
    </row>
    <row r="63" spans="1:10" x14ac:dyDescent="0.2">
      <c r="B63" s="1154" t="s">
        <v>6054</v>
      </c>
      <c r="C63" s="1154"/>
      <c r="D63" s="1154"/>
      <c r="E63" s="1154"/>
      <c r="F63" s="1154"/>
      <c r="G63" s="1154"/>
      <c r="H63" s="1154"/>
    </row>
    <row r="65" spans="1:8" x14ac:dyDescent="0.2">
      <c r="A65" s="1153" t="s">
        <v>6022</v>
      </c>
      <c r="B65" s="1153" t="s">
        <v>5224</v>
      </c>
      <c r="C65" s="1153" t="s">
        <v>6023</v>
      </c>
      <c r="D65" s="1080" t="s">
        <v>6024</v>
      </c>
      <c r="E65" s="1080"/>
      <c r="F65" s="1153" t="s">
        <v>6025</v>
      </c>
      <c r="G65" s="1153" t="s">
        <v>6026</v>
      </c>
      <c r="H65" s="1080" t="s">
        <v>6024</v>
      </c>
    </row>
    <row r="66" spans="1:8" x14ac:dyDescent="0.2">
      <c r="A66" s="1153"/>
      <c r="B66" s="1153"/>
      <c r="C66" s="1153"/>
      <c r="D66" s="1082">
        <v>44562</v>
      </c>
      <c r="E66" s="1082"/>
      <c r="F66" s="1153"/>
      <c r="G66" s="1153"/>
      <c r="H66" s="1082">
        <v>44926</v>
      </c>
    </row>
    <row r="67" spans="1:8" x14ac:dyDescent="0.2">
      <c r="A67" s="1069">
        <v>1</v>
      </c>
      <c r="B67" s="1083" t="s">
        <v>6027</v>
      </c>
      <c r="C67" s="1069"/>
      <c r="D67" s="1084">
        <f>H8-H38</f>
        <v>186432</v>
      </c>
      <c r="E67" s="1084"/>
      <c r="F67" s="1084"/>
      <c r="G67" s="1084"/>
      <c r="H67" s="1084">
        <f>D67+F67-G67</f>
        <v>186432</v>
      </c>
    </row>
    <row r="68" spans="1:8" x14ac:dyDescent="0.2">
      <c r="A68" s="1069">
        <v>2</v>
      </c>
      <c r="B68" s="1083" t="s">
        <v>6028</v>
      </c>
      <c r="C68" s="1069"/>
      <c r="D68" s="1084">
        <f t="shared" ref="D68:D88" si="9">H9-H39</f>
        <v>2223135.1666666665</v>
      </c>
      <c r="E68" s="1084"/>
      <c r="F68" s="1084"/>
      <c r="G68" s="1084"/>
      <c r="H68" s="1084">
        <f t="shared" ref="H68:H70" si="10">D68+F68-G68</f>
        <v>2223135.1666666665</v>
      </c>
    </row>
    <row r="69" spans="1:8" x14ac:dyDescent="0.2">
      <c r="A69" s="1069">
        <v>3</v>
      </c>
      <c r="B69" s="1083" t="s">
        <v>6029</v>
      </c>
      <c r="C69" s="1069"/>
      <c r="D69" s="1084">
        <f t="shared" si="9"/>
        <v>723812.93333333335</v>
      </c>
      <c r="E69" s="1084"/>
      <c r="F69" s="1105"/>
      <c r="G69" s="1084"/>
      <c r="H69" s="1084">
        <f t="shared" si="10"/>
        <v>723812.93333333335</v>
      </c>
    </row>
    <row r="70" spans="1:8" x14ac:dyDescent="0.2">
      <c r="A70" s="1069">
        <v>4</v>
      </c>
      <c r="B70" s="1083" t="s">
        <v>6030</v>
      </c>
      <c r="C70" s="1069"/>
      <c r="D70" s="1084">
        <f t="shared" si="9"/>
        <v>43123.199999999997</v>
      </c>
      <c r="E70" s="1084"/>
      <c r="F70" s="1084"/>
      <c r="G70" s="1084"/>
      <c r="H70" s="1084">
        <f t="shared" si="10"/>
        <v>43123.199999999997</v>
      </c>
    </row>
    <row r="71" spans="1:8" x14ac:dyDescent="0.2">
      <c r="A71" s="1069">
        <v>5</v>
      </c>
      <c r="B71" s="1083" t="s">
        <v>6031</v>
      </c>
      <c r="C71" s="1069"/>
      <c r="D71" s="1084">
        <f t="shared" si="9"/>
        <v>0</v>
      </c>
      <c r="E71" s="1084"/>
      <c r="F71" s="1084"/>
      <c r="G71" s="1084">
        <v>0</v>
      </c>
      <c r="H71" s="1084">
        <f>D71</f>
        <v>0</v>
      </c>
    </row>
    <row r="72" spans="1:8" x14ac:dyDescent="0.2">
      <c r="A72" s="1069">
        <v>6</v>
      </c>
      <c r="B72" s="1083" t="s">
        <v>6032</v>
      </c>
      <c r="C72" s="1069"/>
      <c r="D72" s="1084">
        <f t="shared" si="9"/>
        <v>565480.66666666663</v>
      </c>
      <c r="E72" s="1084"/>
      <c r="F72" s="1084"/>
      <c r="G72" s="1084"/>
      <c r="H72" s="1084">
        <f t="shared" ref="H72:H88" si="11">D72</f>
        <v>565480.66666666663</v>
      </c>
    </row>
    <row r="73" spans="1:8" x14ac:dyDescent="0.2">
      <c r="A73" s="1069">
        <v>7</v>
      </c>
      <c r="B73" s="1086" t="s">
        <v>6027</v>
      </c>
      <c r="C73" s="1069"/>
      <c r="D73" s="1084">
        <f t="shared" si="9"/>
        <v>15196</v>
      </c>
      <c r="E73" s="1084"/>
      <c r="F73" s="1084"/>
      <c r="G73" s="1084"/>
      <c r="H73" s="1084">
        <f t="shared" si="11"/>
        <v>15196</v>
      </c>
    </row>
    <row r="74" spans="1:8" x14ac:dyDescent="0.2">
      <c r="A74" s="1069">
        <v>8</v>
      </c>
      <c r="B74" s="1086" t="s">
        <v>6033</v>
      </c>
      <c r="C74" s="1069"/>
      <c r="D74" s="1084">
        <f t="shared" si="9"/>
        <v>44640</v>
      </c>
      <c r="E74" s="1084"/>
      <c r="F74" s="1084"/>
      <c r="G74" s="1084"/>
      <c r="H74" s="1084">
        <f t="shared" si="11"/>
        <v>44640</v>
      </c>
    </row>
    <row r="75" spans="1:8" x14ac:dyDescent="0.2">
      <c r="A75" s="1069">
        <v>9</v>
      </c>
      <c r="B75" s="1086" t="s">
        <v>6034</v>
      </c>
      <c r="C75" s="1069"/>
      <c r="D75" s="1084">
        <f t="shared" si="9"/>
        <v>2006531.2666666666</v>
      </c>
      <c r="E75" s="1084"/>
      <c r="F75" s="1084"/>
      <c r="G75" s="1084"/>
      <c r="H75" s="1084">
        <f t="shared" si="11"/>
        <v>2006531.2666666666</v>
      </c>
    </row>
    <row r="76" spans="1:8" x14ac:dyDescent="0.2">
      <c r="A76" s="1069">
        <v>10</v>
      </c>
      <c r="B76" s="1086" t="s">
        <v>6035</v>
      </c>
      <c r="C76" s="1069"/>
      <c r="D76" s="1084">
        <f t="shared" si="9"/>
        <v>105644.8</v>
      </c>
      <c r="E76" s="1084"/>
      <c r="F76" s="1084"/>
      <c r="G76" s="1084"/>
      <c r="H76" s="1084">
        <f t="shared" si="11"/>
        <v>105644.8</v>
      </c>
    </row>
    <row r="77" spans="1:8" x14ac:dyDescent="0.2">
      <c r="A77" s="1069">
        <v>11</v>
      </c>
      <c r="B77" s="1086" t="s">
        <v>6036</v>
      </c>
      <c r="C77" s="1069"/>
      <c r="D77" s="1084">
        <f t="shared" si="9"/>
        <v>33375</v>
      </c>
      <c r="E77" s="1084"/>
      <c r="F77" s="1084"/>
      <c r="G77" s="1084"/>
      <c r="H77" s="1084">
        <f t="shared" si="11"/>
        <v>33375</v>
      </c>
    </row>
    <row r="78" spans="1:8" x14ac:dyDescent="0.2">
      <c r="A78" s="1069">
        <v>12</v>
      </c>
      <c r="B78" s="1086" t="s">
        <v>6037</v>
      </c>
      <c r="C78" s="1069"/>
      <c r="D78" s="1084">
        <f>H19-H49</f>
        <v>12974.801999999998</v>
      </c>
      <c r="E78" s="1084"/>
      <c r="F78" s="1084"/>
      <c r="G78" s="1084"/>
      <c r="H78" s="1084">
        <f t="shared" si="11"/>
        <v>12974.801999999998</v>
      </c>
    </row>
    <row r="79" spans="1:8" x14ac:dyDescent="0.2">
      <c r="A79" s="1069">
        <v>13</v>
      </c>
      <c r="B79" s="1086" t="s">
        <v>6038</v>
      </c>
      <c r="C79" s="1069"/>
      <c r="D79" s="1084">
        <f t="shared" si="9"/>
        <v>67919.656000000003</v>
      </c>
      <c r="E79" s="1084"/>
      <c r="F79" s="1084"/>
      <c r="G79" s="1084"/>
      <c r="H79" s="1084">
        <f t="shared" si="11"/>
        <v>67919.656000000003</v>
      </c>
    </row>
    <row r="80" spans="1:8" x14ac:dyDescent="0.2">
      <c r="A80" s="1069">
        <v>14</v>
      </c>
      <c r="B80" s="1086" t="s">
        <v>6039</v>
      </c>
      <c r="C80" s="1069"/>
      <c r="D80" s="1084">
        <f t="shared" si="9"/>
        <v>4625.25</v>
      </c>
      <c r="E80" s="1084"/>
      <c r="F80" s="1084"/>
      <c r="G80" s="1084"/>
      <c r="H80" s="1084">
        <f t="shared" si="11"/>
        <v>4625.25</v>
      </c>
    </row>
    <row r="81" spans="1:10" x14ac:dyDescent="0.2">
      <c r="A81" s="1069">
        <v>15</v>
      </c>
      <c r="B81" s="1086" t="s">
        <v>6040</v>
      </c>
      <c r="C81" s="1069"/>
      <c r="D81" s="1084">
        <f t="shared" si="9"/>
        <v>13933.335999999999</v>
      </c>
      <c r="E81" s="1084"/>
      <c r="F81" s="1084"/>
      <c r="G81" s="1084"/>
      <c r="H81" s="1084">
        <f t="shared" si="11"/>
        <v>13933.335999999999</v>
      </c>
    </row>
    <row r="82" spans="1:10" x14ac:dyDescent="0.2">
      <c r="A82" s="1069">
        <v>16</v>
      </c>
      <c r="B82" s="1086" t="s">
        <v>6041</v>
      </c>
      <c r="C82" s="1069"/>
      <c r="D82" s="1084">
        <f t="shared" si="9"/>
        <v>60103.335999999996</v>
      </c>
      <c r="E82" s="1084"/>
      <c r="F82" s="1084"/>
      <c r="G82" s="1084"/>
      <c r="H82" s="1084">
        <f t="shared" si="11"/>
        <v>60103.335999999996</v>
      </c>
    </row>
    <row r="83" spans="1:10" x14ac:dyDescent="0.2">
      <c r="A83" s="1069">
        <v>17</v>
      </c>
      <c r="B83" s="1086" t="s">
        <v>6056</v>
      </c>
      <c r="C83" s="1086">
        <v>1</v>
      </c>
      <c r="D83" s="1084">
        <f t="shared" si="9"/>
        <v>54250.004999999997</v>
      </c>
      <c r="E83" s="1084"/>
      <c r="F83" s="1084"/>
      <c r="G83" s="1084"/>
      <c r="H83" s="1084">
        <f t="shared" si="11"/>
        <v>54250.004999999997</v>
      </c>
    </row>
    <row r="84" spans="1:10" x14ac:dyDescent="0.2">
      <c r="A84" s="1069">
        <v>18</v>
      </c>
      <c r="B84" s="1086" t="s">
        <v>6057</v>
      </c>
      <c r="C84" s="1086">
        <v>1</v>
      </c>
      <c r="D84" s="1084">
        <f t="shared" si="9"/>
        <v>5160635.333333333</v>
      </c>
      <c r="E84" s="1084"/>
      <c r="F84" s="1084"/>
      <c r="G84" s="1084"/>
      <c r="H84" s="1084">
        <f t="shared" si="11"/>
        <v>5160635.333333333</v>
      </c>
    </row>
    <row r="85" spans="1:10" x14ac:dyDescent="0.2">
      <c r="A85" s="1069">
        <v>19</v>
      </c>
      <c r="B85" s="1086" t="s">
        <v>6058</v>
      </c>
      <c r="C85" s="1086">
        <v>1</v>
      </c>
      <c r="D85" s="1084">
        <f t="shared" si="9"/>
        <v>118130.496</v>
      </c>
      <c r="E85" s="1084"/>
      <c r="F85" s="1084"/>
      <c r="G85" s="1084"/>
      <c r="H85" s="1084">
        <f t="shared" si="11"/>
        <v>118130.496</v>
      </c>
    </row>
    <row r="86" spans="1:10" x14ac:dyDescent="0.2">
      <c r="A86" s="1069">
        <v>20</v>
      </c>
      <c r="B86" s="1086" t="s">
        <v>6059</v>
      </c>
      <c r="C86" s="1086">
        <v>4</v>
      </c>
      <c r="D86" s="1084">
        <f t="shared" si="9"/>
        <v>640948.91593333334</v>
      </c>
      <c r="E86" s="1084"/>
      <c r="F86" s="1084"/>
      <c r="G86" s="1084"/>
      <c r="H86" s="1084">
        <f t="shared" si="11"/>
        <v>640948.91593333334</v>
      </c>
    </row>
    <row r="87" spans="1:10" x14ac:dyDescent="0.2">
      <c r="A87" s="1069">
        <v>21</v>
      </c>
      <c r="B87" s="1086" t="s">
        <v>6060</v>
      </c>
      <c r="C87" s="1086">
        <v>1</v>
      </c>
      <c r="D87" s="1084">
        <f t="shared" si="9"/>
        <v>19374.997500000001</v>
      </c>
      <c r="E87" s="1084"/>
      <c r="F87" s="1084"/>
      <c r="G87" s="1084"/>
      <c r="H87" s="1084">
        <f t="shared" si="11"/>
        <v>19374.997500000001</v>
      </c>
    </row>
    <row r="88" spans="1:10" x14ac:dyDescent="0.2">
      <c r="A88" s="1069">
        <v>22</v>
      </c>
      <c r="B88" s="1086" t="s">
        <v>6061</v>
      </c>
      <c r="C88" s="1069">
        <v>1</v>
      </c>
      <c r="D88" s="1084">
        <f t="shared" si="9"/>
        <v>91875</v>
      </c>
      <c r="E88" s="1084"/>
      <c r="F88" s="1084"/>
      <c r="G88" s="1084"/>
      <c r="H88" s="1084">
        <f t="shared" si="11"/>
        <v>91875</v>
      </c>
    </row>
    <row r="89" spans="1:10" ht="13.5" x14ac:dyDescent="0.2">
      <c r="A89" s="1104"/>
      <c r="B89" s="1106" t="s">
        <v>6042</v>
      </c>
      <c r="C89" s="1107"/>
      <c r="D89" s="1108">
        <f>SUM(D67:D88)</f>
        <v>12192142.161099998</v>
      </c>
      <c r="E89" s="1108">
        <f>SUM(E67:E88)</f>
        <v>0</v>
      </c>
      <c r="F89" s="1108">
        <f>SUM(F67:F88)</f>
        <v>0</v>
      </c>
      <c r="G89" s="1108">
        <f>SUM(G67:G88)</f>
        <v>0</v>
      </c>
      <c r="H89" s="1108">
        <f>SUM(H67:H88)</f>
        <v>12192142.161099998</v>
      </c>
    </row>
    <row r="90" spans="1:10" x14ac:dyDescent="0.2">
      <c r="G90" s="1078"/>
      <c r="H90" s="1102"/>
    </row>
    <row r="91" spans="1:10" x14ac:dyDescent="0.2">
      <c r="D91" s="1078"/>
      <c r="E91" s="1078"/>
      <c r="H91" s="1078"/>
    </row>
    <row r="92" spans="1:10" x14ac:dyDescent="0.2">
      <c r="F92" s="1157" t="s">
        <v>6043</v>
      </c>
      <c r="G92" s="1157"/>
      <c r="H92" s="1157"/>
    </row>
    <row r="93" spans="1:10" x14ac:dyDescent="0.2">
      <c r="F93" s="1157" t="s">
        <v>6044</v>
      </c>
      <c r="G93" s="1157"/>
      <c r="H93" s="1157"/>
    </row>
    <row r="94" spans="1:10" x14ac:dyDescent="0.2">
      <c r="J94" s="1078"/>
    </row>
    <row r="97" spans="4:4" x14ac:dyDescent="0.2">
      <c r="D97" s="1078"/>
    </row>
  </sheetData>
  <mergeCells count="27">
    <mergeCell ref="F92:H92"/>
    <mergeCell ref="F93:H93"/>
    <mergeCell ref="B63:H63"/>
    <mergeCell ref="A65:A66"/>
    <mergeCell ref="B65:B66"/>
    <mergeCell ref="C65:C66"/>
    <mergeCell ref="F65:F66"/>
    <mergeCell ref="G65:G66"/>
    <mergeCell ref="B33:H33"/>
    <mergeCell ref="A35:A36"/>
    <mergeCell ref="B35:B36"/>
    <mergeCell ref="C35:C36"/>
    <mergeCell ref="F35:F36"/>
    <mergeCell ref="G35:G36"/>
    <mergeCell ref="B4:H4"/>
    <mergeCell ref="A6:A7"/>
    <mergeCell ref="B6:B7"/>
    <mergeCell ref="C6:C7"/>
    <mergeCell ref="Q6:Q7"/>
    <mergeCell ref="F6:F7"/>
    <mergeCell ref="G6:G7"/>
    <mergeCell ref="Q19:Q20"/>
    <mergeCell ref="R19:R20"/>
    <mergeCell ref="Q33:Q34"/>
    <mergeCell ref="R33:R34"/>
    <mergeCell ref="M4:S4"/>
    <mergeCell ref="R6:R7"/>
  </mergeCells>
  <pageMargins left="0.7" right="0.7" top="0.75" bottom="0.75" header="0.3" footer="0.3"/>
  <ignoredErrors>
    <ignoredError sqref="D42 D51 D5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0906-AC2E-4BA8-9551-C22C231390A3}">
  <dimension ref="A2:T38"/>
  <sheetViews>
    <sheetView zoomScale="84" zoomScaleNormal="84" workbookViewId="0">
      <selection activeCell="J37" sqref="J37"/>
    </sheetView>
  </sheetViews>
  <sheetFormatPr defaultRowHeight="12.75" x14ac:dyDescent="0.2"/>
  <cols>
    <col min="1" max="1" width="9.140625" style="97"/>
    <col min="2" max="2" width="12" style="673" customWidth="1"/>
    <col min="3" max="3" width="11.5703125" style="673" customWidth="1"/>
    <col min="4" max="4" width="12" style="673" customWidth="1"/>
    <col min="5" max="5" width="12.28515625" style="673" customWidth="1"/>
    <col min="6" max="6" width="18.5703125" style="673" customWidth="1"/>
    <col min="7" max="7" width="15" style="97" customWidth="1"/>
    <col min="8" max="8" width="13.7109375" style="97" customWidth="1"/>
    <col min="9" max="9" width="20.28515625" style="97" customWidth="1"/>
    <col min="10" max="10" width="12.85546875" style="97" customWidth="1"/>
    <col min="11" max="11" width="12.5703125" style="97" customWidth="1"/>
    <col min="12" max="12" width="12.5703125" style="97" hidden="1" customWidth="1"/>
    <col min="13" max="13" width="9.28515625" style="97" hidden="1" customWidth="1"/>
    <col min="14" max="14" width="12.85546875" style="97" customWidth="1"/>
    <col min="15" max="15" width="13.140625" style="97" customWidth="1"/>
    <col min="16" max="16" width="11.7109375" style="97" customWidth="1"/>
    <col min="17" max="17" width="11.7109375" style="97" hidden="1" customWidth="1"/>
    <col min="18" max="18" width="9.28515625" style="97" hidden="1" customWidth="1"/>
    <col min="19" max="19" width="10.7109375" style="97" customWidth="1"/>
    <col min="20" max="20" width="9.42578125" style="97" bestFit="1" customWidth="1"/>
    <col min="21" max="16384" width="9.140625" style="97"/>
  </cols>
  <sheetData>
    <row r="2" spans="1:20" x14ac:dyDescent="0.2">
      <c r="B2" s="663"/>
      <c r="C2" s="663"/>
      <c r="D2" s="663"/>
      <c r="E2" s="663"/>
      <c r="F2" s="664"/>
      <c r="G2" s="98"/>
      <c r="H2" s="99"/>
      <c r="I2" s="99"/>
      <c r="J2" s="99"/>
      <c r="K2" s="98"/>
      <c r="L2" s="98"/>
      <c r="M2" s="100"/>
      <c r="N2" s="100"/>
      <c r="O2" s="99"/>
      <c r="P2" s="98"/>
      <c r="Q2" s="98"/>
      <c r="R2" s="98"/>
      <c r="S2" s="98"/>
      <c r="T2" s="100"/>
    </row>
    <row r="3" spans="1:20" s="142" customFormat="1" x14ac:dyDescent="0.2">
      <c r="A3" s="142" t="s">
        <v>5182</v>
      </c>
    </row>
    <row r="4" spans="1:20" ht="13.5" thickBot="1" x14ac:dyDescent="0.25">
      <c r="B4" s="663"/>
      <c r="C4" s="663"/>
      <c r="D4" s="663"/>
      <c r="E4" s="663"/>
      <c r="F4" s="664"/>
      <c r="G4" s="98"/>
      <c r="H4" s="99"/>
      <c r="I4" s="99"/>
      <c r="J4" s="99"/>
      <c r="K4" s="98"/>
      <c r="L4" s="98"/>
      <c r="M4" s="100"/>
      <c r="N4" s="100"/>
      <c r="O4" s="99"/>
      <c r="P4" s="98"/>
      <c r="Q4" s="98"/>
      <c r="R4" s="98"/>
      <c r="S4" s="98"/>
      <c r="T4" s="100"/>
    </row>
    <row r="5" spans="1:20" ht="66.75" customHeight="1" thickBot="1" x14ac:dyDescent="0.25">
      <c r="A5" s="136" t="s">
        <v>1378</v>
      </c>
      <c r="B5" s="143" t="s">
        <v>5145</v>
      </c>
      <c r="C5" s="137" t="s">
        <v>5146</v>
      </c>
      <c r="D5" s="144" t="s">
        <v>5179</v>
      </c>
      <c r="E5" s="144" t="s">
        <v>5180</v>
      </c>
      <c r="F5" s="145" t="s">
        <v>5147</v>
      </c>
      <c r="G5" s="146" t="s">
        <v>5148</v>
      </c>
      <c r="H5" s="604" t="s">
        <v>5149</v>
      </c>
      <c r="I5" s="605" t="s">
        <v>5150</v>
      </c>
      <c r="J5" s="606" t="s">
        <v>5151</v>
      </c>
      <c r="K5" s="604" t="s">
        <v>5178</v>
      </c>
      <c r="L5" s="607" t="s">
        <v>5152</v>
      </c>
      <c r="M5" s="608" t="s">
        <v>5151</v>
      </c>
      <c r="N5" s="609" t="s">
        <v>5153</v>
      </c>
      <c r="O5" s="609" t="s">
        <v>5154</v>
      </c>
      <c r="P5" s="609" t="s">
        <v>5169</v>
      </c>
      <c r="Q5" s="609" t="s">
        <v>5155</v>
      </c>
      <c r="R5" s="610" t="s">
        <v>5154</v>
      </c>
      <c r="S5" s="100"/>
    </row>
    <row r="6" spans="1:20" ht="13.5" thickBot="1" x14ac:dyDescent="0.25">
      <c r="A6" s="135" t="s">
        <v>5156</v>
      </c>
      <c r="B6" s="665"/>
      <c r="C6" s="665"/>
      <c r="D6" s="665"/>
      <c r="E6" s="665"/>
      <c r="F6" s="682">
        <v>51200</v>
      </c>
      <c r="G6" s="147">
        <f>F6*0.2</f>
        <v>10240</v>
      </c>
      <c r="H6" s="684">
        <v>25549335</v>
      </c>
      <c r="I6" s="612">
        <v>4294312</v>
      </c>
      <c r="J6" s="613">
        <f>I6*0.2</f>
        <v>858862.4</v>
      </c>
      <c r="K6" s="613"/>
      <c r="L6" s="614">
        <v>0</v>
      </c>
      <c r="M6" s="615"/>
      <c r="N6" s="611">
        <v>1848610</v>
      </c>
      <c r="O6" s="613">
        <f>N6*0.2</f>
        <v>369722</v>
      </c>
      <c r="P6" s="613">
        <v>-1653834</v>
      </c>
      <c r="Q6" s="613">
        <v>0</v>
      </c>
      <c r="R6" s="616">
        <f>Q6*0.2</f>
        <v>0</v>
      </c>
      <c r="S6" s="100">
        <f t="shared" ref="S6:S17" si="0">J6+M6+O6+R6-G6-E6</f>
        <v>1218344.3999999999</v>
      </c>
    </row>
    <row r="7" spans="1:20" ht="13.5" thickBot="1" x14ac:dyDescent="0.25">
      <c r="A7" s="101" t="s">
        <v>5157</v>
      </c>
      <c r="B7" s="666"/>
      <c r="C7" s="666"/>
      <c r="D7" s="666"/>
      <c r="E7" s="666"/>
      <c r="F7" s="669">
        <v>11436798</v>
      </c>
      <c r="G7" s="148">
        <f t="shared" ref="G7:G17" si="1">F7*0.2</f>
        <v>2287359.6</v>
      </c>
      <c r="H7" s="617">
        <v>43310</v>
      </c>
      <c r="I7" s="618">
        <v>1968092</v>
      </c>
      <c r="J7" s="619">
        <f t="shared" ref="J7:J17" si="2">I7*0.2</f>
        <v>393618.4</v>
      </c>
      <c r="K7" s="613"/>
      <c r="L7" s="620">
        <v>0</v>
      </c>
      <c r="M7" s="621"/>
      <c r="N7" s="617">
        <v>4839960</v>
      </c>
      <c r="O7" s="622">
        <f t="shared" ref="O7:O17" si="3">N7*0.2</f>
        <v>967992</v>
      </c>
      <c r="P7" s="622"/>
      <c r="Q7" s="622">
        <v>0</v>
      </c>
      <c r="R7" s="623">
        <f t="shared" ref="R7:R17" si="4">Q7*0.2</f>
        <v>0</v>
      </c>
      <c r="S7" s="100">
        <f t="shared" si="0"/>
        <v>-925749.20000000019</v>
      </c>
    </row>
    <row r="8" spans="1:20" ht="13.5" thickBot="1" x14ac:dyDescent="0.25">
      <c r="A8" s="101" t="s">
        <v>5158</v>
      </c>
      <c r="B8" s="668">
        <v>16258347</v>
      </c>
      <c r="C8" s="666"/>
      <c r="D8" s="666"/>
      <c r="E8" s="666"/>
      <c r="F8" s="662">
        <v>7440209</v>
      </c>
      <c r="G8" s="148">
        <f t="shared" si="1"/>
        <v>1488041.8</v>
      </c>
      <c r="H8" s="617">
        <v>9379839</v>
      </c>
      <c r="I8" s="618">
        <v>6206125</v>
      </c>
      <c r="J8" s="619">
        <f t="shared" si="2"/>
        <v>1241225</v>
      </c>
      <c r="K8" s="613"/>
      <c r="L8" s="620">
        <v>0</v>
      </c>
      <c r="M8" s="621"/>
      <c r="N8" s="617">
        <v>4248474</v>
      </c>
      <c r="O8" s="622">
        <f t="shared" si="3"/>
        <v>849694.8</v>
      </c>
      <c r="P8" s="622"/>
      <c r="Q8" s="622">
        <v>0</v>
      </c>
      <c r="R8" s="623">
        <f t="shared" si="4"/>
        <v>0</v>
      </c>
      <c r="S8" s="100">
        <f t="shared" si="0"/>
        <v>602878</v>
      </c>
    </row>
    <row r="9" spans="1:20" ht="13.5" thickBot="1" x14ac:dyDescent="0.25">
      <c r="A9" s="101" t="s">
        <v>5159</v>
      </c>
      <c r="B9" s="668">
        <v>8234800</v>
      </c>
      <c r="C9" s="668">
        <v>2189160</v>
      </c>
      <c r="D9" s="666"/>
      <c r="E9" s="666"/>
      <c r="F9" s="669">
        <v>2957861</v>
      </c>
      <c r="G9" s="148">
        <f t="shared" si="1"/>
        <v>591572.20000000007</v>
      </c>
      <c r="H9" s="617">
        <v>98156</v>
      </c>
      <c r="I9" s="618">
        <v>9081754</v>
      </c>
      <c r="J9" s="619">
        <f t="shared" si="2"/>
        <v>1816350.8</v>
      </c>
      <c r="K9" s="613"/>
      <c r="L9" s="620">
        <v>0</v>
      </c>
      <c r="M9" s="621"/>
      <c r="N9" s="617">
        <v>2875290</v>
      </c>
      <c r="O9" s="622">
        <f t="shared" si="3"/>
        <v>575058</v>
      </c>
      <c r="P9" s="622"/>
      <c r="Q9" s="622">
        <v>0</v>
      </c>
      <c r="R9" s="623">
        <f t="shared" si="4"/>
        <v>0</v>
      </c>
      <c r="S9" s="100">
        <f t="shared" si="0"/>
        <v>1799836.5999999996</v>
      </c>
    </row>
    <row r="10" spans="1:20" ht="13.5" thickBot="1" x14ac:dyDescent="0.25">
      <c r="A10" s="101" t="s">
        <v>5160</v>
      </c>
      <c r="B10" s="666"/>
      <c r="C10" s="668">
        <v>75783</v>
      </c>
      <c r="D10" s="666"/>
      <c r="E10" s="666"/>
      <c r="F10" s="662">
        <v>22479171</v>
      </c>
      <c r="G10" s="148">
        <f t="shared" si="1"/>
        <v>4495834.2</v>
      </c>
      <c r="H10" s="622"/>
      <c r="I10" s="623"/>
      <c r="J10" s="619">
        <f t="shared" si="2"/>
        <v>0</v>
      </c>
      <c r="K10" s="613"/>
      <c r="L10" s="620">
        <v>0</v>
      </c>
      <c r="M10" s="621"/>
      <c r="N10" s="617">
        <v>1664646</v>
      </c>
      <c r="O10" s="622">
        <f t="shared" si="3"/>
        <v>332929.2</v>
      </c>
      <c r="P10" s="622"/>
      <c r="Q10" s="622">
        <v>0</v>
      </c>
      <c r="R10" s="623">
        <f t="shared" si="4"/>
        <v>0</v>
      </c>
      <c r="S10" s="100">
        <f t="shared" si="0"/>
        <v>-4162905</v>
      </c>
    </row>
    <row r="11" spans="1:20" ht="13.5" thickBot="1" x14ac:dyDescent="0.25">
      <c r="A11" s="101" t="s">
        <v>5161</v>
      </c>
      <c r="B11" s="668"/>
      <c r="C11" s="668">
        <v>262028</v>
      </c>
      <c r="D11" s="666"/>
      <c r="E11" s="666"/>
      <c r="F11" s="669">
        <v>841183</v>
      </c>
      <c r="G11" s="148">
        <f t="shared" si="1"/>
        <v>168236.6</v>
      </c>
      <c r="H11" s="617">
        <v>19125</v>
      </c>
      <c r="I11" s="623"/>
      <c r="J11" s="619">
        <f t="shared" si="2"/>
        <v>0</v>
      </c>
      <c r="K11" s="613"/>
      <c r="L11" s="620">
        <v>0</v>
      </c>
      <c r="M11" s="621"/>
      <c r="N11" s="617">
        <v>1477304</v>
      </c>
      <c r="O11" s="622">
        <f t="shared" si="3"/>
        <v>295460.8</v>
      </c>
      <c r="P11" s="622"/>
      <c r="Q11" s="622">
        <v>0</v>
      </c>
      <c r="R11" s="623">
        <f t="shared" si="4"/>
        <v>0</v>
      </c>
      <c r="S11" s="100">
        <f t="shared" si="0"/>
        <v>127224.19999999998</v>
      </c>
    </row>
    <row r="12" spans="1:20" ht="13.5" thickBot="1" x14ac:dyDescent="0.25">
      <c r="A12" s="101" t="s">
        <v>5162</v>
      </c>
      <c r="B12" s="666"/>
      <c r="C12" s="666"/>
      <c r="D12" s="666"/>
      <c r="E12" s="666"/>
      <c r="F12" s="678">
        <v>6606451</v>
      </c>
      <c r="G12" s="148">
        <f t="shared" si="1"/>
        <v>1321290.2000000002</v>
      </c>
      <c r="H12" s="622"/>
      <c r="I12" s="623"/>
      <c r="J12" s="619">
        <f t="shared" si="2"/>
        <v>0</v>
      </c>
      <c r="K12" s="613"/>
      <c r="L12" s="620">
        <v>0</v>
      </c>
      <c r="M12" s="621"/>
      <c r="N12" s="617">
        <v>2289661</v>
      </c>
      <c r="O12" s="622">
        <f t="shared" si="3"/>
        <v>457932.2</v>
      </c>
      <c r="P12" s="622"/>
      <c r="Q12" s="622">
        <v>0</v>
      </c>
      <c r="R12" s="623">
        <f t="shared" si="4"/>
        <v>0</v>
      </c>
      <c r="S12" s="100">
        <f t="shared" si="0"/>
        <v>-863358.00000000023</v>
      </c>
    </row>
    <row r="13" spans="1:20" ht="13.5" thickBot="1" x14ac:dyDescent="0.25">
      <c r="A13" s="101" t="s">
        <v>5163</v>
      </c>
      <c r="B13" s="670"/>
      <c r="C13" s="668">
        <v>3713604</v>
      </c>
      <c r="D13" s="670"/>
      <c r="E13" s="670"/>
      <c r="F13" s="669">
        <v>488710</v>
      </c>
      <c r="G13" s="102">
        <f t="shared" si="1"/>
        <v>97742</v>
      </c>
      <c r="H13" s="617">
        <v>166430</v>
      </c>
      <c r="I13" s="618">
        <v>7238188</v>
      </c>
      <c r="J13" s="619">
        <f t="shared" si="2"/>
        <v>1447637.6</v>
      </c>
      <c r="K13" s="613"/>
      <c r="L13" s="620">
        <v>0</v>
      </c>
      <c r="M13" s="621"/>
      <c r="N13" s="617">
        <v>3459032</v>
      </c>
      <c r="O13" s="622">
        <f t="shared" si="3"/>
        <v>691806.4</v>
      </c>
      <c r="P13" s="622"/>
      <c r="Q13" s="622">
        <v>0</v>
      </c>
      <c r="R13" s="623">
        <f t="shared" si="4"/>
        <v>0</v>
      </c>
      <c r="S13" s="100">
        <f t="shared" si="0"/>
        <v>2041702</v>
      </c>
    </row>
    <row r="14" spans="1:20" ht="13.5" thickBot="1" x14ac:dyDescent="0.25">
      <c r="A14" s="101" t="s">
        <v>5164</v>
      </c>
      <c r="B14" s="666"/>
      <c r="C14" s="666"/>
      <c r="D14" s="667">
        <f>6175978</f>
        <v>6175978</v>
      </c>
      <c r="E14" s="670">
        <f>D14*0.2</f>
        <v>1235195.6000000001</v>
      </c>
      <c r="F14" s="669">
        <v>1832927</v>
      </c>
      <c r="G14" s="148">
        <f t="shared" si="1"/>
        <v>366585.4</v>
      </c>
      <c r="H14" s="617">
        <v>57180</v>
      </c>
      <c r="I14" s="618">
        <v>10344403</v>
      </c>
      <c r="J14" s="619">
        <f t="shared" si="2"/>
        <v>2068880.6</v>
      </c>
      <c r="K14" s="613"/>
      <c r="L14" s="620">
        <v>0</v>
      </c>
      <c r="M14" s="621"/>
      <c r="N14" s="617">
        <v>6634963</v>
      </c>
      <c r="O14" s="622">
        <f t="shared" si="3"/>
        <v>1326992.6000000001</v>
      </c>
      <c r="P14" s="622"/>
      <c r="Q14" s="622">
        <v>0</v>
      </c>
      <c r="R14" s="623">
        <f t="shared" si="4"/>
        <v>0</v>
      </c>
      <c r="S14" s="100">
        <f t="shared" si="0"/>
        <v>1794092.2000000002</v>
      </c>
    </row>
    <row r="15" spans="1:20" ht="13.5" thickBot="1" x14ac:dyDescent="0.25">
      <c r="A15" s="101" t="s">
        <v>5165</v>
      </c>
      <c r="B15" s="666"/>
      <c r="C15" s="666"/>
      <c r="D15" s="668">
        <v>2424256</v>
      </c>
      <c r="E15" s="666">
        <f>D15*0.2</f>
        <v>484851.20000000001</v>
      </c>
      <c r="F15" s="669">
        <f>15420700-2424256</f>
        <v>12996444</v>
      </c>
      <c r="G15" s="148">
        <f t="shared" si="1"/>
        <v>2599288.8000000003</v>
      </c>
      <c r="H15" s="685">
        <v>12318</v>
      </c>
      <c r="I15" s="618">
        <v>403616</v>
      </c>
      <c r="J15" s="619">
        <f t="shared" si="2"/>
        <v>80723.200000000012</v>
      </c>
      <c r="K15" s="611">
        <v>7411173</v>
      </c>
      <c r="L15" s="620">
        <v>0</v>
      </c>
      <c r="M15" s="621"/>
      <c r="N15" s="617">
        <v>9124879</v>
      </c>
      <c r="O15" s="622">
        <f t="shared" si="3"/>
        <v>1824975.8</v>
      </c>
      <c r="P15" s="622"/>
      <c r="Q15" s="622">
        <v>0</v>
      </c>
      <c r="R15" s="623">
        <f t="shared" si="4"/>
        <v>0</v>
      </c>
      <c r="S15" s="100">
        <f t="shared" si="0"/>
        <v>-1178441.0000000002</v>
      </c>
    </row>
    <row r="16" spans="1:20" ht="13.5" thickBot="1" x14ac:dyDescent="0.25">
      <c r="A16" s="101" t="s">
        <v>5166</v>
      </c>
      <c r="B16" s="666"/>
      <c r="C16" s="666"/>
      <c r="D16" s="666">
        <f>'shitjet 701'!J10</f>
        <v>7329901.1916666664</v>
      </c>
      <c r="E16" s="666">
        <f>D16*0.2</f>
        <v>1465980.2383333333</v>
      </c>
      <c r="F16" s="662">
        <v>21457150</v>
      </c>
      <c r="G16" s="148">
        <f t="shared" si="1"/>
        <v>4291430</v>
      </c>
      <c r="H16" s="617">
        <v>168998</v>
      </c>
      <c r="I16" s="623"/>
      <c r="J16" s="619">
        <f t="shared" si="2"/>
        <v>0</v>
      </c>
      <c r="K16" s="611">
        <f>11704988</f>
        <v>11704988</v>
      </c>
      <c r="L16" s="620">
        <v>0</v>
      </c>
      <c r="M16" s="621"/>
      <c r="N16" s="617">
        <v>9545012</v>
      </c>
      <c r="O16" s="622">
        <f t="shared" si="3"/>
        <v>1909002.4000000001</v>
      </c>
      <c r="P16" s="622"/>
      <c r="Q16" s="622">
        <v>0</v>
      </c>
      <c r="R16" s="623">
        <f t="shared" si="4"/>
        <v>0</v>
      </c>
      <c r="S16" s="100">
        <f t="shared" si="0"/>
        <v>-3848407.8383333329</v>
      </c>
    </row>
    <row r="17" spans="1:19" ht="13.5" thickBot="1" x14ac:dyDescent="0.25">
      <c r="A17" s="138" t="s">
        <v>5167</v>
      </c>
      <c r="B17" s="671">
        <v>7996100</v>
      </c>
      <c r="C17" s="671">
        <v>8246109</v>
      </c>
      <c r="D17" s="671">
        <f>'shitjet 701'!J2</f>
        <v>9005300</v>
      </c>
      <c r="E17" s="666">
        <f>D17*0.2</f>
        <v>1801060</v>
      </c>
      <c r="F17" s="672">
        <f>9268966-D17</f>
        <v>263666</v>
      </c>
      <c r="G17" s="149">
        <f t="shared" si="1"/>
        <v>52733.200000000004</v>
      </c>
      <c r="H17" s="622">
        <v>331456</v>
      </c>
      <c r="I17" s="624">
        <v>4817928</v>
      </c>
      <c r="J17" s="625">
        <f t="shared" si="2"/>
        <v>963585.60000000009</v>
      </c>
      <c r="K17" s="626">
        <v>10806361</v>
      </c>
      <c r="L17" s="627">
        <v>0</v>
      </c>
      <c r="M17" s="628"/>
      <c r="N17" s="629">
        <v>8745613</v>
      </c>
      <c r="O17" s="629">
        <f t="shared" si="3"/>
        <v>1749122.6</v>
      </c>
      <c r="P17" s="629"/>
      <c r="Q17" s="629">
        <v>0</v>
      </c>
      <c r="R17" s="624">
        <f t="shared" si="4"/>
        <v>0</v>
      </c>
      <c r="S17" s="100">
        <f t="shared" si="0"/>
        <v>858915</v>
      </c>
    </row>
    <row r="18" spans="1:19" ht="13.5" thickBot="1" x14ac:dyDescent="0.25">
      <c r="A18" s="139" t="s">
        <v>5168</v>
      </c>
      <c r="B18" s="140">
        <f t="shared" ref="B18:K18" si="5">SUM(B6:B17)</f>
        <v>32489247</v>
      </c>
      <c r="C18" s="140">
        <f t="shared" si="5"/>
        <v>14486684</v>
      </c>
      <c r="D18" s="140">
        <f t="shared" si="5"/>
        <v>24935435.191666666</v>
      </c>
      <c r="E18" s="140">
        <f t="shared" si="5"/>
        <v>4987087.0383333331</v>
      </c>
      <c r="F18" s="140">
        <f t="shared" si="5"/>
        <v>88851770</v>
      </c>
      <c r="G18" s="150">
        <f t="shared" si="5"/>
        <v>17770354.000000004</v>
      </c>
      <c r="H18" s="630">
        <f t="shared" si="5"/>
        <v>35826147</v>
      </c>
      <c r="I18" s="631">
        <f t="shared" si="5"/>
        <v>44354418</v>
      </c>
      <c r="J18" s="632">
        <f t="shared" si="5"/>
        <v>8870883.5999999996</v>
      </c>
      <c r="K18" s="632">
        <f t="shared" si="5"/>
        <v>29922522</v>
      </c>
      <c r="L18" s="632">
        <f t="shared" ref="L18:R18" si="6">SUM(L6:L17)</f>
        <v>0</v>
      </c>
      <c r="M18" s="632">
        <f t="shared" si="6"/>
        <v>0</v>
      </c>
      <c r="N18" s="632">
        <f t="shared" si="6"/>
        <v>56753444</v>
      </c>
      <c r="O18" s="633">
        <f>SUM(O6:O17)</f>
        <v>11350688.799999999</v>
      </c>
      <c r="P18" s="633">
        <f t="shared" si="6"/>
        <v>-1653834</v>
      </c>
      <c r="Q18" s="632">
        <f t="shared" si="6"/>
        <v>0</v>
      </c>
      <c r="R18" s="633">
        <f t="shared" si="6"/>
        <v>0</v>
      </c>
      <c r="S18" s="100">
        <f>SUM(S6:S17)</f>
        <v>-2535868.6383333337</v>
      </c>
    </row>
    <row r="19" spans="1:19" x14ac:dyDescent="0.2">
      <c r="C19" s="674"/>
      <c r="D19" s="675"/>
    </row>
    <row r="21" spans="1:19" ht="15" x14ac:dyDescent="0.25">
      <c r="C21" s="674"/>
      <c r="F21" s="1159" t="s">
        <v>5170</v>
      </c>
      <c r="G21" s="1159"/>
      <c r="H21" s="1160" t="s">
        <v>5171</v>
      </c>
      <c r="I21" s="1160"/>
      <c r="J21" s="123"/>
      <c r="L21" s="100"/>
    </row>
    <row r="22" spans="1:19" ht="15" x14ac:dyDescent="0.25">
      <c r="F22" s="1158" t="s">
        <v>5172</v>
      </c>
      <c r="G22" s="1158"/>
      <c r="H22" s="123">
        <v>7170000</v>
      </c>
      <c r="I22" s="124">
        <f>G18+E18</f>
        <v>22757441.038333338</v>
      </c>
      <c r="J22" s="123" t="s">
        <v>5173</v>
      </c>
    </row>
    <row r="23" spans="1:19" ht="15" x14ac:dyDescent="0.25">
      <c r="C23" s="674"/>
      <c r="F23" s="1158" t="s">
        <v>5174</v>
      </c>
      <c r="G23" s="1158"/>
      <c r="H23" s="123">
        <f>R18+O18+M18+J18+P18</f>
        <v>18567738.399999999</v>
      </c>
      <c r="I23" s="125"/>
      <c r="J23" s="123"/>
    </row>
    <row r="24" spans="1:19" ht="15" x14ac:dyDescent="0.25">
      <c r="F24" s="1158" t="s">
        <v>5175</v>
      </c>
      <c r="G24" s="1158"/>
      <c r="H24" s="126"/>
      <c r="I24" s="127"/>
      <c r="J24" s="123"/>
    </row>
    <row r="25" spans="1:19" ht="15" x14ac:dyDescent="0.25">
      <c r="E25" s="674"/>
      <c r="F25" s="676"/>
      <c r="G25" s="128" t="s">
        <v>5176</v>
      </c>
      <c r="H25" s="129">
        <f>SUM(H22:H24)</f>
        <v>25737738.399999999</v>
      </c>
      <c r="I25" s="130">
        <f>SUM(I22:I24)</f>
        <v>22757441.038333338</v>
      </c>
      <c r="J25" s="123"/>
    </row>
    <row r="26" spans="1:19" ht="18.75" x14ac:dyDescent="0.3">
      <c r="F26" s="676"/>
      <c r="G26" s="864" t="s">
        <v>5177</v>
      </c>
      <c r="H26" s="864"/>
      <c r="I26" s="1068">
        <f>I25-H25</f>
        <v>-2980297.3616666608</v>
      </c>
      <c r="J26" s="865"/>
    </row>
    <row r="27" spans="1:19" x14ac:dyDescent="0.2">
      <c r="D27" s="674"/>
      <c r="I27" s="141"/>
      <c r="L27" s="100"/>
    </row>
    <row r="28" spans="1:19" x14ac:dyDescent="0.2">
      <c r="I28" s="141"/>
    </row>
    <row r="29" spans="1:19" x14ac:dyDescent="0.2">
      <c r="I29" s="141"/>
    </row>
    <row r="30" spans="1:19" x14ac:dyDescent="0.2">
      <c r="I30" s="141"/>
    </row>
    <row r="31" spans="1:19" x14ac:dyDescent="0.2">
      <c r="C31" s="674"/>
      <c r="I31" s="100"/>
    </row>
    <row r="32" spans="1:19" x14ac:dyDescent="0.2">
      <c r="D32" s="674"/>
      <c r="I32" s="141"/>
    </row>
    <row r="33" spans="4:12" x14ac:dyDescent="0.2">
      <c r="D33" s="674"/>
      <c r="G33" s="100"/>
      <c r="I33" s="100"/>
    </row>
    <row r="35" spans="4:12" x14ac:dyDescent="0.2">
      <c r="D35" s="674"/>
      <c r="I35" s="783"/>
    </row>
    <row r="36" spans="4:12" x14ac:dyDescent="0.2">
      <c r="K36" s="141"/>
      <c r="L36" s="141"/>
    </row>
    <row r="37" spans="4:12" x14ac:dyDescent="0.2">
      <c r="K37" s="141"/>
      <c r="L37" s="141"/>
    </row>
    <row r="38" spans="4:12" x14ac:dyDescent="0.2">
      <c r="K38" s="141"/>
      <c r="L38" s="141"/>
    </row>
  </sheetData>
  <mergeCells count="5">
    <mergeCell ref="F24:G24"/>
    <mergeCell ref="F21:G21"/>
    <mergeCell ref="H21:I21"/>
    <mergeCell ref="F22:G22"/>
    <mergeCell ref="F23:G23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5D97-AB58-47B5-8D8F-66B91E652B71}">
  <dimension ref="A1:U252"/>
  <sheetViews>
    <sheetView zoomScale="69" zoomScaleNormal="69" workbookViewId="0">
      <selection activeCell="G4" sqref="G4:K9"/>
    </sheetView>
  </sheetViews>
  <sheetFormatPr defaultRowHeight="15" x14ac:dyDescent="0.25"/>
  <cols>
    <col min="1" max="1" width="40.42578125" bestFit="1" customWidth="1"/>
    <col min="2" max="2" width="35.28515625" style="6" bestFit="1" customWidth="1"/>
    <col min="3" max="3" width="19.85546875" bestFit="1" customWidth="1"/>
    <col min="4" max="6" width="21.85546875" customWidth="1"/>
    <col min="7" max="7" width="21.85546875" style="814" customWidth="1"/>
    <col min="8" max="9" width="21.85546875" customWidth="1"/>
    <col min="10" max="10" width="21.85546875" style="6" customWidth="1"/>
    <col min="11" max="12" width="21.85546875" customWidth="1"/>
    <col min="13" max="13" width="19.85546875" bestFit="1" customWidth="1"/>
    <col min="14" max="14" width="78" customWidth="1"/>
    <col min="15" max="15" width="23.5703125" customWidth="1"/>
    <col min="16" max="20" width="19.85546875" bestFit="1" customWidth="1"/>
    <col min="21" max="21" width="19.85546875" style="6" bestFit="1" customWidth="1"/>
    <col min="22" max="195" width="19.85546875" bestFit="1" customWidth="1"/>
    <col min="196" max="196" width="12" bestFit="1" customWidth="1"/>
  </cols>
  <sheetData>
    <row r="1" spans="1:20" x14ac:dyDescent="0.25">
      <c r="A1" s="735" t="s">
        <v>4205</v>
      </c>
      <c r="B1" s="6" t="s">
        <v>5941</v>
      </c>
    </row>
    <row r="2" spans="1:20" x14ac:dyDescent="0.25">
      <c r="G2" s="814" t="s">
        <v>6150</v>
      </c>
      <c r="H2" t="s">
        <v>6151</v>
      </c>
      <c r="I2" t="s">
        <v>6152</v>
      </c>
      <c r="J2" s="6" t="s">
        <v>6153</v>
      </c>
      <c r="K2" t="s">
        <v>6154</v>
      </c>
    </row>
    <row r="3" spans="1:20" x14ac:dyDescent="0.25">
      <c r="A3" s="735" t="s">
        <v>5477</v>
      </c>
      <c r="B3" s="6" t="s">
        <v>5476</v>
      </c>
      <c r="G3" s="814" t="s">
        <v>6155</v>
      </c>
      <c r="H3" t="s">
        <v>4370</v>
      </c>
      <c r="I3" t="s">
        <v>6156</v>
      </c>
      <c r="J3" s="6">
        <v>579200</v>
      </c>
      <c r="K3">
        <v>611200</v>
      </c>
      <c r="M3" s="740"/>
      <c r="N3" t="s">
        <v>5592</v>
      </c>
      <c r="O3" s="6">
        <v>34500</v>
      </c>
      <c r="Q3" s="151" t="s">
        <v>1669</v>
      </c>
      <c r="R3" s="194" t="s">
        <v>5916</v>
      </c>
      <c r="S3" s="152"/>
      <c r="T3" s="152">
        <v>200000</v>
      </c>
    </row>
    <row r="4" spans="1:20" x14ac:dyDescent="0.25">
      <c r="A4" s="889" t="s">
        <v>4585</v>
      </c>
      <c r="B4" s="890">
        <v>60000</v>
      </c>
      <c r="D4" s="738"/>
      <c r="E4" s="738"/>
      <c r="F4" s="738"/>
      <c r="G4" s="816" t="s">
        <v>6157</v>
      </c>
      <c r="H4" s="738" t="s">
        <v>6158</v>
      </c>
      <c r="I4" s="738" t="s">
        <v>6156</v>
      </c>
      <c r="J4" s="887">
        <v>209840</v>
      </c>
      <c r="K4" t="s">
        <v>6163</v>
      </c>
      <c r="L4" s="738"/>
      <c r="M4" s="739"/>
      <c r="O4" s="6"/>
      <c r="Q4" s="151" t="s">
        <v>5403</v>
      </c>
      <c r="R4" s="194" t="s">
        <v>5933</v>
      </c>
      <c r="S4" s="152"/>
      <c r="T4" s="152">
        <v>191937</v>
      </c>
    </row>
    <row r="5" spans="1:20" x14ac:dyDescent="0.25">
      <c r="A5" s="737" t="s">
        <v>5031</v>
      </c>
      <c r="B5" s="6">
        <v>60000</v>
      </c>
      <c r="D5" s="737"/>
      <c r="E5" s="737"/>
      <c r="F5" s="737"/>
      <c r="G5" s="814" t="s">
        <v>6159</v>
      </c>
      <c r="H5" s="737" t="s">
        <v>6160</v>
      </c>
      <c r="I5" s="737" t="s">
        <v>6156</v>
      </c>
      <c r="J5" s="888">
        <v>309860</v>
      </c>
      <c r="K5" t="s">
        <v>6163</v>
      </c>
      <c r="L5" s="737"/>
      <c r="M5" s="6"/>
      <c r="N5" t="s">
        <v>5620</v>
      </c>
      <c r="O5" s="6">
        <v>14000</v>
      </c>
      <c r="Q5" s="151" t="s">
        <v>2040</v>
      </c>
      <c r="R5" s="194" t="s">
        <v>5921</v>
      </c>
      <c r="S5" s="152"/>
      <c r="T5" s="152">
        <v>300000</v>
      </c>
    </row>
    <row r="6" spans="1:20" x14ac:dyDescent="0.25">
      <c r="A6" s="736" t="s">
        <v>4447</v>
      </c>
      <c r="B6" s="6">
        <v>100800</v>
      </c>
      <c r="G6" s="814" t="s">
        <v>6161</v>
      </c>
      <c r="H6" t="s">
        <v>6162</v>
      </c>
      <c r="I6" t="s">
        <v>6156</v>
      </c>
      <c r="J6" s="6">
        <v>708460</v>
      </c>
      <c r="K6" t="s">
        <v>6163</v>
      </c>
      <c r="N6" t="s">
        <v>5581</v>
      </c>
      <c r="O6" s="6">
        <v>286000</v>
      </c>
    </row>
    <row r="7" spans="1:20" x14ac:dyDescent="0.25">
      <c r="A7" s="737" t="s">
        <v>4881</v>
      </c>
      <c r="B7" s="6">
        <v>43200</v>
      </c>
      <c r="G7" s="814" t="s">
        <v>6164</v>
      </c>
      <c r="H7" t="s">
        <v>6165</v>
      </c>
      <c r="I7" t="s">
        <v>6156</v>
      </c>
      <c r="J7" s="6">
        <v>360000</v>
      </c>
      <c r="K7" t="s">
        <v>6163</v>
      </c>
      <c r="O7" s="6">
        <f>SUM(O5:O6)</f>
        <v>300000</v>
      </c>
    </row>
    <row r="8" spans="1:20" x14ac:dyDescent="0.25">
      <c r="A8" s="737" t="s">
        <v>4940</v>
      </c>
      <c r="B8" s="6">
        <v>43200</v>
      </c>
      <c r="G8" s="814" t="s">
        <v>6166</v>
      </c>
      <c r="H8" t="s">
        <v>6167</v>
      </c>
      <c r="I8" t="s">
        <v>6156</v>
      </c>
      <c r="J8" s="6">
        <v>512335.64</v>
      </c>
      <c r="K8" t="s">
        <v>6163</v>
      </c>
      <c r="O8" s="6"/>
      <c r="Q8" s="151" t="s">
        <v>5923</v>
      </c>
      <c r="R8" s="194" t="s">
        <v>5924</v>
      </c>
      <c r="S8" s="152"/>
      <c r="T8" s="152">
        <v>509280</v>
      </c>
    </row>
    <row r="9" spans="1:20" x14ac:dyDescent="0.25">
      <c r="A9" s="737" t="s">
        <v>5077</v>
      </c>
      <c r="B9" s="6">
        <v>14400</v>
      </c>
      <c r="D9" s="738"/>
      <c r="E9" s="738"/>
      <c r="F9" s="738"/>
      <c r="G9" s="816" t="s">
        <v>6168</v>
      </c>
      <c r="H9" s="738" t="s">
        <v>4572</v>
      </c>
      <c r="I9" s="738" t="s">
        <v>6156</v>
      </c>
      <c r="J9" s="887">
        <v>50000</v>
      </c>
      <c r="K9" t="s">
        <v>6163</v>
      </c>
      <c r="L9" s="738"/>
      <c r="M9" s="739"/>
      <c r="N9" t="s">
        <v>5648</v>
      </c>
      <c r="O9" s="6">
        <v>409372.48</v>
      </c>
      <c r="Q9" s="151" t="s">
        <v>5927</v>
      </c>
      <c r="R9" s="194" t="s">
        <v>5929</v>
      </c>
      <c r="S9" s="152"/>
      <c r="T9" s="152">
        <v>42000</v>
      </c>
    </row>
    <row r="10" spans="1:20" x14ac:dyDescent="0.25">
      <c r="A10" s="736" t="s">
        <v>4582</v>
      </c>
      <c r="B10" s="6">
        <v>431951.4</v>
      </c>
      <c r="C10" s="752">
        <f>P41</f>
        <v>432868.6</v>
      </c>
      <c r="D10" s="737"/>
      <c r="E10" s="737"/>
      <c r="F10" s="737"/>
      <c r="H10" s="737"/>
      <c r="I10" s="737"/>
      <c r="J10" s="888"/>
      <c r="K10" s="737"/>
      <c r="L10" s="737"/>
      <c r="M10" s="6"/>
      <c r="O10" s="6"/>
    </row>
    <row r="11" spans="1:20" x14ac:dyDescent="0.25">
      <c r="A11" s="737" t="s">
        <v>5033</v>
      </c>
      <c r="B11" s="6">
        <v>431951.4</v>
      </c>
      <c r="D11" s="737"/>
      <c r="E11" s="737"/>
      <c r="F11" s="737"/>
      <c r="H11" s="737"/>
      <c r="I11" s="737"/>
      <c r="J11" s="888"/>
      <c r="K11" s="737"/>
      <c r="L11" s="737"/>
      <c r="M11" s="6"/>
      <c r="O11" s="6"/>
      <c r="Q11" s="151" t="s">
        <v>2125</v>
      </c>
      <c r="R11" s="194" t="s">
        <v>5930</v>
      </c>
      <c r="S11" s="152"/>
      <c r="T11" s="152">
        <v>11500</v>
      </c>
    </row>
    <row r="12" spans="1:20" x14ac:dyDescent="0.25">
      <c r="A12" s="736" t="s">
        <v>4497</v>
      </c>
      <c r="B12" s="6">
        <v>8234800</v>
      </c>
      <c r="D12" s="737"/>
      <c r="E12" s="737"/>
      <c r="F12" s="737"/>
      <c r="G12" s="814" t="s">
        <v>6159</v>
      </c>
      <c r="H12" s="737" t="s">
        <v>6169</v>
      </c>
      <c r="I12" s="737" t="s">
        <v>6156</v>
      </c>
      <c r="J12" s="888">
        <v>200000</v>
      </c>
      <c r="K12" s="737" t="s">
        <v>6170</v>
      </c>
      <c r="L12" s="737"/>
      <c r="M12" s="6"/>
      <c r="N12" t="s">
        <v>5674</v>
      </c>
      <c r="O12" s="6">
        <v>159020</v>
      </c>
    </row>
    <row r="13" spans="1:20" x14ac:dyDescent="0.25">
      <c r="A13" s="737" t="s">
        <v>4953</v>
      </c>
      <c r="B13" s="6">
        <v>8234800</v>
      </c>
      <c r="G13" s="814" t="s">
        <v>6171</v>
      </c>
      <c r="H13" t="s">
        <v>4447</v>
      </c>
      <c r="I13" t="s">
        <v>6156</v>
      </c>
      <c r="J13" s="6">
        <v>57600</v>
      </c>
      <c r="O13" s="6"/>
      <c r="Q13" s="151" t="s">
        <v>4080</v>
      </c>
      <c r="R13" s="194" t="s">
        <v>5932</v>
      </c>
      <c r="S13" s="152"/>
      <c r="T13" s="152">
        <v>171784.2</v>
      </c>
    </row>
    <row r="14" spans="1:20" x14ac:dyDescent="0.25">
      <c r="A14" s="736" t="s">
        <v>4597</v>
      </c>
      <c r="B14" s="6">
        <v>29922522.829999998</v>
      </c>
      <c r="G14" s="814" t="s">
        <v>6166</v>
      </c>
      <c r="H14" t="s">
        <v>4467</v>
      </c>
      <c r="I14" t="s">
        <v>6156</v>
      </c>
      <c r="J14" s="6">
        <v>57600</v>
      </c>
      <c r="N14" t="s">
        <v>5643</v>
      </c>
      <c r="O14" s="6">
        <v>95790</v>
      </c>
    </row>
    <row r="15" spans="1:20" x14ac:dyDescent="0.25">
      <c r="A15" s="737" t="s">
        <v>3391</v>
      </c>
      <c r="B15" s="6">
        <v>5168684.3</v>
      </c>
      <c r="G15" s="814" t="s">
        <v>6172</v>
      </c>
      <c r="H15" t="s">
        <v>4585</v>
      </c>
      <c r="I15" t="s">
        <v>6156</v>
      </c>
      <c r="J15" s="6">
        <v>60000</v>
      </c>
      <c r="O15" s="6"/>
    </row>
    <row r="16" spans="1:20" x14ac:dyDescent="0.25">
      <c r="A16" s="737" t="s">
        <v>3418</v>
      </c>
      <c r="B16" s="6">
        <v>2242489.2200000002</v>
      </c>
      <c r="G16" s="814" t="s">
        <v>6173</v>
      </c>
      <c r="H16" t="s">
        <v>5114</v>
      </c>
      <c r="I16" t="s">
        <v>6156</v>
      </c>
      <c r="J16" s="6">
        <v>82500</v>
      </c>
      <c r="K16" t="s">
        <v>6174</v>
      </c>
      <c r="N16" t="s">
        <v>5503</v>
      </c>
      <c r="O16" s="6">
        <v>361200</v>
      </c>
    </row>
    <row r="17" spans="1:21" x14ac:dyDescent="0.25">
      <c r="A17" s="737" t="s">
        <v>3597</v>
      </c>
      <c r="B17" s="6">
        <v>2909107.32</v>
      </c>
      <c r="D17" s="738"/>
      <c r="E17" s="738"/>
      <c r="F17" s="738"/>
      <c r="G17" s="816" t="s">
        <v>6175</v>
      </c>
      <c r="H17" s="738" t="s">
        <v>4715</v>
      </c>
      <c r="I17" s="738" t="s">
        <v>6156</v>
      </c>
      <c r="J17" s="887">
        <v>455400</v>
      </c>
      <c r="K17" s="738" t="s">
        <v>6176</v>
      </c>
      <c r="L17" s="738"/>
      <c r="M17" s="739"/>
      <c r="O17" s="6"/>
      <c r="Q17" s="151" t="s">
        <v>5925</v>
      </c>
      <c r="R17" s="194" t="s">
        <v>5926</v>
      </c>
      <c r="S17" s="152"/>
      <c r="T17" s="152">
        <v>443168</v>
      </c>
    </row>
    <row r="18" spans="1:21" x14ac:dyDescent="0.25">
      <c r="A18" s="737" t="s">
        <v>3852</v>
      </c>
      <c r="B18" s="6">
        <v>8795881.4299999997</v>
      </c>
      <c r="D18" s="737"/>
      <c r="E18" s="737"/>
      <c r="F18" s="737"/>
      <c r="G18" s="814" t="s">
        <v>6177</v>
      </c>
      <c r="H18" s="737" t="s">
        <v>5326</v>
      </c>
      <c r="I18" s="737" t="s">
        <v>6156</v>
      </c>
      <c r="J18" s="888">
        <v>169800</v>
      </c>
      <c r="K18" s="737" t="s">
        <v>6178</v>
      </c>
      <c r="L18" s="737"/>
      <c r="M18" s="6"/>
      <c r="N18" t="s">
        <v>5647</v>
      </c>
      <c r="O18" s="6">
        <v>550000</v>
      </c>
      <c r="Q18" s="151" t="s">
        <v>2125</v>
      </c>
      <c r="R18" s="194" t="s">
        <v>5931</v>
      </c>
      <c r="S18" s="152"/>
      <c r="T18" s="152">
        <v>334307</v>
      </c>
    </row>
    <row r="19" spans="1:21" x14ac:dyDescent="0.25">
      <c r="A19" s="737" t="s">
        <v>5383</v>
      </c>
      <c r="B19" s="6">
        <v>10806360.560000001</v>
      </c>
      <c r="G19" s="814" t="s">
        <v>6179</v>
      </c>
      <c r="H19" t="s">
        <v>4723</v>
      </c>
      <c r="I19" t="s">
        <v>6156</v>
      </c>
      <c r="J19" s="6">
        <v>109800</v>
      </c>
      <c r="K19" t="s">
        <v>6180</v>
      </c>
      <c r="N19" t="s">
        <v>5646</v>
      </c>
      <c r="O19" s="6">
        <v>25200</v>
      </c>
    </row>
    <row r="20" spans="1:21" x14ac:dyDescent="0.25">
      <c r="A20" s="736" t="s">
        <v>5453</v>
      </c>
      <c r="B20" s="6">
        <v>7575996</v>
      </c>
      <c r="G20" s="814" t="s">
        <v>6181</v>
      </c>
      <c r="H20" t="s">
        <v>4670</v>
      </c>
      <c r="I20" t="s">
        <v>6156</v>
      </c>
      <c r="J20" s="6">
        <v>600000.17000000004</v>
      </c>
      <c r="N20" t="s">
        <v>5645</v>
      </c>
      <c r="O20" s="6">
        <v>49200</v>
      </c>
    </row>
    <row r="21" spans="1:21" x14ac:dyDescent="0.25">
      <c r="A21" s="737" t="s">
        <v>3046</v>
      </c>
      <c r="B21" s="6">
        <v>7575996</v>
      </c>
      <c r="G21" s="814" t="s">
        <v>6182</v>
      </c>
      <c r="H21" t="s">
        <v>5933</v>
      </c>
      <c r="I21" t="s">
        <v>6156</v>
      </c>
      <c r="J21" s="6">
        <v>191937</v>
      </c>
      <c r="K21" t="s">
        <v>6183</v>
      </c>
      <c r="N21" t="s">
        <v>5487</v>
      </c>
      <c r="O21" s="6">
        <v>483400</v>
      </c>
      <c r="Q21" s="151" t="s">
        <v>5903</v>
      </c>
      <c r="R21" s="194" t="s">
        <v>5917</v>
      </c>
      <c r="S21" s="152"/>
      <c r="T21" s="152">
        <v>400464</v>
      </c>
    </row>
    <row r="22" spans="1:21" x14ac:dyDescent="0.25">
      <c r="A22" s="736" t="s">
        <v>4503</v>
      </c>
      <c r="B22" s="6">
        <v>128532.67</v>
      </c>
      <c r="C22" s="44">
        <f>U36</f>
        <v>128479.39199999998</v>
      </c>
      <c r="D22" s="738"/>
      <c r="E22" s="738"/>
      <c r="F22" s="738"/>
      <c r="G22" s="816"/>
      <c r="H22" s="738"/>
      <c r="I22" s="738"/>
      <c r="J22" s="887">
        <v>4753797.0100000007</v>
      </c>
      <c r="K22" s="738"/>
      <c r="L22" s="738"/>
      <c r="M22" s="739"/>
      <c r="O22" s="6">
        <f>SUM(O18:O21)</f>
        <v>1107800</v>
      </c>
    </row>
    <row r="23" spans="1:21" x14ac:dyDescent="0.25">
      <c r="A23" s="737" t="s">
        <v>4958</v>
      </c>
      <c r="B23" s="6">
        <v>128532.67</v>
      </c>
      <c r="D23" s="737"/>
      <c r="E23" s="737"/>
      <c r="F23" s="737"/>
      <c r="H23" s="737"/>
      <c r="I23" s="737"/>
      <c r="J23" s="888"/>
      <c r="K23" s="737"/>
      <c r="L23" s="737"/>
      <c r="M23" s="6"/>
      <c r="O23" s="6"/>
      <c r="Q23" s="791"/>
      <c r="R23" s="791"/>
      <c r="S23" s="791"/>
      <c r="T23" s="791"/>
      <c r="U23" s="794"/>
    </row>
    <row r="24" spans="1:21" x14ac:dyDescent="0.25">
      <c r="A24" s="736" t="s">
        <v>4382</v>
      </c>
      <c r="B24" s="6">
        <v>1031065.42</v>
      </c>
      <c r="C24" s="44">
        <f>O3</f>
        <v>34500</v>
      </c>
      <c r="D24" s="752">
        <f>P52</f>
        <v>1007425.54</v>
      </c>
      <c r="O24" s="6"/>
      <c r="Q24" s="151" t="s">
        <v>5902</v>
      </c>
      <c r="R24" s="194" t="s">
        <v>5934</v>
      </c>
      <c r="S24" s="785"/>
      <c r="T24" s="786">
        <v>93711.06</v>
      </c>
      <c r="U24" s="152">
        <v>11331541.3752</v>
      </c>
    </row>
    <row r="25" spans="1:21" x14ac:dyDescent="0.25">
      <c r="A25" s="737" t="s">
        <v>4759</v>
      </c>
      <c r="B25" s="6">
        <v>996565.42</v>
      </c>
      <c r="N25" t="s">
        <v>5570</v>
      </c>
      <c r="O25" s="6">
        <v>769147.5</v>
      </c>
      <c r="Q25" s="6" t="s">
        <v>5904</v>
      </c>
      <c r="R25" s="6" t="s">
        <v>5934</v>
      </c>
      <c r="S25" s="6"/>
      <c r="T25" s="6">
        <v>50000</v>
      </c>
      <c r="U25" s="6">
        <v>5849000</v>
      </c>
    </row>
    <row r="26" spans="1:21" x14ac:dyDescent="0.25">
      <c r="A26" s="737" t="s">
        <v>4993</v>
      </c>
      <c r="B26" s="6">
        <v>34500</v>
      </c>
      <c r="O26" s="6"/>
    </row>
    <row r="27" spans="1:21" x14ac:dyDescent="0.25">
      <c r="A27" s="736" t="s">
        <v>4412</v>
      </c>
      <c r="B27" s="6">
        <v>21782343.25</v>
      </c>
      <c r="C27" s="752">
        <f>P60</f>
        <v>13810700</v>
      </c>
      <c r="O27" s="6"/>
    </row>
    <row r="28" spans="1:21" x14ac:dyDescent="0.25">
      <c r="A28" s="737" t="s">
        <v>4811</v>
      </c>
      <c r="B28" s="6">
        <v>6634990.7999999998</v>
      </c>
      <c r="G28" s="814" t="s">
        <v>6184</v>
      </c>
      <c r="H28" t="s">
        <v>4370</v>
      </c>
      <c r="I28" t="s">
        <v>6185</v>
      </c>
      <c r="J28" s="6">
        <v>17868</v>
      </c>
      <c r="N28" t="s">
        <v>5557</v>
      </c>
      <c r="O28" s="6">
        <v>148368</v>
      </c>
    </row>
    <row r="29" spans="1:21" x14ac:dyDescent="0.25">
      <c r="A29" s="737" t="s">
        <v>4820</v>
      </c>
      <c r="B29" s="6">
        <v>-6634990.7999999998</v>
      </c>
      <c r="G29" s="814" t="s">
        <v>6186</v>
      </c>
      <c r="H29" t="s">
        <v>6187</v>
      </c>
      <c r="I29" t="s">
        <v>6185</v>
      </c>
      <c r="J29" s="6">
        <v>10000</v>
      </c>
      <c r="N29" t="s">
        <v>5548</v>
      </c>
      <c r="O29" s="6">
        <v>1000860</v>
      </c>
      <c r="Q29" s="151" t="s">
        <v>4946</v>
      </c>
      <c r="R29" s="194" t="s">
        <v>5935</v>
      </c>
      <c r="S29" s="785"/>
      <c r="T29" s="786">
        <v>2000</v>
      </c>
      <c r="U29" s="152">
        <v>241440</v>
      </c>
    </row>
    <row r="30" spans="1:21" x14ac:dyDescent="0.25">
      <c r="A30" s="737" t="s">
        <v>4816</v>
      </c>
      <c r="B30" s="6">
        <v>4775155.2</v>
      </c>
      <c r="G30" s="814" t="s">
        <v>6188</v>
      </c>
      <c r="H30" t="s">
        <v>4490</v>
      </c>
      <c r="I30" t="s">
        <v>6185</v>
      </c>
      <c r="J30" s="6">
        <v>762</v>
      </c>
      <c r="O30" s="6">
        <f>SUM(O28:O29)</f>
        <v>1149228</v>
      </c>
      <c r="Q30" t="s">
        <v>4600</v>
      </c>
      <c r="R30" t="s">
        <v>5935</v>
      </c>
      <c r="T30" s="6">
        <v>20000</v>
      </c>
      <c r="U30" s="6">
        <v>2355400</v>
      </c>
    </row>
    <row r="31" spans="1:21" x14ac:dyDescent="0.25">
      <c r="A31" s="737" t="s">
        <v>4818</v>
      </c>
      <c r="B31" s="6">
        <v>1859835.6</v>
      </c>
      <c r="D31" s="738"/>
      <c r="E31" s="738"/>
      <c r="F31" s="738"/>
      <c r="G31" s="816" t="s">
        <v>6189</v>
      </c>
      <c r="H31" s="738" t="s">
        <v>5127</v>
      </c>
      <c r="I31" s="738" t="s">
        <v>6185</v>
      </c>
      <c r="J31" s="887">
        <v>2740</v>
      </c>
      <c r="K31" s="738" t="s">
        <v>6190</v>
      </c>
      <c r="L31" s="738"/>
      <c r="M31" s="739"/>
      <c r="O31" s="6"/>
      <c r="Q31" s="6" t="s">
        <v>2154</v>
      </c>
      <c r="R31" s="6" t="s">
        <v>5935</v>
      </c>
      <c r="S31" s="6"/>
      <c r="T31" s="6">
        <v>6967.2</v>
      </c>
      <c r="U31" s="6">
        <v>817809.93599999999</v>
      </c>
    </row>
    <row r="32" spans="1:21" x14ac:dyDescent="0.25">
      <c r="A32" s="737" t="s">
        <v>4814</v>
      </c>
      <c r="B32" s="6">
        <v>133791.70000000001</v>
      </c>
      <c r="D32" s="737"/>
      <c r="E32" s="737"/>
      <c r="F32" s="737"/>
      <c r="G32" s="814" t="s">
        <v>6191</v>
      </c>
      <c r="H32" s="737" t="s">
        <v>4734</v>
      </c>
      <c r="I32" s="737" t="s">
        <v>6185</v>
      </c>
      <c r="J32" s="888">
        <v>11000</v>
      </c>
      <c r="K32" s="737" t="s">
        <v>6192</v>
      </c>
      <c r="L32" s="737"/>
      <c r="M32" s="6"/>
      <c r="N32" t="s">
        <v>5593</v>
      </c>
      <c r="O32" s="6">
        <v>600000</v>
      </c>
      <c r="Q32" s="6" t="s">
        <v>5392</v>
      </c>
      <c r="R32" s="6" t="s">
        <v>5935</v>
      </c>
      <c r="S32" s="6"/>
      <c r="T32" s="6">
        <v>5000</v>
      </c>
      <c r="U32" s="6">
        <v>567050</v>
      </c>
    </row>
    <row r="33" spans="1:21" x14ac:dyDescent="0.25">
      <c r="A33" s="737" t="s">
        <v>4931</v>
      </c>
      <c r="B33" s="6">
        <v>364145.4</v>
      </c>
      <c r="D33" s="737"/>
      <c r="E33" s="737"/>
      <c r="F33" s="737"/>
      <c r="G33" s="814" t="s">
        <v>6191</v>
      </c>
      <c r="H33" s="737" t="s">
        <v>6193</v>
      </c>
      <c r="I33" s="737" t="s">
        <v>6185</v>
      </c>
      <c r="J33" s="888">
        <v>2232.6</v>
      </c>
      <c r="K33" s="737"/>
      <c r="L33" s="737"/>
      <c r="M33" s="6"/>
      <c r="O33" s="6"/>
    </row>
    <row r="34" spans="1:21" x14ac:dyDescent="0.25">
      <c r="A34" s="737" t="s">
        <v>4942</v>
      </c>
      <c r="B34" s="6">
        <v>-364145.4</v>
      </c>
      <c r="D34" s="737"/>
      <c r="E34" s="737"/>
      <c r="F34" s="737"/>
      <c r="G34" s="814" t="s">
        <v>6194</v>
      </c>
      <c r="H34" s="737" t="s">
        <v>6195</v>
      </c>
      <c r="I34" s="737" t="s">
        <v>6185</v>
      </c>
      <c r="J34" s="888">
        <v>-6980</v>
      </c>
      <c r="K34" s="737"/>
      <c r="L34" s="737"/>
      <c r="M34" s="6"/>
      <c r="N34" t="s">
        <v>5654</v>
      </c>
      <c r="O34" s="6">
        <v>66000</v>
      </c>
    </row>
    <row r="35" spans="1:21" x14ac:dyDescent="0.25">
      <c r="A35" s="737" t="s">
        <v>4990</v>
      </c>
      <c r="B35" s="6">
        <v>11652375</v>
      </c>
      <c r="D35" s="737"/>
      <c r="E35" s="737"/>
      <c r="F35" s="737"/>
      <c r="G35" s="814" t="s">
        <v>6196</v>
      </c>
      <c r="H35" s="737" t="s">
        <v>6197</v>
      </c>
      <c r="I35" s="737" t="s">
        <v>6185</v>
      </c>
      <c r="J35" s="888">
        <v>-21006.5</v>
      </c>
      <c r="K35" s="737"/>
      <c r="L35" s="737"/>
      <c r="M35" s="6"/>
    </row>
    <row r="36" spans="1:21" x14ac:dyDescent="0.25">
      <c r="A36" s="737" t="s">
        <v>5130</v>
      </c>
      <c r="B36" s="6">
        <v>3361185.75</v>
      </c>
      <c r="D36" s="737"/>
      <c r="E36" s="737"/>
      <c r="F36" s="737"/>
      <c r="G36" s="814" t="s">
        <v>6198</v>
      </c>
      <c r="H36" s="737" t="s">
        <v>6199</v>
      </c>
      <c r="I36" s="737" t="s">
        <v>6185</v>
      </c>
      <c r="J36" s="888">
        <v>-1485</v>
      </c>
      <c r="K36" s="737"/>
      <c r="L36" s="737"/>
      <c r="M36" s="6"/>
      <c r="Q36" s="151" t="s">
        <v>4506</v>
      </c>
      <c r="R36" s="194" t="s">
        <v>5936</v>
      </c>
      <c r="S36" s="785"/>
      <c r="T36" s="786">
        <v>1065.5999999999999</v>
      </c>
      <c r="U36" s="152">
        <v>128479.39199999998</v>
      </c>
    </row>
    <row r="37" spans="1:21" x14ac:dyDescent="0.25">
      <c r="A37" s="736" t="s">
        <v>5328</v>
      </c>
      <c r="B37" s="6">
        <v>27400</v>
      </c>
      <c r="G37" s="814" t="s">
        <v>6200</v>
      </c>
      <c r="H37" t="s">
        <v>6201</v>
      </c>
      <c r="I37" t="s">
        <v>6185</v>
      </c>
      <c r="J37" s="6">
        <v>1535.67</v>
      </c>
      <c r="N37" s="41" t="s">
        <v>5906</v>
      </c>
      <c r="O37" s="41" t="s">
        <v>5910</v>
      </c>
      <c r="P37" s="41" t="s">
        <v>5914</v>
      </c>
    </row>
    <row r="38" spans="1:21" x14ac:dyDescent="0.25">
      <c r="A38" s="737" t="s">
        <v>5461</v>
      </c>
      <c r="B38" s="6">
        <v>27400</v>
      </c>
      <c r="G38" s="814" t="s">
        <v>6202</v>
      </c>
      <c r="H38" t="s">
        <v>4630</v>
      </c>
      <c r="I38" t="s">
        <v>6185</v>
      </c>
      <c r="J38" s="6">
        <v>97818</v>
      </c>
      <c r="N38" s="777" t="s">
        <v>5787</v>
      </c>
      <c r="O38" s="780">
        <v>2000</v>
      </c>
      <c r="P38" s="778">
        <v>235240</v>
      </c>
    </row>
    <row r="39" spans="1:21" x14ac:dyDescent="0.25">
      <c r="A39" s="736" t="s">
        <v>4695</v>
      </c>
      <c r="B39" s="6">
        <v>48626450.299999997</v>
      </c>
      <c r="C39" s="752">
        <f>P69</f>
        <v>27927162.280000001</v>
      </c>
      <c r="D39" s="752">
        <f>P129</f>
        <v>2984121.1</v>
      </c>
      <c r="E39" s="44">
        <f>U24+U25</f>
        <v>17180541.3752</v>
      </c>
      <c r="F39" s="44"/>
      <c r="G39" s="814" t="s">
        <v>6203</v>
      </c>
      <c r="H39" s="44" t="s">
        <v>6204</v>
      </c>
      <c r="I39" s="44" t="s">
        <v>6185</v>
      </c>
      <c r="J39" s="6">
        <v>66483.06</v>
      </c>
      <c r="N39" s="777"/>
      <c r="O39" s="780"/>
      <c r="P39" s="778"/>
      <c r="Q39" t="s">
        <v>4116</v>
      </c>
      <c r="R39" t="s">
        <v>5940</v>
      </c>
      <c r="T39">
        <v>2740</v>
      </c>
      <c r="U39" s="6">
        <v>313675.2</v>
      </c>
    </row>
    <row r="40" spans="1:21" x14ac:dyDescent="0.25">
      <c r="A40" s="737" t="s">
        <v>4783</v>
      </c>
      <c r="B40" s="6">
        <v>1347420.8</v>
      </c>
      <c r="D40" s="738"/>
      <c r="E40" s="738"/>
      <c r="F40" s="738"/>
      <c r="G40" s="816" t="s">
        <v>6205</v>
      </c>
      <c r="H40" s="738" t="s">
        <v>6206</v>
      </c>
      <c r="I40" s="738" t="s">
        <v>6185</v>
      </c>
      <c r="J40" s="887">
        <v>110538.55</v>
      </c>
      <c r="K40" s="738"/>
      <c r="L40" s="738"/>
      <c r="M40" s="739"/>
      <c r="N40" s="777" t="s">
        <v>5746</v>
      </c>
      <c r="O40" s="780">
        <v>1690</v>
      </c>
      <c r="P40" s="778">
        <v>197628.6</v>
      </c>
    </row>
    <row r="41" spans="1:21" x14ac:dyDescent="0.25">
      <c r="A41" s="737" t="s">
        <v>4787</v>
      </c>
      <c r="B41" s="6">
        <v>857591</v>
      </c>
      <c r="D41" s="737"/>
      <c r="E41" s="737"/>
      <c r="F41" s="737"/>
      <c r="G41" s="814" t="s">
        <v>6207</v>
      </c>
      <c r="H41" s="737" t="s">
        <v>6208</v>
      </c>
      <c r="I41" s="737" t="s">
        <v>6185</v>
      </c>
      <c r="J41" s="888">
        <v>157647.72999999998</v>
      </c>
      <c r="K41" s="737"/>
      <c r="L41" s="737"/>
      <c r="M41" s="6"/>
      <c r="N41" s="777"/>
      <c r="O41" s="780">
        <f>SUM(O38:O40)</f>
        <v>3690</v>
      </c>
      <c r="P41" s="778">
        <f>SUM(P38:P40)</f>
        <v>432868.6</v>
      </c>
    </row>
    <row r="42" spans="1:21" x14ac:dyDescent="0.25">
      <c r="A42" s="737" t="s">
        <v>4803</v>
      </c>
      <c r="B42" s="6">
        <v>735017.4</v>
      </c>
      <c r="J42" s="6">
        <v>449154.11</v>
      </c>
      <c r="N42" s="777"/>
      <c r="O42" s="780"/>
      <c r="P42" s="778"/>
    </row>
    <row r="43" spans="1:21" x14ac:dyDescent="0.25">
      <c r="A43" s="737" t="s">
        <v>4840</v>
      </c>
      <c r="B43" s="6">
        <v>557580.6</v>
      </c>
      <c r="N43" s="777"/>
      <c r="O43" s="780"/>
      <c r="P43" s="778"/>
    </row>
    <row r="44" spans="1:21" x14ac:dyDescent="0.25">
      <c r="A44" s="737" t="s">
        <v>4855</v>
      </c>
      <c r="B44" s="6">
        <v>562307.4</v>
      </c>
      <c r="D44" s="738"/>
      <c r="E44" s="738"/>
      <c r="F44" s="738"/>
      <c r="G44" s="816"/>
      <c r="H44" s="738"/>
      <c r="I44" s="738"/>
      <c r="J44" s="887"/>
      <c r="K44" s="738"/>
      <c r="L44" s="738"/>
      <c r="M44" s="739"/>
      <c r="N44" s="777"/>
      <c r="O44" s="780"/>
      <c r="P44" s="778"/>
    </row>
    <row r="45" spans="1:21" x14ac:dyDescent="0.25">
      <c r="A45" s="737" t="s">
        <v>4876</v>
      </c>
      <c r="B45" s="6">
        <v>496233.2</v>
      </c>
      <c r="D45" s="737"/>
      <c r="E45" s="737"/>
      <c r="F45" s="737"/>
      <c r="H45" s="737"/>
      <c r="I45" s="737"/>
      <c r="J45" s="888"/>
      <c r="K45" s="737"/>
      <c r="L45" s="737"/>
      <c r="M45" s="6"/>
      <c r="N45" s="777" t="s">
        <v>5728</v>
      </c>
      <c r="O45" s="780">
        <v>2800</v>
      </c>
      <c r="P45" s="778">
        <v>324352</v>
      </c>
    </row>
    <row r="46" spans="1:21" x14ac:dyDescent="0.25">
      <c r="A46" s="737" t="s">
        <v>4906</v>
      </c>
      <c r="B46" s="6">
        <v>491102.4</v>
      </c>
      <c r="D46" s="737"/>
      <c r="E46" s="737"/>
      <c r="F46" s="737"/>
      <c r="H46" s="737"/>
      <c r="I46" s="737"/>
      <c r="J46" s="888"/>
      <c r="K46" s="737"/>
      <c r="L46" s="737"/>
      <c r="M46" s="6"/>
      <c r="N46" s="777"/>
      <c r="O46" s="780"/>
      <c r="P46" s="778"/>
    </row>
    <row r="47" spans="1:21" x14ac:dyDescent="0.25">
      <c r="A47" s="737" t="s">
        <v>4918</v>
      </c>
      <c r="B47" s="6">
        <v>612363</v>
      </c>
      <c r="N47" s="777"/>
      <c r="O47" s="780"/>
      <c r="P47" s="778"/>
    </row>
    <row r="48" spans="1:21" x14ac:dyDescent="0.25">
      <c r="A48" s="737" t="s">
        <v>4921</v>
      </c>
      <c r="B48" s="6">
        <v>122472.6</v>
      </c>
      <c r="N48" s="777"/>
      <c r="O48" s="780"/>
      <c r="P48" s="778"/>
    </row>
    <row r="49" spans="1:16" x14ac:dyDescent="0.25">
      <c r="A49" s="737" t="s">
        <v>4924</v>
      </c>
      <c r="B49" s="6">
        <v>610949</v>
      </c>
      <c r="N49" s="777"/>
      <c r="O49" s="780"/>
      <c r="P49" s="778"/>
    </row>
    <row r="50" spans="1:16" x14ac:dyDescent="0.25">
      <c r="A50" s="737" t="s">
        <v>4929</v>
      </c>
      <c r="B50" s="6">
        <v>366720.9</v>
      </c>
      <c r="N50" s="777" t="s">
        <v>5879</v>
      </c>
      <c r="O50" s="780">
        <v>5000</v>
      </c>
      <c r="P50" s="778">
        <v>607150</v>
      </c>
    </row>
    <row r="51" spans="1:16" x14ac:dyDescent="0.25">
      <c r="A51" s="737" t="s">
        <v>4934</v>
      </c>
      <c r="B51" s="6">
        <v>3030</v>
      </c>
      <c r="D51" s="738"/>
      <c r="E51" s="738"/>
      <c r="F51" s="738"/>
      <c r="G51" s="816"/>
      <c r="H51" s="738"/>
      <c r="I51" s="738"/>
      <c r="J51" s="887"/>
      <c r="K51" s="738"/>
      <c r="L51" s="738"/>
      <c r="M51" s="739"/>
      <c r="N51" s="777" t="s">
        <v>5873</v>
      </c>
      <c r="O51" s="780">
        <v>3213</v>
      </c>
      <c r="P51" s="778">
        <v>400275.54</v>
      </c>
    </row>
    <row r="52" spans="1:16" x14ac:dyDescent="0.25">
      <c r="A52" s="737" t="s">
        <v>4937</v>
      </c>
      <c r="B52" s="6">
        <v>-3030</v>
      </c>
      <c r="D52" s="737"/>
      <c r="E52" s="737"/>
      <c r="F52" s="737"/>
      <c r="H52" s="737"/>
      <c r="I52" s="737"/>
      <c r="J52" s="888"/>
      <c r="K52" s="737"/>
      <c r="L52" s="737"/>
      <c r="M52" s="6"/>
      <c r="N52" s="777"/>
      <c r="O52" s="780">
        <f>SUM(O50:O51)</f>
        <v>8213</v>
      </c>
      <c r="P52" s="778">
        <f>SUM(P50:P51)</f>
        <v>1007425.54</v>
      </c>
    </row>
    <row r="53" spans="1:16" x14ac:dyDescent="0.25">
      <c r="A53" s="737" t="s">
        <v>4961</v>
      </c>
      <c r="B53" s="6">
        <v>365478.6</v>
      </c>
      <c r="D53" s="737"/>
      <c r="E53" s="737"/>
      <c r="F53" s="737"/>
      <c r="H53" s="737"/>
      <c r="I53" s="737"/>
      <c r="J53" s="888"/>
      <c r="K53" s="737"/>
      <c r="L53" s="737"/>
      <c r="M53" s="6"/>
      <c r="N53" s="777"/>
      <c r="O53" s="780"/>
      <c r="P53" s="778"/>
    </row>
    <row r="54" spans="1:16" x14ac:dyDescent="0.25">
      <c r="A54" s="737" t="s">
        <v>4972</v>
      </c>
      <c r="B54" s="6">
        <v>608828</v>
      </c>
      <c r="D54" s="737"/>
      <c r="E54" s="737"/>
      <c r="F54" s="737"/>
      <c r="H54" s="737"/>
      <c r="I54" s="737"/>
      <c r="J54" s="888"/>
      <c r="K54" s="737"/>
      <c r="L54" s="737"/>
      <c r="M54" s="6"/>
      <c r="N54" s="777"/>
      <c r="O54" s="780"/>
      <c r="P54" s="778"/>
    </row>
    <row r="55" spans="1:16" x14ac:dyDescent="0.25">
      <c r="A55" s="737" t="s">
        <v>4978</v>
      </c>
      <c r="B55" s="6">
        <v>3844682.6</v>
      </c>
      <c r="D55" s="737"/>
      <c r="E55" s="737"/>
      <c r="F55" s="737"/>
      <c r="H55" s="737"/>
      <c r="I55" s="737"/>
      <c r="J55" s="888"/>
      <c r="K55" s="737"/>
      <c r="L55" s="737"/>
      <c r="M55" s="6"/>
      <c r="N55" s="777"/>
      <c r="O55" s="780"/>
      <c r="P55" s="778"/>
    </row>
    <row r="56" spans="1:16" x14ac:dyDescent="0.25">
      <c r="A56" s="737" t="s">
        <v>4988</v>
      </c>
      <c r="B56" s="6">
        <v>9022294.4000000004</v>
      </c>
      <c r="D56" s="737"/>
      <c r="E56" s="737"/>
      <c r="F56" s="737"/>
      <c r="H56" s="737"/>
      <c r="I56" s="737"/>
      <c r="J56" s="888"/>
      <c r="K56" s="737"/>
      <c r="L56" s="737"/>
      <c r="M56" s="6"/>
      <c r="N56" s="777" t="s">
        <v>5768</v>
      </c>
      <c r="O56" s="780">
        <v>26000</v>
      </c>
      <c r="P56" s="778">
        <v>3032900</v>
      </c>
    </row>
    <row r="57" spans="1:16" x14ac:dyDescent="0.25">
      <c r="A57" s="737" t="s">
        <v>5007</v>
      </c>
      <c r="B57" s="6">
        <v>692346</v>
      </c>
      <c r="D57" s="737"/>
      <c r="E57" s="737"/>
      <c r="F57" s="737"/>
      <c r="H57" s="737"/>
      <c r="I57" s="737"/>
      <c r="J57" s="888"/>
      <c r="K57" s="737"/>
      <c r="L57" s="737"/>
      <c r="M57" s="6"/>
      <c r="N57" s="777" t="s">
        <v>5888</v>
      </c>
      <c r="O57" s="780">
        <v>30000</v>
      </c>
      <c r="P57" s="778">
        <v>3638100</v>
      </c>
    </row>
    <row r="58" spans="1:16" x14ac:dyDescent="0.25">
      <c r="A58" s="737" t="s">
        <v>5024</v>
      </c>
      <c r="B58" s="6">
        <v>7440356</v>
      </c>
      <c r="D58" s="737"/>
      <c r="E58" s="737"/>
      <c r="F58" s="737"/>
      <c r="H58" s="737"/>
      <c r="I58" s="737"/>
      <c r="J58" s="888"/>
      <c r="K58" s="737"/>
      <c r="L58" s="737"/>
      <c r="M58" s="6"/>
      <c r="N58" s="777" t="s">
        <v>5859</v>
      </c>
      <c r="O58" s="780">
        <v>30000</v>
      </c>
      <c r="P58" s="778">
        <v>3642600</v>
      </c>
    </row>
    <row r="59" spans="1:16" x14ac:dyDescent="0.25">
      <c r="A59" s="737" t="s">
        <v>5087</v>
      </c>
      <c r="B59" s="6">
        <v>2727856</v>
      </c>
      <c r="D59" s="737"/>
      <c r="E59" s="737"/>
      <c r="F59" s="737"/>
      <c r="H59" s="737"/>
      <c r="I59" s="737"/>
      <c r="J59" s="888"/>
      <c r="K59" s="737"/>
      <c r="L59" s="737"/>
      <c r="M59" s="6"/>
      <c r="N59" s="777" t="s">
        <v>5785</v>
      </c>
      <c r="O59" s="780">
        <v>30000</v>
      </c>
      <c r="P59" s="778">
        <v>3497100</v>
      </c>
    </row>
    <row r="60" spans="1:16" x14ac:dyDescent="0.25">
      <c r="A60" s="737" t="s">
        <v>5095</v>
      </c>
      <c r="B60" s="6">
        <v>4861768.8</v>
      </c>
      <c r="D60" s="737"/>
      <c r="E60" s="737"/>
      <c r="F60" s="737"/>
      <c r="H60" s="737"/>
      <c r="I60" s="737"/>
      <c r="J60" s="888"/>
      <c r="K60" s="737"/>
      <c r="L60" s="737"/>
      <c r="M60" s="6"/>
      <c r="N60" s="777"/>
      <c r="O60" s="780">
        <f>SUM(O56:O59)</f>
        <v>116000</v>
      </c>
      <c r="P60" s="778">
        <f>SUM(P56:P59)</f>
        <v>13810700</v>
      </c>
    </row>
    <row r="61" spans="1:16" x14ac:dyDescent="0.25">
      <c r="A61" s="737" t="s">
        <v>5112</v>
      </c>
      <c r="B61" s="6">
        <v>1085481.6000000001</v>
      </c>
      <c r="N61" s="777"/>
      <c r="O61" s="780"/>
      <c r="P61" s="778"/>
    </row>
    <row r="62" spans="1:16" x14ac:dyDescent="0.25">
      <c r="A62" s="737" t="s">
        <v>5124</v>
      </c>
      <c r="B62" s="6">
        <v>2803680</v>
      </c>
      <c r="N62" s="777"/>
      <c r="O62" s="780"/>
      <c r="P62" s="778"/>
    </row>
    <row r="63" spans="1:16" x14ac:dyDescent="0.25">
      <c r="A63" s="737" t="s">
        <v>5134</v>
      </c>
      <c r="B63" s="6">
        <v>8413920</v>
      </c>
      <c r="N63" s="777"/>
      <c r="O63" s="780"/>
      <c r="P63" s="778"/>
    </row>
    <row r="64" spans="1:16" x14ac:dyDescent="0.25">
      <c r="A64" s="736" t="s">
        <v>5327</v>
      </c>
      <c r="B64" s="6">
        <v>40000</v>
      </c>
      <c r="N64" s="777" t="s">
        <v>5865</v>
      </c>
      <c r="O64" s="780">
        <v>18000</v>
      </c>
      <c r="P64" s="778">
        <v>2212020</v>
      </c>
    </row>
    <row r="65" spans="1:16" x14ac:dyDescent="0.25">
      <c r="A65" s="737" t="s">
        <v>5466</v>
      </c>
      <c r="B65" s="6">
        <v>40000</v>
      </c>
      <c r="D65" s="738"/>
      <c r="E65" s="738"/>
      <c r="F65" s="738"/>
      <c r="G65" s="816"/>
      <c r="H65" s="738"/>
      <c r="I65" s="738"/>
      <c r="J65" s="887"/>
      <c r="K65" s="738"/>
      <c r="L65" s="738"/>
      <c r="M65" s="739"/>
      <c r="N65" s="777" t="s">
        <v>5816</v>
      </c>
      <c r="O65" s="780">
        <v>50000</v>
      </c>
      <c r="P65" s="778">
        <v>5956000</v>
      </c>
    </row>
    <row r="66" spans="1:16" x14ac:dyDescent="0.25">
      <c r="A66" s="736" t="s">
        <v>4670</v>
      </c>
      <c r="B66" s="6">
        <v>600000.17000000004</v>
      </c>
      <c r="D66" s="737"/>
      <c r="E66" s="737"/>
      <c r="F66" s="737"/>
      <c r="H66" s="737"/>
      <c r="I66" s="737"/>
      <c r="J66" s="888"/>
      <c r="K66" s="737"/>
      <c r="L66" s="737"/>
      <c r="M66" s="6"/>
      <c r="N66" s="777" t="s">
        <v>5783</v>
      </c>
      <c r="O66" s="780">
        <v>69756</v>
      </c>
      <c r="P66" s="778">
        <v>8135642.2800000003</v>
      </c>
    </row>
    <row r="67" spans="1:16" x14ac:dyDescent="0.25">
      <c r="A67" s="737" t="s">
        <v>5098</v>
      </c>
      <c r="B67" s="6">
        <v>600000.17000000004</v>
      </c>
      <c r="N67" s="777" t="s">
        <v>5765</v>
      </c>
      <c r="O67" s="780">
        <v>50000</v>
      </c>
      <c r="P67" s="778">
        <v>5899500</v>
      </c>
    </row>
    <row r="68" spans="1:16" x14ac:dyDescent="0.25">
      <c r="A68" s="736" t="s">
        <v>4551</v>
      </c>
      <c r="B68" s="6">
        <v>300000</v>
      </c>
      <c r="C68" s="44">
        <f>O7</f>
        <v>300000</v>
      </c>
      <c r="N68" s="777" t="s">
        <v>5723</v>
      </c>
      <c r="O68" s="780">
        <v>50000</v>
      </c>
      <c r="P68" s="778">
        <v>5724000</v>
      </c>
    </row>
    <row r="69" spans="1:16" x14ac:dyDescent="0.25">
      <c r="A69" s="737" t="s">
        <v>5013</v>
      </c>
      <c r="B69" s="6">
        <v>14000</v>
      </c>
      <c r="N69" s="777"/>
      <c r="O69" s="780">
        <f>SUM(O64:O68)</f>
        <v>237756</v>
      </c>
      <c r="P69" s="778">
        <f>SUM(P64:P68)</f>
        <v>27927162.280000001</v>
      </c>
    </row>
    <row r="70" spans="1:16" x14ac:dyDescent="0.25">
      <c r="A70" s="737" t="s">
        <v>5050</v>
      </c>
      <c r="B70" s="6">
        <v>286000</v>
      </c>
      <c r="N70" s="777"/>
      <c r="O70" s="780"/>
      <c r="P70" s="778"/>
    </row>
    <row r="71" spans="1:16" x14ac:dyDescent="0.25">
      <c r="A71" s="736" t="s">
        <v>4493</v>
      </c>
      <c r="B71" s="6">
        <v>409372.47</v>
      </c>
      <c r="C71" s="44">
        <f>O9</f>
        <v>409372.48</v>
      </c>
      <c r="D71" s="738"/>
      <c r="E71" s="738"/>
      <c r="F71" s="738"/>
      <c r="G71" s="816"/>
      <c r="H71" s="738"/>
      <c r="I71" s="738"/>
      <c r="J71" s="887"/>
      <c r="K71" s="738"/>
      <c r="L71" s="738"/>
      <c r="M71" s="739"/>
      <c r="N71" s="777"/>
      <c r="O71" s="780"/>
      <c r="P71" s="778"/>
    </row>
    <row r="72" spans="1:16" x14ac:dyDescent="0.25">
      <c r="A72" s="737" t="s">
        <v>4947</v>
      </c>
      <c r="B72" s="6">
        <v>409372.47</v>
      </c>
      <c r="D72" s="737"/>
      <c r="E72" s="737"/>
      <c r="F72" s="737"/>
      <c r="H72" s="737"/>
      <c r="I72" s="737"/>
      <c r="J72" s="888"/>
      <c r="K72" s="737"/>
      <c r="L72" s="737"/>
      <c r="M72" s="6"/>
      <c r="N72" s="777"/>
      <c r="O72" s="780"/>
      <c r="P72" s="778"/>
    </row>
    <row r="73" spans="1:16" x14ac:dyDescent="0.25">
      <c r="A73" s="736" t="s">
        <v>4603</v>
      </c>
      <c r="B73" s="6">
        <v>36000</v>
      </c>
      <c r="D73" s="737"/>
      <c r="E73" s="737"/>
      <c r="F73" s="737"/>
      <c r="H73" s="737"/>
      <c r="I73" s="737"/>
      <c r="J73" s="888"/>
      <c r="K73" s="737"/>
      <c r="L73" s="737"/>
      <c r="M73" s="6"/>
      <c r="N73" s="777"/>
      <c r="O73" s="780"/>
      <c r="P73" s="778"/>
    </row>
    <row r="74" spans="1:16" x14ac:dyDescent="0.25">
      <c r="A74" s="737" t="s">
        <v>5047</v>
      </c>
      <c r="B74" s="6">
        <v>36000</v>
      </c>
      <c r="D74" s="737"/>
      <c r="E74" s="737"/>
      <c r="F74" s="737"/>
      <c r="H74" s="737"/>
      <c r="I74" s="737"/>
      <c r="J74" s="888"/>
      <c r="K74" s="737"/>
      <c r="L74" s="737"/>
      <c r="M74" s="6"/>
      <c r="N74" s="777"/>
      <c r="O74" s="780"/>
      <c r="P74" s="778"/>
    </row>
    <row r="75" spans="1:16" x14ac:dyDescent="0.25">
      <c r="A75" s="736" t="s">
        <v>4566</v>
      </c>
      <c r="B75" s="6">
        <v>14400</v>
      </c>
      <c r="D75" s="737"/>
      <c r="E75" s="737"/>
      <c r="F75" s="737"/>
      <c r="H75" s="737"/>
      <c r="I75" s="737"/>
      <c r="J75" s="888"/>
      <c r="K75" s="737"/>
      <c r="L75" s="737"/>
      <c r="M75" s="6"/>
      <c r="N75" s="777" t="s">
        <v>5832</v>
      </c>
      <c r="O75" s="780">
        <v>2284.41</v>
      </c>
      <c r="P75" s="778">
        <v>275294.25</v>
      </c>
    </row>
    <row r="76" spans="1:16" x14ac:dyDescent="0.25">
      <c r="A76" s="737" t="s">
        <v>5022</v>
      </c>
      <c r="B76" s="6">
        <v>14400</v>
      </c>
      <c r="D76" s="737"/>
      <c r="E76" s="737"/>
      <c r="F76" s="737"/>
      <c r="H76" s="737"/>
      <c r="I76" s="737"/>
      <c r="J76" s="888"/>
      <c r="K76" s="737"/>
      <c r="L76" s="737"/>
      <c r="M76" s="6"/>
      <c r="N76" s="777" t="s">
        <v>5813</v>
      </c>
      <c r="O76" s="780">
        <v>1380</v>
      </c>
      <c r="P76" s="778">
        <v>161487.6</v>
      </c>
    </row>
    <row r="77" spans="1:16" x14ac:dyDescent="0.25">
      <c r="A77" s="736" t="s">
        <v>4467</v>
      </c>
      <c r="B77" s="6">
        <v>57600</v>
      </c>
      <c r="D77" s="737"/>
      <c r="E77" s="737"/>
      <c r="F77" s="737"/>
      <c r="H77" s="737"/>
      <c r="I77" s="737"/>
      <c r="J77" s="888"/>
      <c r="K77" s="737"/>
      <c r="L77" s="737"/>
      <c r="M77" s="6"/>
      <c r="N77" s="777" t="s">
        <v>5812</v>
      </c>
      <c r="O77" s="780">
        <v>138</v>
      </c>
      <c r="P77" s="778">
        <v>16148.76</v>
      </c>
    </row>
    <row r="78" spans="1:16" x14ac:dyDescent="0.25">
      <c r="A78" s="737" t="s">
        <v>4909</v>
      </c>
      <c r="B78" s="6">
        <v>57600</v>
      </c>
      <c r="D78" s="737"/>
      <c r="E78" s="737"/>
      <c r="F78" s="737"/>
      <c r="H78" s="737"/>
      <c r="I78" s="737"/>
      <c r="J78" s="888"/>
      <c r="K78" s="737"/>
      <c r="L78" s="737"/>
      <c r="M78" s="6"/>
      <c r="N78" s="777"/>
      <c r="O78" s="780">
        <f>SUM(O75:O77)</f>
        <v>3802.41</v>
      </c>
      <c r="P78" s="778">
        <f>SUM(P75:P77)</f>
        <v>452930.61</v>
      </c>
    </row>
    <row r="79" spans="1:16" x14ac:dyDescent="0.25">
      <c r="A79" s="736" t="s">
        <v>4511</v>
      </c>
      <c r="B79" s="6">
        <v>337810.2</v>
      </c>
      <c r="C79" s="752">
        <f>P45</f>
        <v>324352</v>
      </c>
      <c r="D79" s="737"/>
      <c r="E79" s="737"/>
      <c r="F79" s="737"/>
      <c r="H79" s="737"/>
      <c r="I79" s="737"/>
      <c r="J79" s="888"/>
      <c r="K79" s="737"/>
      <c r="L79" s="737"/>
      <c r="M79" s="6"/>
      <c r="N79" s="777"/>
      <c r="O79" s="780"/>
      <c r="P79" s="778"/>
    </row>
    <row r="80" spans="1:16" x14ac:dyDescent="0.25">
      <c r="A80" s="737" t="s">
        <v>4966</v>
      </c>
      <c r="B80" s="6">
        <v>75782.7</v>
      </c>
      <c r="D80" s="737"/>
      <c r="E80" s="737"/>
      <c r="F80" s="737"/>
      <c r="H80" s="737"/>
      <c r="I80" s="737"/>
      <c r="J80" s="888"/>
      <c r="K80" s="737"/>
      <c r="L80" s="737"/>
      <c r="M80" s="6"/>
      <c r="N80" s="777"/>
      <c r="O80" s="780"/>
      <c r="P80" s="778"/>
    </row>
    <row r="81" spans="1:16" x14ac:dyDescent="0.25">
      <c r="A81" s="737" t="s">
        <v>5002</v>
      </c>
      <c r="B81" s="6">
        <v>262027.5</v>
      </c>
      <c r="D81" s="737"/>
      <c r="E81" s="737"/>
      <c r="F81" s="737"/>
      <c r="H81" s="737"/>
      <c r="I81" s="737"/>
      <c r="J81" s="888"/>
      <c r="K81" s="737"/>
      <c r="L81" s="737"/>
      <c r="M81" s="6"/>
      <c r="N81" s="777"/>
      <c r="O81" s="780"/>
      <c r="P81" s="778"/>
    </row>
    <row r="82" spans="1:16" x14ac:dyDescent="0.25">
      <c r="A82" s="736" t="s">
        <v>5136</v>
      </c>
      <c r="B82" s="6">
        <v>171784.2</v>
      </c>
      <c r="C82" s="44">
        <f>T13</f>
        <v>171784.2</v>
      </c>
      <c r="D82" s="737"/>
      <c r="E82" s="737"/>
      <c r="F82" s="737"/>
      <c r="H82" s="737"/>
      <c r="I82" s="737"/>
      <c r="J82" s="888"/>
      <c r="K82" s="737"/>
      <c r="L82" s="737"/>
      <c r="M82" s="6"/>
      <c r="N82" s="777"/>
      <c r="O82" s="780"/>
      <c r="P82" s="778"/>
    </row>
    <row r="83" spans="1:16" x14ac:dyDescent="0.25">
      <c r="A83" s="737" t="s">
        <v>5138</v>
      </c>
      <c r="B83" s="6">
        <v>171784.2</v>
      </c>
      <c r="D83" s="737"/>
      <c r="E83" s="737"/>
      <c r="F83" s="737"/>
      <c r="H83" s="737"/>
      <c r="I83" s="737"/>
      <c r="J83" s="888"/>
      <c r="K83" s="737"/>
      <c r="L83" s="737"/>
      <c r="M83" s="6"/>
      <c r="N83" s="777" t="s">
        <v>5823</v>
      </c>
      <c r="O83" s="780">
        <v>2580</v>
      </c>
      <c r="P83" s="778">
        <v>312025.2</v>
      </c>
    </row>
    <row r="84" spans="1:16" x14ac:dyDescent="0.25">
      <c r="A84" s="736" t="s">
        <v>4702</v>
      </c>
      <c r="B84" s="6">
        <v>11500</v>
      </c>
      <c r="C84" s="44">
        <f>T11</f>
        <v>11500</v>
      </c>
      <c r="D84" s="737"/>
      <c r="E84" s="737"/>
      <c r="F84" s="737"/>
      <c r="H84" s="737"/>
      <c r="I84" s="737"/>
      <c r="J84" s="888"/>
      <c r="K84" s="737"/>
      <c r="L84" s="737"/>
      <c r="M84" s="6"/>
      <c r="N84" s="777" t="s">
        <v>5822</v>
      </c>
      <c r="O84" s="780">
        <v>2580</v>
      </c>
      <c r="P84" s="778">
        <v>312025.2</v>
      </c>
    </row>
    <row r="85" spans="1:16" x14ac:dyDescent="0.25">
      <c r="A85" s="737" t="s">
        <v>5126</v>
      </c>
      <c r="B85" s="6">
        <v>11500</v>
      </c>
      <c r="D85" s="737"/>
      <c r="E85" s="737"/>
      <c r="F85" s="737"/>
      <c r="H85" s="737"/>
      <c r="I85" s="737"/>
      <c r="J85" s="888"/>
      <c r="K85" s="737"/>
      <c r="L85" s="737"/>
      <c r="M85" s="6"/>
      <c r="N85" s="777" t="s">
        <v>5821</v>
      </c>
      <c r="O85" s="780">
        <v>3354</v>
      </c>
      <c r="P85" s="778">
        <v>405632.76</v>
      </c>
    </row>
    <row r="86" spans="1:16" x14ac:dyDescent="0.25">
      <c r="A86" s="736" t="s">
        <v>4442</v>
      </c>
      <c r="B86" s="6">
        <v>16258347</v>
      </c>
      <c r="D86" s="737"/>
      <c r="E86" s="737"/>
      <c r="F86" s="737"/>
      <c r="H86" s="737"/>
      <c r="I86" s="737"/>
      <c r="J86" s="888"/>
      <c r="K86" s="737"/>
      <c r="L86" s="737"/>
      <c r="M86" s="6"/>
      <c r="N86" s="777" t="s">
        <v>5820</v>
      </c>
      <c r="O86" s="780">
        <v>2580</v>
      </c>
      <c r="P86" s="778">
        <v>312025.2</v>
      </c>
    </row>
    <row r="87" spans="1:16" x14ac:dyDescent="0.25">
      <c r="A87" s="737" t="s">
        <v>4872</v>
      </c>
      <c r="B87" s="6">
        <v>16258347</v>
      </c>
      <c r="D87" s="737"/>
      <c r="E87" s="737"/>
      <c r="F87" s="737"/>
      <c r="H87" s="737"/>
      <c r="I87" s="737"/>
      <c r="J87" s="888"/>
      <c r="K87" s="737"/>
      <c r="L87" s="737"/>
      <c r="M87" s="6"/>
      <c r="N87" s="777" t="s">
        <v>5819</v>
      </c>
      <c r="O87" s="780">
        <v>2580</v>
      </c>
      <c r="P87" s="778">
        <v>312025.2</v>
      </c>
    </row>
    <row r="88" spans="1:16" x14ac:dyDescent="0.25">
      <c r="A88" s="736" t="s">
        <v>4480</v>
      </c>
      <c r="B88" s="6">
        <v>500000</v>
      </c>
      <c r="C88" s="44">
        <f>T3+T5</f>
        <v>500000</v>
      </c>
      <c r="D88" s="737"/>
      <c r="E88" s="737"/>
      <c r="F88" s="737"/>
      <c r="H88" s="737"/>
      <c r="I88" s="737"/>
      <c r="J88" s="888"/>
      <c r="K88" s="737"/>
      <c r="L88" s="737"/>
      <c r="M88" s="6"/>
      <c r="N88" s="777" t="s">
        <v>5818</v>
      </c>
      <c r="O88" s="780">
        <v>1904</v>
      </c>
      <c r="P88" s="778">
        <v>230269.76</v>
      </c>
    </row>
    <row r="89" spans="1:16" x14ac:dyDescent="0.25">
      <c r="A89" s="737" t="s">
        <v>4926</v>
      </c>
      <c r="B89" s="6">
        <v>200000</v>
      </c>
      <c r="D89" s="737"/>
      <c r="E89" s="737"/>
      <c r="F89" s="737"/>
      <c r="H89" s="737"/>
      <c r="I89" s="737"/>
      <c r="J89" s="888"/>
      <c r="K89" s="737"/>
      <c r="L89" s="737"/>
      <c r="M89" s="6"/>
      <c r="N89" s="777" t="s">
        <v>5871</v>
      </c>
      <c r="O89" s="780">
        <v>1462</v>
      </c>
      <c r="P89" s="778">
        <v>180878.64</v>
      </c>
    </row>
    <row r="90" spans="1:16" x14ac:dyDescent="0.25">
      <c r="A90" s="737" t="s">
        <v>5045</v>
      </c>
      <c r="B90" s="6">
        <v>300000</v>
      </c>
      <c r="D90" s="737"/>
      <c r="E90" s="737"/>
      <c r="F90" s="737"/>
      <c r="H90" s="737"/>
      <c r="I90" s="737"/>
      <c r="J90" s="888"/>
      <c r="K90" s="737"/>
      <c r="L90" s="737"/>
      <c r="M90" s="6"/>
      <c r="N90" s="777" t="s">
        <v>5870</v>
      </c>
      <c r="O90" s="780">
        <v>1462</v>
      </c>
      <c r="P90" s="778">
        <v>180878.64</v>
      </c>
    </row>
    <row r="91" spans="1:16" x14ac:dyDescent="0.25">
      <c r="A91" s="736" t="s">
        <v>5118</v>
      </c>
      <c r="B91" s="6">
        <v>191937</v>
      </c>
      <c r="C91" s="44">
        <f>T4</f>
        <v>191937</v>
      </c>
      <c r="D91" s="737"/>
      <c r="E91" s="737"/>
      <c r="F91" s="737"/>
      <c r="H91" s="737"/>
      <c r="I91" s="737"/>
      <c r="J91" s="888"/>
      <c r="K91" s="737"/>
      <c r="L91" s="737"/>
      <c r="M91" s="6"/>
      <c r="N91" s="777" t="s">
        <v>5869</v>
      </c>
      <c r="O91" s="780">
        <v>1462</v>
      </c>
      <c r="P91" s="778">
        <v>180878.64</v>
      </c>
    </row>
    <row r="92" spans="1:16" x14ac:dyDescent="0.25">
      <c r="A92" s="737" t="s">
        <v>5120</v>
      </c>
      <c r="B92" s="6">
        <v>191937</v>
      </c>
      <c r="D92" s="737"/>
      <c r="E92" s="737"/>
      <c r="F92" s="737"/>
      <c r="H92" s="737"/>
      <c r="I92" s="737"/>
      <c r="J92" s="888"/>
      <c r="K92" s="737"/>
      <c r="L92" s="737"/>
      <c r="M92" s="6"/>
      <c r="N92" s="777" t="s">
        <v>5868</v>
      </c>
      <c r="O92" s="780">
        <v>1462</v>
      </c>
      <c r="P92" s="778">
        <v>180878.64</v>
      </c>
    </row>
    <row r="93" spans="1:16" x14ac:dyDescent="0.25">
      <c r="A93" s="736" t="s">
        <v>4435</v>
      </c>
      <c r="B93" s="6">
        <v>264020</v>
      </c>
      <c r="C93" s="44">
        <f>O12</f>
        <v>159020</v>
      </c>
      <c r="D93" s="737"/>
      <c r="E93" s="737"/>
      <c r="F93" s="737"/>
      <c r="H93" s="737"/>
      <c r="I93" s="737"/>
      <c r="J93" s="888"/>
      <c r="K93" s="737"/>
      <c r="L93" s="737"/>
      <c r="M93" s="6"/>
      <c r="N93" s="777" t="s">
        <v>5851</v>
      </c>
      <c r="O93" s="780">
        <v>2924</v>
      </c>
      <c r="P93" s="778">
        <v>353979.44</v>
      </c>
    </row>
    <row r="94" spans="1:16" x14ac:dyDescent="0.25">
      <c r="A94" s="737" t="s">
        <v>4865</v>
      </c>
      <c r="B94" s="6">
        <v>159020</v>
      </c>
      <c r="D94" s="737"/>
      <c r="E94" s="737"/>
      <c r="F94" s="737"/>
      <c r="H94" s="737"/>
      <c r="I94" s="737"/>
      <c r="J94" s="888"/>
      <c r="K94" s="737"/>
      <c r="L94" s="737"/>
      <c r="M94" s="6"/>
      <c r="N94" s="777" t="s">
        <v>5850</v>
      </c>
      <c r="O94" s="780">
        <v>2494</v>
      </c>
      <c r="P94" s="778">
        <v>301923.64</v>
      </c>
    </row>
    <row r="95" spans="1:16" x14ac:dyDescent="0.25">
      <c r="A95" s="737" t="s">
        <v>4983</v>
      </c>
      <c r="B95" s="6">
        <v>55500</v>
      </c>
      <c r="D95" s="737"/>
      <c r="E95" s="737"/>
      <c r="F95" s="737"/>
      <c r="H95" s="737"/>
      <c r="I95" s="737"/>
      <c r="J95" s="888"/>
      <c r="K95" s="737"/>
      <c r="L95" s="737"/>
      <c r="M95" s="6"/>
      <c r="N95" s="777" t="s">
        <v>5849</v>
      </c>
      <c r="O95" s="780">
        <v>1462</v>
      </c>
      <c r="P95" s="778">
        <v>176989.72</v>
      </c>
    </row>
    <row r="96" spans="1:16" x14ac:dyDescent="0.25">
      <c r="A96" s="737" t="s">
        <v>5036</v>
      </c>
      <c r="B96" s="6">
        <v>49500</v>
      </c>
      <c r="N96" s="777" t="s">
        <v>5848</v>
      </c>
      <c r="O96" s="780">
        <v>1462</v>
      </c>
      <c r="P96" s="778">
        <v>176989.72</v>
      </c>
    </row>
    <row r="97" spans="1:16" x14ac:dyDescent="0.25">
      <c r="A97" s="736" t="s">
        <v>4527</v>
      </c>
      <c r="B97" s="6">
        <v>95790</v>
      </c>
      <c r="C97" s="44">
        <f>O14</f>
        <v>95790</v>
      </c>
      <c r="N97" s="777" t="s">
        <v>5847</v>
      </c>
      <c r="O97" s="780">
        <v>1462</v>
      </c>
      <c r="P97" s="778">
        <v>176989.72</v>
      </c>
    </row>
    <row r="98" spans="1:16" x14ac:dyDescent="0.25">
      <c r="A98" s="737" t="s">
        <v>4985</v>
      </c>
      <c r="B98" s="6">
        <v>95790</v>
      </c>
      <c r="N98" s="777" t="s">
        <v>5846</v>
      </c>
      <c r="O98" s="780">
        <v>1462</v>
      </c>
      <c r="P98" s="778">
        <v>176989.72</v>
      </c>
    </row>
    <row r="99" spans="1:16" x14ac:dyDescent="0.25">
      <c r="A99" s="736" t="s">
        <v>4490</v>
      </c>
      <c r="B99" s="6">
        <v>548463.66</v>
      </c>
      <c r="C99" s="752">
        <f>P78</f>
        <v>452930.61</v>
      </c>
      <c r="D99" s="738"/>
      <c r="E99" s="738"/>
      <c r="F99" s="738"/>
      <c r="G99" s="816"/>
      <c r="H99" s="738"/>
      <c r="I99" s="738"/>
      <c r="J99" s="887"/>
      <c r="K99" s="738"/>
      <c r="L99" s="738"/>
      <c r="M99" s="739"/>
      <c r="N99" s="777" t="s">
        <v>5845</v>
      </c>
      <c r="O99" s="780">
        <v>1462</v>
      </c>
      <c r="P99" s="778">
        <v>176989.72</v>
      </c>
    </row>
    <row r="100" spans="1:16" x14ac:dyDescent="0.25">
      <c r="A100" s="737" t="s">
        <v>4944</v>
      </c>
      <c r="B100" s="6">
        <v>276414</v>
      </c>
      <c r="D100" s="737"/>
      <c r="E100" s="737"/>
      <c r="F100" s="737"/>
      <c r="H100" s="737"/>
      <c r="I100" s="737"/>
      <c r="J100" s="888"/>
      <c r="K100" s="737"/>
      <c r="L100" s="737"/>
      <c r="M100" s="6"/>
      <c r="N100" s="777" t="s">
        <v>5852</v>
      </c>
      <c r="O100" s="780">
        <v>1462</v>
      </c>
      <c r="P100" s="778">
        <v>176989.72</v>
      </c>
    </row>
    <row r="101" spans="1:16" x14ac:dyDescent="0.25">
      <c r="A101" s="737" t="s">
        <v>4996</v>
      </c>
      <c r="B101" s="6">
        <v>166331.4</v>
      </c>
      <c r="N101" s="777" t="s">
        <v>5844</v>
      </c>
      <c r="O101" s="780">
        <v>1462</v>
      </c>
      <c r="P101" s="778">
        <v>176989.72</v>
      </c>
    </row>
    <row r="102" spans="1:16" x14ac:dyDescent="0.25">
      <c r="A102" s="737" t="s">
        <v>4999</v>
      </c>
      <c r="B102" s="6">
        <v>16633.14</v>
      </c>
      <c r="N102" s="777" t="s">
        <v>5843</v>
      </c>
      <c r="O102" s="780">
        <v>1462</v>
      </c>
      <c r="P102" s="778">
        <v>176989.72</v>
      </c>
    </row>
    <row r="103" spans="1:16" x14ac:dyDescent="0.25">
      <c r="A103" s="737" t="s">
        <v>5053</v>
      </c>
      <c r="B103" s="6">
        <v>32427.24</v>
      </c>
      <c r="N103" s="777" t="s">
        <v>5800</v>
      </c>
      <c r="O103" s="780">
        <v>2160</v>
      </c>
      <c r="P103" s="778">
        <v>253108.8</v>
      </c>
    </row>
    <row r="104" spans="1:16" x14ac:dyDescent="0.25">
      <c r="A104" s="737" t="s">
        <v>5067</v>
      </c>
      <c r="B104" s="6">
        <v>56657.88</v>
      </c>
      <c r="D104" s="738"/>
      <c r="E104" s="738"/>
      <c r="F104" s="738"/>
      <c r="G104" s="816"/>
      <c r="H104" s="738"/>
      <c r="I104" s="738"/>
      <c r="J104" s="887"/>
      <c r="K104" s="738"/>
      <c r="L104" s="738"/>
      <c r="M104" s="739"/>
      <c r="N104" s="777" t="s">
        <v>5799</v>
      </c>
      <c r="O104" s="780">
        <v>2192</v>
      </c>
      <c r="P104" s="778">
        <v>256858.56</v>
      </c>
    </row>
    <row r="105" spans="1:16" x14ac:dyDescent="0.25">
      <c r="A105" s="736" t="s">
        <v>5068</v>
      </c>
      <c r="B105" s="6">
        <v>11500507.48</v>
      </c>
      <c r="D105" s="737"/>
      <c r="E105" s="737"/>
      <c r="F105" s="737"/>
      <c r="H105" s="737"/>
      <c r="I105" s="737"/>
      <c r="J105" s="888"/>
      <c r="K105" s="737"/>
      <c r="L105" s="737"/>
      <c r="M105" s="6"/>
      <c r="N105" s="777" t="s">
        <v>5798</v>
      </c>
      <c r="O105" s="780">
        <v>4690</v>
      </c>
      <c r="P105" s="778">
        <v>549574.19999999995</v>
      </c>
    </row>
    <row r="106" spans="1:16" x14ac:dyDescent="0.25">
      <c r="A106" s="737" t="s">
        <v>5071</v>
      </c>
      <c r="B106" s="6">
        <v>830953.2</v>
      </c>
      <c r="N106" s="777" t="s">
        <v>5719</v>
      </c>
      <c r="O106" s="780">
        <v>10584</v>
      </c>
      <c r="P106" s="778">
        <v>1205940.96</v>
      </c>
    </row>
    <row r="107" spans="1:16" x14ac:dyDescent="0.25">
      <c r="A107" s="737" t="s">
        <v>5074</v>
      </c>
      <c r="B107" s="6">
        <v>-830953.2</v>
      </c>
      <c r="N107" s="777" t="s">
        <v>5877</v>
      </c>
      <c r="O107" s="780">
        <v>2408</v>
      </c>
      <c r="P107" s="778">
        <v>293077.68</v>
      </c>
    </row>
    <row r="108" spans="1:16" x14ac:dyDescent="0.25">
      <c r="A108" s="737" t="s">
        <v>5097</v>
      </c>
      <c r="B108" s="6">
        <v>5632032</v>
      </c>
      <c r="N108" s="777" t="s">
        <v>5864</v>
      </c>
      <c r="O108" s="780">
        <v>2752</v>
      </c>
      <c r="P108" s="778">
        <v>338193.28</v>
      </c>
    </row>
    <row r="109" spans="1:16" x14ac:dyDescent="0.25">
      <c r="A109" s="737" t="s">
        <v>5135</v>
      </c>
      <c r="B109" s="6">
        <v>5868475.4800000004</v>
      </c>
      <c r="N109" s="777" t="s">
        <v>5863</v>
      </c>
      <c r="O109" s="780">
        <v>1462</v>
      </c>
      <c r="P109" s="778">
        <v>179665.18</v>
      </c>
    </row>
    <row r="110" spans="1:16" x14ac:dyDescent="0.25">
      <c r="A110" s="736" t="s">
        <v>5325</v>
      </c>
      <c r="B110" s="6">
        <v>7996100</v>
      </c>
      <c r="D110" s="738"/>
      <c r="E110" s="738"/>
      <c r="F110" s="738"/>
      <c r="G110" s="816"/>
      <c r="H110" s="738"/>
      <c r="I110" s="738"/>
      <c r="J110" s="887"/>
      <c r="K110" s="738"/>
      <c r="L110" s="738"/>
      <c r="M110" s="739"/>
      <c r="N110" s="777" t="s">
        <v>5857</v>
      </c>
      <c r="O110" s="780">
        <v>2924</v>
      </c>
      <c r="P110" s="778">
        <v>354915.12</v>
      </c>
    </row>
    <row r="111" spans="1:16" x14ac:dyDescent="0.25">
      <c r="A111" s="737" t="s">
        <v>5475</v>
      </c>
      <c r="B111" s="6">
        <v>7996100</v>
      </c>
      <c r="D111" s="737"/>
      <c r="E111" s="737"/>
      <c r="F111" s="737"/>
      <c r="H111" s="737"/>
      <c r="I111" s="737"/>
      <c r="J111" s="888"/>
      <c r="K111" s="737"/>
      <c r="L111" s="737"/>
      <c r="M111" s="6"/>
      <c r="N111" s="777" t="s">
        <v>5856</v>
      </c>
      <c r="O111" s="780">
        <v>1806</v>
      </c>
      <c r="P111" s="778">
        <v>219212.28</v>
      </c>
    </row>
    <row r="112" spans="1:16" x14ac:dyDescent="0.25">
      <c r="A112" s="736" t="s">
        <v>5329</v>
      </c>
      <c r="B112" s="6">
        <v>28800</v>
      </c>
      <c r="D112" s="737"/>
      <c r="E112" s="737"/>
      <c r="F112" s="737"/>
      <c r="H112" s="737"/>
      <c r="I112" s="737"/>
      <c r="J112" s="888"/>
      <c r="K112" s="737"/>
      <c r="L112" s="737"/>
      <c r="M112" s="6"/>
      <c r="N112" s="777" t="s">
        <v>5855</v>
      </c>
      <c r="O112" s="780">
        <v>2924</v>
      </c>
      <c r="P112" s="778">
        <v>354915.12</v>
      </c>
    </row>
    <row r="113" spans="1:16" x14ac:dyDescent="0.25">
      <c r="A113" s="737" t="s">
        <v>5457</v>
      </c>
      <c r="B113" s="6">
        <v>28800</v>
      </c>
      <c r="N113" s="777"/>
      <c r="O113" s="780">
        <f>SUM(O83:O112)</f>
        <v>72442</v>
      </c>
      <c r="P113" s="778">
        <f>SUM(P83:P112)</f>
        <v>8684799.9000000004</v>
      </c>
    </row>
    <row r="114" spans="1:16" x14ac:dyDescent="0.25">
      <c r="A114" s="736" t="s">
        <v>4370</v>
      </c>
      <c r="B114" s="6">
        <v>11274045.730000004</v>
      </c>
      <c r="C114" s="44">
        <f>O22</f>
        <v>1107800</v>
      </c>
      <c r="D114" s="752">
        <f>P113</f>
        <v>8684799.9000000004</v>
      </c>
      <c r="N114" s="777"/>
      <c r="O114" s="780"/>
      <c r="P114" s="778"/>
    </row>
    <row r="115" spans="1:16" x14ac:dyDescent="0.25">
      <c r="A115" s="737" t="s">
        <v>4753</v>
      </c>
      <c r="B115" s="6">
        <v>0</v>
      </c>
      <c r="N115" s="777"/>
      <c r="O115" s="780"/>
      <c r="P115" s="778"/>
    </row>
    <row r="116" spans="1:16" x14ac:dyDescent="0.25">
      <c r="A116" s="737" t="s">
        <v>4755</v>
      </c>
      <c r="B116" s="6">
        <v>0</v>
      </c>
      <c r="N116" s="777"/>
      <c r="O116" s="780"/>
      <c r="P116" s="778"/>
    </row>
    <row r="117" spans="1:16" x14ac:dyDescent="0.25">
      <c r="A117" s="737" t="s">
        <v>4757</v>
      </c>
      <c r="B117" s="6">
        <v>0</v>
      </c>
      <c r="D117" s="738"/>
      <c r="E117" s="738"/>
      <c r="F117" s="738"/>
      <c r="G117" s="816"/>
      <c r="H117" s="738"/>
      <c r="I117" s="738"/>
      <c r="J117" s="887"/>
      <c r="K117" s="738"/>
      <c r="L117" s="738"/>
      <c r="M117" s="739"/>
      <c r="N117" s="777"/>
      <c r="O117" s="780"/>
      <c r="P117" s="778"/>
    </row>
    <row r="118" spans="1:16" x14ac:dyDescent="0.25">
      <c r="A118" s="737" t="s">
        <v>4761</v>
      </c>
      <c r="B118" s="6">
        <v>0</v>
      </c>
      <c r="D118" s="737"/>
      <c r="E118" s="737"/>
      <c r="F118" s="737"/>
      <c r="H118" s="737"/>
      <c r="I118" s="737"/>
      <c r="J118" s="888"/>
      <c r="K118" s="737"/>
      <c r="L118" s="737"/>
      <c r="M118" s="6"/>
      <c r="N118" s="777" t="s">
        <v>5712</v>
      </c>
      <c r="O118" s="780">
        <v>7000</v>
      </c>
      <c r="P118" s="778">
        <v>799610</v>
      </c>
    </row>
    <row r="119" spans="1:16" x14ac:dyDescent="0.25">
      <c r="A119" s="737" t="s">
        <v>4769</v>
      </c>
      <c r="B119" s="6">
        <v>0</v>
      </c>
      <c r="N119" s="777"/>
      <c r="O119" s="780"/>
      <c r="P119" s="778"/>
    </row>
    <row r="120" spans="1:16" x14ac:dyDescent="0.25">
      <c r="A120" s="737" t="s">
        <v>4771</v>
      </c>
      <c r="B120" s="6">
        <v>0</v>
      </c>
      <c r="N120" s="777"/>
      <c r="O120" s="780"/>
      <c r="P120" s="778"/>
    </row>
    <row r="121" spans="1:16" x14ac:dyDescent="0.25">
      <c r="A121" s="737" t="s">
        <v>4773</v>
      </c>
      <c r="B121" s="6">
        <v>0</v>
      </c>
      <c r="N121" s="777"/>
      <c r="O121" s="780"/>
      <c r="P121" s="778"/>
    </row>
    <row r="122" spans="1:16" x14ac:dyDescent="0.25">
      <c r="A122" s="737" t="s">
        <v>4777</v>
      </c>
      <c r="B122" s="6">
        <v>0</v>
      </c>
      <c r="D122" s="738"/>
      <c r="E122" s="738"/>
      <c r="F122" s="738"/>
      <c r="G122" s="816"/>
      <c r="H122" s="738"/>
      <c r="I122" s="738"/>
      <c r="J122" s="887"/>
      <c r="K122" s="738"/>
      <c r="L122" s="738"/>
      <c r="M122" s="739"/>
      <c r="N122" s="777" t="s">
        <v>5797</v>
      </c>
      <c r="O122" s="780">
        <v>60000</v>
      </c>
      <c r="P122" s="778">
        <v>7044600</v>
      </c>
    </row>
    <row r="123" spans="1:16" x14ac:dyDescent="0.25">
      <c r="A123" s="737" t="s">
        <v>4775</v>
      </c>
      <c r="B123" s="6">
        <v>0</v>
      </c>
      <c r="D123" s="737"/>
      <c r="E123" s="737"/>
      <c r="F123" s="737"/>
      <c r="H123" s="737"/>
      <c r="I123" s="737"/>
      <c r="J123" s="888"/>
      <c r="K123" s="737"/>
      <c r="L123" s="737"/>
      <c r="M123" s="6"/>
      <c r="N123" s="777" t="s">
        <v>5772</v>
      </c>
      <c r="O123" s="780">
        <v>24985</v>
      </c>
      <c r="P123" s="778">
        <v>2932739.3</v>
      </c>
    </row>
    <row r="124" spans="1:16" x14ac:dyDescent="0.25">
      <c r="A124" s="737" t="s">
        <v>4779</v>
      </c>
      <c r="B124" s="6">
        <v>0</v>
      </c>
      <c r="N124" s="777" t="s">
        <v>5754</v>
      </c>
      <c r="O124" s="780">
        <v>74985</v>
      </c>
      <c r="P124" s="778">
        <v>8783742.9000000004</v>
      </c>
    </row>
    <row r="125" spans="1:16" x14ac:dyDescent="0.25">
      <c r="A125" s="737" t="s">
        <v>4781</v>
      </c>
      <c r="B125" s="6">
        <v>177311.35999999999</v>
      </c>
      <c r="N125" s="777"/>
      <c r="O125" s="780">
        <f>SUM(O122:O124)</f>
        <v>159970</v>
      </c>
      <c r="P125" s="778">
        <f>SUM(P122:P124)</f>
        <v>18761082.200000003</v>
      </c>
    </row>
    <row r="126" spans="1:16" x14ac:dyDescent="0.25">
      <c r="A126" s="737" t="s">
        <v>4785</v>
      </c>
      <c r="B126" s="6">
        <v>177340.6</v>
      </c>
      <c r="N126" s="777"/>
      <c r="O126" s="780"/>
      <c r="P126" s="778"/>
    </row>
    <row r="127" spans="1:16" x14ac:dyDescent="0.25">
      <c r="A127" s="737" t="s">
        <v>4789</v>
      </c>
      <c r="B127" s="6">
        <v>177384.46</v>
      </c>
      <c r="D127" s="738"/>
      <c r="E127" s="738"/>
      <c r="F127" s="738"/>
      <c r="G127" s="816"/>
      <c r="H127" s="738"/>
      <c r="I127" s="738"/>
      <c r="J127" s="887"/>
      <c r="K127" s="738"/>
      <c r="L127" s="738"/>
      <c r="M127" s="739"/>
      <c r="N127" s="777" t="s">
        <v>5898</v>
      </c>
      <c r="O127" s="780">
        <v>4557</v>
      </c>
      <c r="P127" s="778">
        <v>557321.1</v>
      </c>
    </row>
    <row r="128" spans="1:16" x14ac:dyDescent="0.25">
      <c r="A128" s="737" t="s">
        <v>4791</v>
      </c>
      <c r="B128" s="6">
        <v>177384.46</v>
      </c>
      <c r="D128" s="737"/>
      <c r="E128" s="737"/>
      <c r="F128" s="737"/>
      <c r="H128" s="737"/>
      <c r="I128" s="737"/>
      <c r="J128" s="888"/>
      <c r="K128" s="737"/>
      <c r="L128" s="737"/>
      <c r="M128" s="6"/>
      <c r="N128" s="777" t="s">
        <v>5900</v>
      </c>
      <c r="O128" s="780">
        <v>20000</v>
      </c>
      <c r="P128" s="778">
        <v>2426800</v>
      </c>
    </row>
    <row r="129" spans="1:16" x14ac:dyDescent="0.25">
      <c r="A129" s="737" t="s">
        <v>4793</v>
      </c>
      <c r="B129" s="6">
        <v>177399.08</v>
      </c>
      <c r="O129" s="782">
        <f>SUM(O127:O128)</f>
        <v>24557</v>
      </c>
      <c r="P129" s="776">
        <f>SUM(P127:P128)</f>
        <v>2984121.1</v>
      </c>
    </row>
    <row r="130" spans="1:16" x14ac:dyDescent="0.25">
      <c r="A130" s="737" t="s">
        <v>4795</v>
      </c>
      <c r="B130" s="6">
        <v>292186.71999999997</v>
      </c>
    </row>
    <row r="131" spans="1:16" x14ac:dyDescent="0.25">
      <c r="A131" s="737" t="s">
        <v>4797</v>
      </c>
      <c r="B131" s="6">
        <v>333735.03999999998</v>
      </c>
    </row>
    <row r="132" spans="1:16" x14ac:dyDescent="0.25">
      <c r="A132" s="737" t="s">
        <v>4799</v>
      </c>
      <c r="B132" s="6">
        <v>218995.56</v>
      </c>
      <c r="D132" s="738"/>
      <c r="E132" s="738"/>
      <c r="F132" s="738"/>
      <c r="G132" s="816"/>
      <c r="H132" s="738"/>
      <c r="I132" s="738"/>
      <c r="J132" s="887"/>
      <c r="K132" s="738"/>
      <c r="L132" s="738"/>
      <c r="M132" s="739"/>
    </row>
    <row r="133" spans="1:16" x14ac:dyDescent="0.25">
      <c r="A133" s="737" t="s">
        <v>4801</v>
      </c>
      <c r="B133" s="6">
        <v>354651.96</v>
      </c>
      <c r="D133" s="737"/>
      <c r="E133" s="737"/>
      <c r="F133" s="737"/>
      <c r="H133" s="737"/>
      <c r="I133" s="737"/>
      <c r="J133" s="888"/>
      <c r="K133" s="737"/>
      <c r="L133" s="737"/>
      <c r="M133" s="6"/>
    </row>
    <row r="134" spans="1:16" x14ac:dyDescent="0.25">
      <c r="A134" s="737" t="s">
        <v>4805</v>
      </c>
      <c r="B134" s="6">
        <v>354476.52</v>
      </c>
    </row>
    <row r="135" spans="1:16" x14ac:dyDescent="0.25">
      <c r="A135" s="737" t="s">
        <v>4807</v>
      </c>
      <c r="B135" s="6">
        <v>177238.26</v>
      </c>
    </row>
    <row r="136" spans="1:16" x14ac:dyDescent="0.25">
      <c r="A136" s="737" t="s">
        <v>4809</v>
      </c>
      <c r="B136" s="6">
        <v>354476.52</v>
      </c>
    </row>
    <row r="137" spans="1:16" x14ac:dyDescent="0.25">
      <c r="A137" s="737" t="s">
        <v>4824</v>
      </c>
      <c r="B137" s="6">
        <v>302572.08</v>
      </c>
    </row>
    <row r="138" spans="1:16" x14ac:dyDescent="0.25">
      <c r="A138" s="737" t="s">
        <v>4829</v>
      </c>
      <c r="B138" s="6">
        <v>-302572.08</v>
      </c>
      <c r="D138" s="738"/>
      <c r="E138" s="738"/>
      <c r="F138" s="738"/>
      <c r="G138" s="816"/>
      <c r="H138" s="738"/>
      <c r="I138" s="738"/>
      <c r="J138" s="887"/>
      <c r="K138" s="738"/>
      <c r="L138" s="738"/>
      <c r="M138" s="739"/>
    </row>
    <row r="139" spans="1:16" x14ac:dyDescent="0.25">
      <c r="A139" s="737" t="s">
        <v>4827</v>
      </c>
      <c r="B139" s="6">
        <v>302572.08</v>
      </c>
      <c r="D139" s="737"/>
      <c r="E139" s="737"/>
      <c r="F139" s="737"/>
      <c r="H139" s="737"/>
      <c r="I139" s="737"/>
      <c r="J139" s="888"/>
      <c r="K139" s="737"/>
      <c r="L139" s="737"/>
      <c r="M139" s="6"/>
    </row>
    <row r="140" spans="1:16" x14ac:dyDescent="0.25">
      <c r="A140" s="737" t="s">
        <v>4831</v>
      </c>
      <c r="B140" s="6">
        <v>177530.66</v>
      </c>
      <c r="D140" s="737"/>
      <c r="E140" s="737"/>
      <c r="F140" s="737"/>
      <c r="H140" s="737"/>
      <c r="I140" s="737"/>
      <c r="J140" s="888"/>
      <c r="K140" s="737"/>
      <c r="L140" s="737"/>
      <c r="M140" s="6"/>
    </row>
    <row r="141" spans="1:16" x14ac:dyDescent="0.25">
      <c r="A141" s="737" t="s">
        <v>4834</v>
      </c>
      <c r="B141" s="6">
        <v>177940.02</v>
      </c>
    </row>
    <row r="142" spans="1:16" x14ac:dyDescent="0.25">
      <c r="A142" s="737" t="s">
        <v>4837</v>
      </c>
      <c r="B142" s="6">
        <v>550000</v>
      </c>
    </row>
    <row r="143" spans="1:16" x14ac:dyDescent="0.25">
      <c r="A143" s="737" t="s">
        <v>4842</v>
      </c>
      <c r="B143" s="6">
        <v>179358.16</v>
      </c>
    </row>
    <row r="144" spans="1:16" x14ac:dyDescent="0.25">
      <c r="A144" s="737" t="s">
        <v>4845</v>
      </c>
      <c r="B144" s="6">
        <v>179928.34</v>
      </c>
      <c r="D144" s="738"/>
      <c r="E144" s="738"/>
      <c r="F144" s="738"/>
      <c r="G144" s="816"/>
      <c r="H144" s="738"/>
      <c r="I144" s="738"/>
      <c r="J144" s="887"/>
      <c r="K144" s="738"/>
      <c r="L144" s="738"/>
      <c r="M144" s="739"/>
    </row>
    <row r="145" spans="1:13" x14ac:dyDescent="0.25">
      <c r="A145" s="737" t="s">
        <v>4848</v>
      </c>
      <c r="B145" s="6">
        <v>182135.96</v>
      </c>
      <c r="D145" s="737"/>
      <c r="E145" s="737"/>
      <c r="F145" s="737"/>
      <c r="H145" s="737"/>
      <c r="I145" s="737"/>
      <c r="J145" s="888"/>
      <c r="K145" s="737"/>
      <c r="L145" s="737"/>
      <c r="M145" s="6"/>
    </row>
    <row r="146" spans="1:13" x14ac:dyDescent="0.25">
      <c r="A146" s="737" t="s">
        <v>4850</v>
      </c>
      <c r="B146" s="6">
        <v>185790.96</v>
      </c>
    </row>
    <row r="147" spans="1:13" x14ac:dyDescent="0.25">
      <c r="A147" s="737" t="s">
        <v>4852</v>
      </c>
      <c r="B147" s="6">
        <v>182311.4</v>
      </c>
    </row>
    <row r="148" spans="1:13" x14ac:dyDescent="0.25">
      <c r="A148" s="737" t="s">
        <v>4857</v>
      </c>
      <c r="B148" s="6">
        <v>319197.59999999998</v>
      </c>
    </row>
    <row r="149" spans="1:13" x14ac:dyDescent="0.25">
      <c r="A149" s="737" t="s">
        <v>4860</v>
      </c>
      <c r="B149" s="6">
        <v>318191.40000000002</v>
      </c>
    </row>
    <row r="150" spans="1:13" x14ac:dyDescent="0.25">
      <c r="A150" s="737" t="s">
        <v>4863</v>
      </c>
      <c r="B150" s="6">
        <v>413648.82</v>
      </c>
    </row>
    <row r="151" spans="1:13" x14ac:dyDescent="0.25">
      <c r="A151" s="737" t="s">
        <v>4868</v>
      </c>
      <c r="B151" s="6">
        <v>318191.40000000002</v>
      </c>
    </row>
    <row r="152" spans="1:13" x14ac:dyDescent="0.25">
      <c r="A152" s="737" t="s">
        <v>4870</v>
      </c>
      <c r="B152" s="6">
        <v>317288.40000000002</v>
      </c>
    </row>
    <row r="153" spans="1:13" x14ac:dyDescent="0.25">
      <c r="A153" s="737" t="s">
        <v>4874</v>
      </c>
      <c r="B153" s="6">
        <v>576354.1</v>
      </c>
    </row>
    <row r="154" spans="1:13" x14ac:dyDescent="0.25">
      <c r="A154" s="737" t="s">
        <v>4879</v>
      </c>
      <c r="B154" s="6">
        <v>233868.32</v>
      </c>
    </row>
    <row r="155" spans="1:13" x14ac:dyDescent="0.25">
      <c r="A155" s="737" t="s">
        <v>4883</v>
      </c>
      <c r="B155" s="6">
        <v>265312.8</v>
      </c>
    </row>
    <row r="156" spans="1:13" x14ac:dyDescent="0.25">
      <c r="A156" s="737" t="s">
        <v>4886</v>
      </c>
      <c r="B156" s="6">
        <v>269243.36</v>
      </c>
    </row>
    <row r="157" spans="1:13" x14ac:dyDescent="0.25">
      <c r="A157" s="737" t="s">
        <v>4888</v>
      </c>
      <c r="B157" s="6">
        <v>265248</v>
      </c>
    </row>
    <row r="158" spans="1:13" x14ac:dyDescent="0.25">
      <c r="A158" s="737" t="s">
        <v>4891</v>
      </c>
      <c r="B158" s="6">
        <v>493839.35999999999</v>
      </c>
    </row>
    <row r="159" spans="1:13" x14ac:dyDescent="0.25">
      <c r="A159" s="737" t="s">
        <v>4896</v>
      </c>
      <c r="B159" s="6">
        <v>272750.40000000002</v>
      </c>
    </row>
    <row r="160" spans="1:13" x14ac:dyDescent="0.25">
      <c r="A160" s="737" t="s">
        <v>4898</v>
      </c>
      <c r="B160" s="6">
        <v>263800.8</v>
      </c>
    </row>
    <row r="161" spans="1:4" x14ac:dyDescent="0.25">
      <c r="A161" s="737" t="s">
        <v>4901</v>
      </c>
      <c r="B161" s="6">
        <v>459113.06</v>
      </c>
    </row>
    <row r="162" spans="1:4" x14ac:dyDescent="0.25">
      <c r="A162" s="737" t="s">
        <v>4904</v>
      </c>
      <c r="B162" s="6">
        <v>136295.38</v>
      </c>
    </row>
    <row r="163" spans="1:4" x14ac:dyDescent="0.25">
      <c r="A163" s="737" t="s">
        <v>4912</v>
      </c>
      <c r="B163" s="6">
        <v>334037.76000000001</v>
      </c>
    </row>
    <row r="164" spans="1:4" x14ac:dyDescent="0.25">
      <c r="A164" s="737" t="s">
        <v>4950</v>
      </c>
      <c r="B164" s="6">
        <v>25200</v>
      </c>
    </row>
    <row r="165" spans="1:4" x14ac:dyDescent="0.25">
      <c r="A165" s="737" t="s">
        <v>4963</v>
      </c>
      <c r="B165" s="6">
        <v>49200</v>
      </c>
    </row>
    <row r="166" spans="1:4" x14ac:dyDescent="0.25">
      <c r="A166" s="737" t="s">
        <v>5010</v>
      </c>
      <c r="B166" s="6">
        <v>33308.75</v>
      </c>
    </row>
    <row r="167" spans="1:4" x14ac:dyDescent="0.25">
      <c r="A167" s="737" t="s">
        <v>5102</v>
      </c>
      <c r="B167" s="6">
        <v>201480.8</v>
      </c>
    </row>
    <row r="168" spans="1:4" x14ac:dyDescent="0.25">
      <c r="A168" s="737" t="s">
        <v>5122</v>
      </c>
      <c r="B168" s="6">
        <v>134927.1</v>
      </c>
    </row>
    <row r="169" spans="1:4" x14ac:dyDescent="0.25">
      <c r="A169" s="737" t="s">
        <v>5123</v>
      </c>
      <c r="B169" s="6">
        <v>483400</v>
      </c>
    </row>
    <row r="170" spans="1:4" x14ac:dyDescent="0.25">
      <c r="A170" s="736" t="s">
        <v>4623</v>
      </c>
      <c r="B170" s="6">
        <v>1597982.5</v>
      </c>
      <c r="C170" s="44">
        <f>O25</f>
        <v>769147.5</v>
      </c>
      <c r="D170" s="44">
        <f>T17+T18</f>
        <v>777475</v>
      </c>
    </row>
    <row r="171" spans="1:4" x14ac:dyDescent="0.25">
      <c r="A171" s="737" t="s">
        <v>4975</v>
      </c>
      <c r="B171" s="6">
        <v>51360</v>
      </c>
    </row>
    <row r="172" spans="1:4" x14ac:dyDescent="0.25">
      <c r="A172" s="737" t="s">
        <v>5062</v>
      </c>
      <c r="B172" s="6">
        <v>769147.5</v>
      </c>
    </row>
    <row r="173" spans="1:4" x14ac:dyDescent="0.25">
      <c r="A173" s="737" t="s">
        <v>5088</v>
      </c>
      <c r="B173" s="6">
        <v>443168</v>
      </c>
    </row>
    <row r="174" spans="1:4" x14ac:dyDescent="0.25">
      <c r="A174" s="737" t="s">
        <v>5092</v>
      </c>
      <c r="B174" s="6">
        <v>443168</v>
      </c>
    </row>
    <row r="175" spans="1:4" x14ac:dyDescent="0.25">
      <c r="A175" s="737" t="s">
        <v>5093</v>
      </c>
      <c r="B175" s="6">
        <v>-443168</v>
      </c>
    </row>
    <row r="176" spans="1:4" x14ac:dyDescent="0.25">
      <c r="A176" s="737" t="s">
        <v>5129</v>
      </c>
      <c r="B176" s="6">
        <v>334307</v>
      </c>
    </row>
    <row r="177" spans="1:3" x14ac:dyDescent="0.25">
      <c r="A177" s="736" t="s">
        <v>4734</v>
      </c>
      <c r="B177" s="6">
        <v>1285460</v>
      </c>
      <c r="C177" s="752">
        <f>P118</f>
        <v>799610</v>
      </c>
    </row>
    <row r="178" spans="1:3" x14ac:dyDescent="0.25">
      <c r="A178" s="737" t="s">
        <v>5132</v>
      </c>
      <c r="B178" s="6">
        <v>1285460</v>
      </c>
    </row>
    <row r="179" spans="1:3" x14ac:dyDescent="0.25">
      <c r="A179" s="736" t="s">
        <v>4542</v>
      </c>
      <c r="B179" s="6">
        <v>100800</v>
      </c>
    </row>
    <row r="180" spans="1:3" x14ac:dyDescent="0.25">
      <c r="A180" s="737" t="s">
        <v>5004</v>
      </c>
      <c r="B180" s="6">
        <v>100800</v>
      </c>
    </row>
    <row r="181" spans="1:3" x14ac:dyDescent="0.25">
      <c r="A181" s="736" t="s">
        <v>4652</v>
      </c>
      <c r="B181" s="6">
        <v>1149228</v>
      </c>
      <c r="C181" s="44">
        <f>O30</f>
        <v>1149228</v>
      </c>
    </row>
    <row r="182" spans="1:3" x14ac:dyDescent="0.25">
      <c r="A182" s="737" t="s">
        <v>5085</v>
      </c>
      <c r="B182" s="6">
        <v>148368</v>
      </c>
    </row>
    <row r="183" spans="1:3" x14ac:dyDescent="0.25">
      <c r="A183" s="737" t="s">
        <v>5094</v>
      </c>
      <c r="B183" s="6">
        <v>1000860</v>
      </c>
    </row>
    <row r="184" spans="1:3" x14ac:dyDescent="0.25">
      <c r="A184" s="736" t="s">
        <v>4455</v>
      </c>
      <c r="B184" s="6">
        <v>70000</v>
      </c>
    </row>
    <row r="185" spans="1:3" x14ac:dyDescent="0.25">
      <c r="A185" s="737" t="s">
        <v>4894</v>
      </c>
      <c r="B185" s="6">
        <v>70000</v>
      </c>
    </row>
    <row r="186" spans="1:3" x14ac:dyDescent="0.25">
      <c r="A186" s="736" t="s">
        <v>4516</v>
      </c>
      <c r="B186" s="6">
        <v>400464</v>
      </c>
      <c r="C186" s="44">
        <f>T21</f>
        <v>400464</v>
      </c>
    </row>
    <row r="187" spans="1:3" x14ac:dyDescent="0.25">
      <c r="A187" s="737" t="s">
        <v>4969</v>
      </c>
      <c r="B187" s="6">
        <v>400464</v>
      </c>
    </row>
    <row r="188" spans="1:3" x14ac:dyDescent="0.25">
      <c r="A188" s="736" t="s">
        <v>4555</v>
      </c>
      <c r="B188" s="6">
        <v>1322925</v>
      </c>
    </row>
    <row r="189" spans="1:3" x14ac:dyDescent="0.25">
      <c r="A189" s="737" t="s">
        <v>5448</v>
      </c>
      <c r="B189" s="6">
        <v>264585</v>
      </c>
    </row>
    <row r="190" spans="1:3" x14ac:dyDescent="0.25">
      <c r="A190" s="737" t="s">
        <v>5450</v>
      </c>
      <c r="B190" s="6">
        <v>264585</v>
      </c>
    </row>
    <row r="191" spans="1:3" x14ac:dyDescent="0.25">
      <c r="A191" s="737" t="s">
        <v>5452</v>
      </c>
      <c r="B191" s="6">
        <v>264585</v>
      </c>
    </row>
    <row r="192" spans="1:3" x14ac:dyDescent="0.25">
      <c r="A192" s="737" t="s">
        <v>5446</v>
      </c>
      <c r="B192" s="6">
        <v>264585</v>
      </c>
    </row>
    <row r="193" spans="1:3" x14ac:dyDescent="0.25">
      <c r="A193" s="737" t="s">
        <v>5016</v>
      </c>
      <c r="B193" s="6">
        <v>264585</v>
      </c>
    </row>
    <row r="194" spans="1:3" x14ac:dyDescent="0.25">
      <c r="A194" s="736" t="s">
        <v>4522</v>
      </c>
      <c r="B194" s="6">
        <v>600000</v>
      </c>
      <c r="C194" s="44">
        <f>O32</f>
        <v>600000</v>
      </c>
    </row>
    <row r="195" spans="1:3" x14ac:dyDescent="0.25">
      <c r="A195" s="737" t="s">
        <v>4981</v>
      </c>
      <c r="B195" s="6">
        <v>600000</v>
      </c>
    </row>
    <row r="196" spans="1:3" x14ac:dyDescent="0.25">
      <c r="A196" s="736" t="s">
        <v>5114</v>
      </c>
      <c r="B196" s="6">
        <v>82500</v>
      </c>
    </row>
    <row r="197" spans="1:3" x14ac:dyDescent="0.25">
      <c r="A197" s="737" t="s">
        <v>5116</v>
      </c>
      <c r="B197" s="6">
        <v>82500</v>
      </c>
    </row>
    <row r="198" spans="1:3" x14ac:dyDescent="0.25">
      <c r="A198" s="736" t="s">
        <v>4577</v>
      </c>
      <c r="B198" s="6">
        <v>45000</v>
      </c>
    </row>
    <row r="199" spans="1:3" x14ac:dyDescent="0.25">
      <c r="A199" s="737" t="s">
        <v>5029</v>
      </c>
      <c r="B199" s="6">
        <v>45000</v>
      </c>
    </row>
    <row r="200" spans="1:3" x14ac:dyDescent="0.25">
      <c r="A200" s="736" t="s">
        <v>4378</v>
      </c>
      <c r="B200" s="6">
        <v>285600</v>
      </c>
    </row>
    <row r="201" spans="1:3" x14ac:dyDescent="0.25">
      <c r="A201" s="737" t="s">
        <v>4763</v>
      </c>
      <c r="B201" s="6">
        <v>38901.599999999999</v>
      </c>
    </row>
    <row r="202" spans="1:3" x14ac:dyDescent="0.25">
      <c r="A202" s="737" t="s">
        <v>4765</v>
      </c>
      <c r="B202" s="6">
        <v>-38901.599999999999</v>
      </c>
    </row>
    <row r="203" spans="1:3" x14ac:dyDescent="0.25">
      <c r="A203" s="737" t="s">
        <v>4767</v>
      </c>
      <c r="B203" s="6">
        <v>46200</v>
      </c>
    </row>
    <row r="204" spans="1:3" x14ac:dyDescent="0.25">
      <c r="A204" s="737" t="s">
        <v>5019</v>
      </c>
      <c r="B204" s="6">
        <v>50400</v>
      </c>
    </row>
    <row r="205" spans="1:3" x14ac:dyDescent="0.25">
      <c r="A205" s="737" t="s">
        <v>5042</v>
      </c>
      <c r="B205" s="6">
        <v>36000</v>
      </c>
    </row>
    <row r="206" spans="1:3" x14ac:dyDescent="0.25">
      <c r="A206" s="737" t="s">
        <v>5064</v>
      </c>
      <c r="B206" s="6">
        <v>9600</v>
      </c>
    </row>
    <row r="207" spans="1:3" x14ac:dyDescent="0.25">
      <c r="A207" s="737" t="s">
        <v>5079</v>
      </c>
      <c r="B207" s="6">
        <v>30000</v>
      </c>
    </row>
    <row r="208" spans="1:3" x14ac:dyDescent="0.25">
      <c r="A208" s="737" t="s">
        <v>5090</v>
      </c>
      <c r="B208" s="6">
        <v>33000</v>
      </c>
    </row>
    <row r="209" spans="1:3" x14ac:dyDescent="0.25">
      <c r="A209" s="737" t="s">
        <v>5110</v>
      </c>
      <c r="B209" s="6">
        <v>30000</v>
      </c>
    </row>
    <row r="210" spans="1:3" x14ac:dyDescent="0.25">
      <c r="A210" s="737" t="s">
        <v>5472</v>
      </c>
      <c r="B210" s="6">
        <v>50400</v>
      </c>
    </row>
    <row r="211" spans="1:3" x14ac:dyDescent="0.25">
      <c r="A211" s="736" t="s">
        <v>4648</v>
      </c>
      <c r="B211" s="6">
        <v>83160</v>
      </c>
    </row>
    <row r="212" spans="1:3" x14ac:dyDescent="0.25">
      <c r="A212" s="737" t="s">
        <v>5084</v>
      </c>
      <c r="B212" s="6">
        <v>83160</v>
      </c>
    </row>
    <row r="213" spans="1:3" x14ac:dyDescent="0.25">
      <c r="A213" s="736" t="s">
        <v>4471</v>
      </c>
      <c r="B213" s="6">
        <v>14148873.039999999</v>
      </c>
      <c r="C213" s="752">
        <f>P125</f>
        <v>18761082.200000003</v>
      </c>
    </row>
    <row r="214" spans="1:3" x14ac:dyDescent="0.25">
      <c r="A214" s="737" t="s">
        <v>4915</v>
      </c>
      <c r="B214" s="6">
        <v>2189160</v>
      </c>
    </row>
    <row r="215" spans="1:3" x14ac:dyDescent="0.25">
      <c r="A215" s="737" t="s">
        <v>5039</v>
      </c>
      <c r="B215" s="6">
        <v>3713604</v>
      </c>
    </row>
    <row r="216" spans="1:3" x14ac:dyDescent="0.25">
      <c r="A216" s="737" t="s">
        <v>5463</v>
      </c>
      <c r="B216" s="6">
        <v>8246109.04</v>
      </c>
    </row>
    <row r="217" spans="1:3" x14ac:dyDescent="0.25">
      <c r="A217" s="736" t="s">
        <v>4618</v>
      </c>
      <c r="B217" s="6">
        <v>575280</v>
      </c>
      <c r="C217" s="44">
        <f>T8+T9</f>
        <v>551280</v>
      </c>
    </row>
    <row r="218" spans="1:3" x14ac:dyDescent="0.25">
      <c r="A218" s="737" t="s">
        <v>5060</v>
      </c>
      <c r="B218" s="6">
        <v>509280</v>
      </c>
    </row>
    <row r="219" spans="1:3" x14ac:dyDescent="0.25">
      <c r="A219" s="737" t="s">
        <v>5080</v>
      </c>
      <c r="B219" s="6">
        <v>20000</v>
      </c>
    </row>
    <row r="220" spans="1:3" x14ac:dyDescent="0.25">
      <c r="A220" s="737" t="s">
        <v>5083</v>
      </c>
      <c r="B220" s="6">
        <v>-20000</v>
      </c>
    </row>
    <row r="221" spans="1:3" x14ac:dyDescent="0.25">
      <c r="A221" s="737" t="s">
        <v>5081</v>
      </c>
      <c r="B221" s="6">
        <v>24000</v>
      </c>
    </row>
    <row r="222" spans="1:3" x14ac:dyDescent="0.25">
      <c r="A222" s="737" t="s">
        <v>5104</v>
      </c>
      <c r="B222" s="6">
        <v>42000</v>
      </c>
    </row>
    <row r="223" spans="1:3" x14ac:dyDescent="0.25">
      <c r="A223" s="737" t="s">
        <v>5108</v>
      </c>
      <c r="B223" s="6">
        <v>-42000</v>
      </c>
    </row>
    <row r="224" spans="1:3" x14ac:dyDescent="0.25">
      <c r="A224" s="737" t="s">
        <v>5106</v>
      </c>
      <c r="B224" s="6">
        <v>42000</v>
      </c>
    </row>
    <row r="225" spans="1:3" x14ac:dyDescent="0.25">
      <c r="A225" s="736" t="s">
        <v>4608</v>
      </c>
      <c r="B225" s="6">
        <v>150000</v>
      </c>
    </row>
    <row r="226" spans="1:3" x14ac:dyDescent="0.25">
      <c r="A226" s="737" t="s">
        <v>5055</v>
      </c>
      <c r="B226" s="6">
        <v>99600</v>
      </c>
    </row>
    <row r="227" spans="1:3" x14ac:dyDescent="0.25">
      <c r="A227" s="737" t="s">
        <v>5057</v>
      </c>
      <c r="B227" s="6">
        <v>50400</v>
      </c>
    </row>
    <row r="228" spans="1:3" x14ac:dyDescent="0.25">
      <c r="A228" s="736" t="s">
        <v>4715</v>
      </c>
      <c r="B228" s="6">
        <v>455400</v>
      </c>
    </row>
    <row r="229" spans="1:3" x14ac:dyDescent="0.25">
      <c r="A229" s="737" t="s">
        <v>5117</v>
      </c>
      <c r="B229" s="6">
        <v>455400</v>
      </c>
    </row>
    <row r="230" spans="1:3" x14ac:dyDescent="0.25">
      <c r="A230" s="736" t="s">
        <v>4664</v>
      </c>
      <c r="B230" s="6">
        <v>11520</v>
      </c>
    </row>
    <row r="231" spans="1:3" x14ac:dyDescent="0.25">
      <c r="A231" s="737" t="s">
        <v>5091</v>
      </c>
      <c r="B231" s="6">
        <v>11520</v>
      </c>
    </row>
    <row r="232" spans="1:3" x14ac:dyDescent="0.25">
      <c r="A232" s="736" t="s">
        <v>4572</v>
      </c>
      <c r="B232" s="6">
        <v>144000</v>
      </c>
    </row>
    <row r="233" spans="1:3" x14ac:dyDescent="0.25">
      <c r="A233" s="737" t="s">
        <v>5027</v>
      </c>
      <c r="B233" s="6">
        <v>144000</v>
      </c>
    </row>
    <row r="234" spans="1:3" x14ac:dyDescent="0.25">
      <c r="A234" s="736" t="s">
        <v>4500</v>
      </c>
      <c r="B234" s="6">
        <v>66000</v>
      </c>
      <c r="C234" s="44">
        <f>O34</f>
        <v>66000</v>
      </c>
    </row>
    <row r="235" spans="1:3" x14ac:dyDescent="0.25">
      <c r="A235" s="737" t="s">
        <v>4955</v>
      </c>
      <c r="B235" s="6">
        <v>66000</v>
      </c>
    </row>
    <row r="236" spans="1:3" x14ac:dyDescent="0.25">
      <c r="A236" s="736" t="s">
        <v>5326</v>
      </c>
      <c r="B236" s="6">
        <v>169800</v>
      </c>
    </row>
    <row r="237" spans="1:3" x14ac:dyDescent="0.25">
      <c r="A237" s="737" t="s">
        <v>5469</v>
      </c>
      <c r="B237" s="6">
        <v>169800</v>
      </c>
    </row>
    <row r="238" spans="1:3" x14ac:dyDescent="0.25">
      <c r="A238" s="736" t="s">
        <v>5127</v>
      </c>
      <c r="B238" s="6">
        <v>320141.59999999998</v>
      </c>
      <c r="C238" s="6">
        <f>U39</f>
        <v>313675.2</v>
      </c>
    </row>
    <row r="239" spans="1:3" x14ac:dyDescent="0.25">
      <c r="A239" s="737" t="s">
        <v>5128</v>
      </c>
      <c r="B239" s="6">
        <v>320141.59999999998</v>
      </c>
    </row>
    <row r="240" spans="1:3" x14ac:dyDescent="0.25">
      <c r="A240" s="736" t="s">
        <v>4723</v>
      </c>
      <c r="B240" s="6">
        <v>109800</v>
      </c>
    </row>
    <row r="241" spans="1:10" x14ac:dyDescent="0.25">
      <c r="A241" s="737" t="s">
        <v>5113</v>
      </c>
      <c r="B241" s="6">
        <v>109800</v>
      </c>
    </row>
    <row r="242" spans="1:10" x14ac:dyDescent="0.25">
      <c r="A242" s="736" t="s">
        <v>5479</v>
      </c>
      <c r="B242" s="6">
        <v>361200</v>
      </c>
      <c r="C242" s="44">
        <f>O16</f>
        <v>361200</v>
      </c>
    </row>
    <row r="243" spans="1:10" x14ac:dyDescent="0.25">
      <c r="A243" s="737" t="s">
        <v>5101</v>
      </c>
      <c r="B243" s="6">
        <v>361200</v>
      </c>
    </row>
    <row r="244" spans="1:10" x14ac:dyDescent="0.25">
      <c r="A244" s="736" t="s">
        <v>5478</v>
      </c>
      <c r="B244" s="6">
        <v>192093473.92000014</v>
      </c>
    </row>
    <row r="248" spans="1:10" x14ac:dyDescent="0.25">
      <c r="A248" t="s">
        <v>4946</v>
      </c>
      <c r="B248" s="6" t="s">
        <v>5935</v>
      </c>
      <c r="D248" s="765">
        <v>2000</v>
      </c>
      <c r="E248" s="6">
        <v>241440</v>
      </c>
      <c r="F248" s="6"/>
      <c r="H248" s="6"/>
      <c r="I248" s="6"/>
    </row>
    <row r="249" spans="1:10" x14ac:dyDescent="0.25">
      <c r="A249" t="s">
        <v>4600</v>
      </c>
      <c r="B249" s="6" t="s">
        <v>5935</v>
      </c>
      <c r="D249" s="765">
        <v>20000</v>
      </c>
      <c r="E249" s="6">
        <v>2355400</v>
      </c>
      <c r="F249" s="6"/>
      <c r="H249" s="6"/>
      <c r="I249" s="6"/>
    </row>
    <row r="250" spans="1:10" x14ac:dyDescent="0.25">
      <c r="A250" t="s">
        <v>2154</v>
      </c>
      <c r="B250" s="6" t="s">
        <v>5935</v>
      </c>
      <c r="D250" s="765">
        <v>6967.2</v>
      </c>
      <c r="E250" s="6">
        <v>817809.93599999999</v>
      </c>
      <c r="F250" s="6"/>
      <c r="H250" s="6"/>
      <c r="I250" s="6"/>
    </row>
    <row r="251" spans="1:10" x14ac:dyDescent="0.25">
      <c r="A251" t="s">
        <v>5392</v>
      </c>
      <c r="B251" s="6" t="s">
        <v>5935</v>
      </c>
      <c r="D251" s="765">
        <v>5000</v>
      </c>
      <c r="E251" s="6">
        <v>567050</v>
      </c>
      <c r="F251" s="6"/>
      <c r="H251" s="6"/>
      <c r="I251" s="6"/>
    </row>
    <row r="252" spans="1:10" x14ac:dyDescent="0.25">
      <c r="D252" s="792">
        <f>SUM(D248:D251)</f>
        <v>33967.199999999997</v>
      </c>
      <c r="E252" s="793">
        <f>SUM(E248:E251)</f>
        <v>3981699.9359999998</v>
      </c>
      <c r="F252" s="793"/>
      <c r="G252" s="815"/>
      <c r="H252" s="793"/>
      <c r="I252" s="793"/>
      <c r="J252" s="7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FAC7-C14E-4D7E-A003-ECCF4D801D4E}">
  <sheetPr filterMode="1"/>
  <dimension ref="A1:O189"/>
  <sheetViews>
    <sheetView workbookViewId="0">
      <selection sqref="A1:J187"/>
    </sheetView>
  </sheetViews>
  <sheetFormatPr defaultRowHeight="15" x14ac:dyDescent="0.25"/>
  <cols>
    <col min="2" max="2" width="19.42578125" customWidth="1"/>
    <col min="4" max="4" width="18.5703125" customWidth="1"/>
    <col min="5" max="5" width="14.28515625" bestFit="1" customWidth="1"/>
    <col min="6" max="6" width="14.42578125" bestFit="1" customWidth="1"/>
    <col min="7" max="7" width="14" bestFit="1" customWidth="1"/>
    <col min="10" max="10" width="17.85546875" customWidth="1"/>
  </cols>
  <sheetData>
    <row r="1" spans="1:15" x14ac:dyDescent="0.25">
      <c r="A1" t="s">
        <v>4208</v>
      </c>
      <c r="B1" t="s">
        <v>4207</v>
      </c>
      <c r="C1" t="s">
        <v>4206</v>
      </c>
      <c r="D1" t="s">
        <v>4205</v>
      </c>
      <c r="E1" t="s">
        <v>4204</v>
      </c>
      <c r="F1" t="s">
        <v>4203</v>
      </c>
      <c r="G1" t="s">
        <v>4202</v>
      </c>
      <c r="H1" t="s">
        <v>4201</v>
      </c>
      <c r="I1" t="s">
        <v>5140</v>
      </c>
      <c r="J1" t="s">
        <v>5139</v>
      </c>
      <c r="K1" t="s">
        <v>4198</v>
      </c>
      <c r="L1" t="s">
        <v>4197</v>
      </c>
      <c r="M1" t="s">
        <v>4196</v>
      </c>
      <c r="N1" t="s">
        <v>4195</v>
      </c>
      <c r="O1" t="s">
        <v>4194</v>
      </c>
    </row>
    <row r="2" spans="1:15" x14ac:dyDescent="0.25">
      <c r="A2" t="s">
        <v>5383</v>
      </c>
      <c r="B2" t="s">
        <v>5384</v>
      </c>
      <c r="C2" t="s">
        <v>5187</v>
      </c>
      <c r="D2" t="s">
        <v>2298</v>
      </c>
      <c r="E2" s="6">
        <v>9005300.4700000007</v>
      </c>
      <c r="F2" s="6">
        <v>10806360.560000001</v>
      </c>
      <c r="G2" s="6">
        <v>1801060.09</v>
      </c>
      <c r="H2" t="s">
        <v>5385</v>
      </c>
      <c r="I2" t="s">
        <v>92</v>
      </c>
      <c r="J2" t="s">
        <v>4597</v>
      </c>
      <c r="K2" t="s">
        <v>5188</v>
      </c>
      <c r="M2" t="s">
        <v>2447</v>
      </c>
      <c r="N2" t="s">
        <v>3389</v>
      </c>
      <c r="O2" t="s">
        <v>2445</v>
      </c>
    </row>
    <row r="3" spans="1:15" x14ac:dyDescent="0.25">
      <c r="A3" t="s">
        <v>5475</v>
      </c>
      <c r="B3" t="s">
        <v>5387</v>
      </c>
      <c r="C3" t="s">
        <v>5474</v>
      </c>
      <c r="D3" t="s">
        <v>2298</v>
      </c>
      <c r="E3" s="6">
        <v>7996100</v>
      </c>
      <c r="F3" s="6">
        <v>7996100</v>
      </c>
      <c r="G3" s="6"/>
      <c r="H3" t="s">
        <v>1237</v>
      </c>
      <c r="I3" t="s">
        <v>5473</v>
      </c>
      <c r="J3" t="s">
        <v>5325</v>
      </c>
      <c r="K3" t="s">
        <v>5330</v>
      </c>
      <c r="M3" t="s">
        <v>2447</v>
      </c>
      <c r="N3" t="s">
        <v>3389</v>
      </c>
      <c r="O3" t="s">
        <v>2445</v>
      </c>
    </row>
    <row r="4" spans="1:15" hidden="1" x14ac:dyDescent="0.25">
      <c r="A4" t="s">
        <v>5472</v>
      </c>
      <c r="B4" t="s">
        <v>5392</v>
      </c>
      <c r="C4" t="s">
        <v>5471</v>
      </c>
      <c r="D4" t="s">
        <v>2309</v>
      </c>
      <c r="E4" s="731">
        <v>42000</v>
      </c>
      <c r="F4" s="731">
        <v>50400</v>
      </c>
      <c r="G4" s="731">
        <v>8400</v>
      </c>
      <c r="H4" t="s">
        <v>5470</v>
      </c>
      <c r="I4" t="s">
        <v>4380</v>
      </c>
      <c r="J4" t="s">
        <v>4378</v>
      </c>
      <c r="K4" t="s">
        <v>5331</v>
      </c>
      <c r="M4" t="s">
        <v>2447</v>
      </c>
      <c r="N4" t="s">
        <v>3389</v>
      </c>
      <c r="O4" t="s">
        <v>2445</v>
      </c>
    </row>
    <row r="5" spans="1:15" x14ac:dyDescent="0.25">
      <c r="A5" t="s">
        <v>5469</v>
      </c>
      <c r="B5" t="s">
        <v>5420</v>
      </c>
      <c r="C5" t="s">
        <v>5468</v>
      </c>
      <c r="D5" t="s">
        <v>2298</v>
      </c>
      <c r="E5" s="6">
        <v>141500</v>
      </c>
      <c r="F5" s="6">
        <v>169800</v>
      </c>
      <c r="G5" s="6">
        <v>28300</v>
      </c>
      <c r="H5" t="s">
        <v>2436</v>
      </c>
      <c r="I5" t="s">
        <v>5467</v>
      </c>
      <c r="J5" t="s">
        <v>5326</v>
      </c>
      <c r="K5" t="s">
        <v>5332</v>
      </c>
      <c r="M5" t="s">
        <v>2447</v>
      </c>
      <c r="N5" t="s">
        <v>3389</v>
      </c>
      <c r="O5" t="s">
        <v>2445</v>
      </c>
    </row>
    <row r="6" spans="1:15" hidden="1" x14ac:dyDescent="0.25">
      <c r="A6" t="s">
        <v>5466</v>
      </c>
      <c r="B6" t="s">
        <v>4059</v>
      </c>
      <c r="C6" t="s">
        <v>5465</v>
      </c>
      <c r="D6" t="s">
        <v>2309</v>
      </c>
      <c r="E6" s="731">
        <v>33333.33</v>
      </c>
      <c r="F6" s="731">
        <v>40000</v>
      </c>
      <c r="G6" s="731">
        <v>6666.67</v>
      </c>
      <c r="H6" t="s">
        <v>634</v>
      </c>
      <c r="I6" t="s">
        <v>5464</v>
      </c>
      <c r="J6" t="s">
        <v>5327</v>
      </c>
      <c r="K6" t="s">
        <v>5333</v>
      </c>
      <c r="M6" t="s">
        <v>4740</v>
      </c>
      <c r="N6" t="s">
        <v>4739</v>
      </c>
      <c r="O6" t="s">
        <v>4738</v>
      </c>
    </row>
    <row r="7" spans="1:15" x14ac:dyDescent="0.25">
      <c r="A7" t="s">
        <v>5463</v>
      </c>
      <c r="B7" t="s">
        <v>4046</v>
      </c>
      <c r="C7" t="s">
        <v>5462</v>
      </c>
      <c r="D7" t="s">
        <v>2298</v>
      </c>
      <c r="E7" s="6">
        <v>8246109.04</v>
      </c>
      <c r="F7" s="6">
        <v>8246109.04</v>
      </c>
      <c r="G7" s="6"/>
      <c r="H7" t="s">
        <v>5382</v>
      </c>
      <c r="I7" t="s">
        <v>4473</v>
      </c>
      <c r="J7" t="s">
        <v>4471</v>
      </c>
      <c r="K7" t="s">
        <v>5334</v>
      </c>
      <c r="M7" t="s">
        <v>2447</v>
      </c>
      <c r="N7" t="s">
        <v>3389</v>
      </c>
      <c r="O7" t="s">
        <v>2445</v>
      </c>
    </row>
    <row r="8" spans="1:15" hidden="1" x14ac:dyDescent="0.25">
      <c r="A8" t="s">
        <v>5461</v>
      </c>
      <c r="B8" t="s">
        <v>3989</v>
      </c>
      <c r="C8" t="s">
        <v>5460</v>
      </c>
      <c r="D8" t="s">
        <v>2309</v>
      </c>
      <c r="E8" s="731">
        <v>22833.33</v>
      </c>
      <c r="F8" s="731">
        <v>27400</v>
      </c>
      <c r="G8" s="731">
        <v>4566.67</v>
      </c>
      <c r="H8" t="s">
        <v>5459</v>
      </c>
      <c r="I8" t="s">
        <v>5458</v>
      </c>
      <c r="J8" t="s">
        <v>5328</v>
      </c>
      <c r="K8" t="s">
        <v>5335</v>
      </c>
      <c r="M8" t="s">
        <v>2447</v>
      </c>
      <c r="N8" t="s">
        <v>3389</v>
      </c>
      <c r="O8" t="s">
        <v>2445</v>
      </c>
    </row>
    <row r="9" spans="1:15" hidden="1" x14ac:dyDescent="0.25">
      <c r="A9" t="s">
        <v>5457</v>
      </c>
      <c r="B9" t="s">
        <v>3945</v>
      </c>
      <c r="C9" t="s">
        <v>5456</v>
      </c>
      <c r="D9" t="s">
        <v>2309</v>
      </c>
      <c r="E9" s="731">
        <v>24000</v>
      </c>
      <c r="F9" s="731">
        <v>28800</v>
      </c>
      <c r="G9" s="731">
        <v>4800</v>
      </c>
      <c r="H9" t="s">
        <v>5455</v>
      </c>
      <c r="I9" t="s">
        <v>5454</v>
      </c>
      <c r="J9" t="s">
        <v>5329</v>
      </c>
      <c r="K9" t="s">
        <v>5336</v>
      </c>
      <c r="M9" t="s">
        <v>2447</v>
      </c>
      <c r="N9" t="s">
        <v>3389</v>
      </c>
      <c r="O9" t="s">
        <v>2445</v>
      </c>
    </row>
    <row r="10" spans="1:15" x14ac:dyDescent="0.25">
      <c r="A10" t="s">
        <v>3852</v>
      </c>
      <c r="B10" t="s">
        <v>1419</v>
      </c>
      <c r="C10" t="s">
        <v>3851</v>
      </c>
      <c r="D10" t="s">
        <v>2298</v>
      </c>
      <c r="E10" s="6">
        <v>7329901.1900000004</v>
      </c>
      <c r="F10" s="6">
        <v>8795881.4299999997</v>
      </c>
      <c r="G10" s="6">
        <v>1465980.24</v>
      </c>
      <c r="H10" t="s">
        <v>916</v>
      </c>
      <c r="I10" t="s">
        <v>92</v>
      </c>
      <c r="J10" t="s">
        <v>4597</v>
      </c>
      <c r="K10" t="s">
        <v>3850</v>
      </c>
      <c r="M10" t="s">
        <v>2447</v>
      </c>
      <c r="N10" t="s">
        <v>3389</v>
      </c>
      <c r="O10" t="s">
        <v>2445</v>
      </c>
    </row>
    <row r="11" spans="1:15" x14ac:dyDescent="0.25">
      <c r="A11" t="s">
        <v>5138</v>
      </c>
      <c r="B11" t="s">
        <v>1419</v>
      </c>
      <c r="C11" t="s">
        <v>4678</v>
      </c>
      <c r="D11" t="s">
        <v>2298</v>
      </c>
      <c r="E11" s="6">
        <v>143153.5</v>
      </c>
      <c r="F11" s="6">
        <v>171784.2</v>
      </c>
      <c r="G11" s="6">
        <v>28630.7</v>
      </c>
      <c r="H11" t="s">
        <v>5137</v>
      </c>
      <c r="I11" t="s">
        <v>4682</v>
      </c>
      <c r="J11" t="s">
        <v>5136</v>
      </c>
      <c r="K11" t="s">
        <v>4679</v>
      </c>
      <c r="M11" t="s">
        <v>2447</v>
      </c>
      <c r="N11" t="s">
        <v>3389</v>
      </c>
      <c r="O11" t="s">
        <v>2445</v>
      </c>
    </row>
    <row r="12" spans="1:15" x14ac:dyDescent="0.25">
      <c r="A12" t="s">
        <v>5135</v>
      </c>
      <c r="B12" t="s">
        <v>1419</v>
      </c>
      <c r="C12" t="s">
        <v>4728</v>
      </c>
      <c r="D12" t="s">
        <v>2298</v>
      </c>
      <c r="E12" s="6">
        <v>4890396.2300000004</v>
      </c>
      <c r="F12" s="6">
        <v>5868475.4800000004</v>
      </c>
      <c r="G12" s="6">
        <v>978079.25</v>
      </c>
      <c r="H12" t="s">
        <v>929</v>
      </c>
      <c r="I12" t="s">
        <v>4631</v>
      </c>
      <c r="J12" t="s">
        <v>5068</v>
      </c>
      <c r="K12" t="s">
        <v>4729</v>
      </c>
      <c r="M12" t="s">
        <v>2447</v>
      </c>
      <c r="N12" t="s">
        <v>3389</v>
      </c>
      <c r="O12" t="s">
        <v>2445</v>
      </c>
    </row>
    <row r="13" spans="1:15" x14ac:dyDescent="0.25">
      <c r="A13" t="s">
        <v>5134</v>
      </c>
      <c r="B13" t="s">
        <v>1419</v>
      </c>
      <c r="C13" t="s">
        <v>4730</v>
      </c>
      <c r="D13" t="s">
        <v>2298</v>
      </c>
      <c r="E13" s="6">
        <v>7011600</v>
      </c>
      <c r="F13" s="6">
        <v>8413920</v>
      </c>
      <c r="G13" s="6">
        <v>1402320</v>
      </c>
      <c r="H13" t="s">
        <v>5133</v>
      </c>
      <c r="I13" t="s">
        <v>4395</v>
      </c>
      <c r="J13" t="s">
        <v>4695</v>
      </c>
      <c r="K13" t="s">
        <v>4731</v>
      </c>
      <c r="M13" t="s">
        <v>2447</v>
      </c>
      <c r="N13" t="s">
        <v>3389</v>
      </c>
      <c r="O13" t="s">
        <v>2445</v>
      </c>
    </row>
    <row r="14" spans="1:15" x14ac:dyDescent="0.25">
      <c r="A14" t="s">
        <v>5132</v>
      </c>
      <c r="B14" t="s">
        <v>1419</v>
      </c>
      <c r="C14" t="s">
        <v>4732</v>
      </c>
      <c r="D14" t="s">
        <v>2298</v>
      </c>
      <c r="E14" s="6">
        <v>1071216.67</v>
      </c>
      <c r="F14" s="6">
        <v>1285460</v>
      </c>
      <c r="G14" s="6">
        <v>214243.33</v>
      </c>
      <c r="H14" t="s">
        <v>5131</v>
      </c>
      <c r="I14" t="s">
        <v>4735</v>
      </c>
      <c r="J14" t="s">
        <v>4734</v>
      </c>
      <c r="K14" t="s">
        <v>4733</v>
      </c>
      <c r="M14" t="s">
        <v>2447</v>
      </c>
      <c r="N14" t="s">
        <v>3389</v>
      </c>
      <c r="O14" t="s">
        <v>2445</v>
      </c>
    </row>
    <row r="15" spans="1:15" x14ac:dyDescent="0.25">
      <c r="A15" t="s">
        <v>5130</v>
      </c>
      <c r="B15" t="s">
        <v>1419</v>
      </c>
      <c r="C15" t="s">
        <v>4736</v>
      </c>
      <c r="D15" t="s">
        <v>2298</v>
      </c>
      <c r="E15" s="6">
        <v>2800988.13</v>
      </c>
      <c r="F15" s="6">
        <v>3361185.75</v>
      </c>
      <c r="G15" s="6">
        <v>560197.62</v>
      </c>
      <c r="H15" t="s">
        <v>2521</v>
      </c>
      <c r="I15" t="s">
        <v>1406</v>
      </c>
      <c r="J15" t="s">
        <v>4412</v>
      </c>
      <c r="K15" t="s">
        <v>4737</v>
      </c>
      <c r="M15" t="s">
        <v>2447</v>
      </c>
      <c r="N15" t="s">
        <v>3389</v>
      </c>
      <c r="O15" t="s">
        <v>2445</v>
      </c>
    </row>
    <row r="16" spans="1:15" x14ac:dyDescent="0.25">
      <c r="A16" t="s">
        <v>5129</v>
      </c>
      <c r="B16" t="s">
        <v>3804</v>
      </c>
      <c r="C16" t="s">
        <v>4725</v>
      </c>
      <c r="D16" t="s">
        <v>2298</v>
      </c>
      <c r="E16" s="6">
        <v>278589.17</v>
      </c>
      <c r="F16" s="6">
        <v>334307</v>
      </c>
      <c r="G16" s="6">
        <v>55717.83</v>
      </c>
      <c r="H16" t="s">
        <v>765</v>
      </c>
      <c r="I16" t="s">
        <v>4625</v>
      </c>
      <c r="J16" t="s">
        <v>4623</v>
      </c>
      <c r="K16" t="s">
        <v>4726</v>
      </c>
      <c r="M16" t="s">
        <v>4740</v>
      </c>
      <c r="O16" t="s">
        <v>4738</v>
      </c>
    </row>
    <row r="17" spans="1:15" x14ac:dyDescent="0.25">
      <c r="A17" t="s">
        <v>5128</v>
      </c>
      <c r="B17" t="s">
        <v>4699</v>
      </c>
      <c r="C17" t="s">
        <v>4697</v>
      </c>
      <c r="D17" t="s">
        <v>2298</v>
      </c>
      <c r="E17" s="6">
        <v>266784.67</v>
      </c>
      <c r="F17" s="6">
        <v>320141.59999999998</v>
      </c>
      <c r="G17" s="6">
        <v>53356.93</v>
      </c>
      <c r="H17" t="s">
        <v>2516</v>
      </c>
      <c r="I17" t="s">
        <v>1581</v>
      </c>
      <c r="J17" t="s">
        <v>5127</v>
      </c>
      <c r="K17" t="s">
        <v>4698</v>
      </c>
      <c r="M17" t="s">
        <v>2447</v>
      </c>
      <c r="N17" t="s">
        <v>3389</v>
      </c>
      <c r="O17" t="s">
        <v>2445</v>
      </c>
    </row>
    <row r="18" spans="1:15" x14ac:dyDescent="0.25">
      <c r="A18" t="s">
        <v>5126</v>
      </c>
      <c r="B18" t="s">
        <v>4699</v>
      </c>
      <c r="C18" t="s">
        <v>4700</v>
      </c>
      <c r="D18" t="s">
        <v>2298</v>
      </c>
      <c r="E18" s="6">
        <v>9583.33</v>
      </c>
      <c r="F18" s="6">
        <v>11500</v>
      </c>
      <c r="G18" s="6">
        <v>1916.67</v>
      </c>
      <c r="H18" t="s">
        <v>5125</v>
      </c>
      <c r="I18" t="s">
        <v>4703</v>
      </c>
      <c r="J18" t="s">
        <v>4702</v>
      </c>
      <c r="K18" t="s">
        <v>4701</v>
      </c>
      <c r="M18" t="s">
        <v>2447</v>
      </c>
      <c r="N18" t="s">
        <v>3389</v>
      </c>
      <c r="O18" t="s">
        <v>2445</v>
      </c>
    </row>
    <row r="19" spans="1:15" x14ac:dyDescent="0.25">
      <c r="A19" t="s">
        <v>5124</v>
      </c>
      <c r="B19" t="s">
        <v>4699</v>
      </c>
      <c r="C19" t="s">
        <v>4704</v>
      </c>
      <c r="D19" t="s">
        <v>2298</v>
      </c>
      <c r="E19" s="6">
        <v>2336400</v>
      </c>
      <c r="F19" s="6">
        <v>2803680</v>
      </c>
      <c r="G19" s="6">
        <v>467280</v>
      </c>
      <c r="H19" t="s">
        <v>959</v>
      </c>
      <c r="I19" t="s">
        <v>4395</v>
      </c>
      <c r="J19" t="s">
        <v>4695</v>
      </c>
      <c r="K19" t="s">
        <v>4705</v>
      </c>
      <c r="M19" t="s">
        <v>2447</v>
      </c>
      <c r="N19" t="s">
        <v>3389</v>
      </c>
      <c r="O19" t="s">
        <v>2445</v>
      </c>
    </row>
    <row r="20" spans="1:15" x14ac:dyDescent="0.25">
      <c r="A20" t="s">
        <v>5123</v>
      </c>
      <c r="B20" t="s">
        <v>4699</v>
      </c>
      <c r="C20" t="s">
        <v>4706</v>
      </c>
      <c r="D20" t="s">
        <v>2298</v>
      </c>
      <c r="E20" s="6">
        <v>402833.33</v>
      </c>
      <c r="F20" s="6">
        <v>483400</v>
      </c>
      <c r="G20" s="6">
        <v>80566.67</v>
      </c>
      <c r="H20" t="s">
        <v>2351</v>
      </c>
      <c r="I20" t="s">
        <v>4371</v>
      </c>
      <c r="J20" t="s">
        <v>4370</v>
      </c>
      <c r="K20" t="s">
        <v>4707</v>
      </c>
      <c r="M20" t="s">
        <v>2447</v>
      </c>
      <c r="N20" t="s">
        <v>3389</v>
      </c>
      <c r="O20" t="s">
        <v>2445</v>
      </c>
    </row>
    <row r="21" spans="1:15" x14ac:dyDescent="0.25">
      <c r="A21" t="s">
        <v>5122</v>
      </c>
      <c r="B21" t="s">
        <v>4699</v>
      </c>
      <c r="C21" t="s">
        <v>4708</v>
      </c>
      <c r="D21" t="s">
        <v>2298</v>
      </c>
      <c r="E21" s="6">
        <v>112439.25</v>
      </c>
      <c r="F21" s="6">
        <v>134927.1</v>
      </c>
      <c r="G21" s="6">
        <v>22487.85</v>
      </c>
      <c r="H21" t="s">
        <v>5121</v>
      </c>
      <c r="I21" t="s">
        <v>4371</v>
      </c>
      <c r="J21" t="s">
        <v>4370</v>
      </c>
      <c r="K21" t="s">
        <v>4709</v>
      </c>
      <c r="M21" t="s">
        <v>2447</v>
      </c>
      <c r="N21" t="s">
        <v>3389</v>
      </c>
      <c r="O21" t="s">
        <v>2445</v>
      </c>
    </row>
    <row r="22" spans="1:15" x14ac:dyDescent="0.25">
      <c r="A22" t="s">
        <v>5120</v>
      </c>
      <c r="B22" t="s">
        <v>4699</v>
      </c>
      <c r="C22" t="s">
        <v>4710</v>
      </c>
      <c r="D22" t="s">
        <v>2298</v>
      </c>
      <c r="E22" s="6">
        <v>159947.5</v>
      </c>
      <c r="F22" s="6">
        <v>191937</v>
      </c>
      <c r="G22" s="6">
        <v>31989.5</v>
      </c>
      <c r="H22" t="s">
        <v>5119</v>
      </c>
      <c r="I22" t="s">
        <v>4481</v>
      </c>
      <c r="J22" t="s">
        <v>5118</v>
      </c>
      <c r="K22" t="s">
        <v>4711</v>
      </c>
      <c r="M22" t="s">
        <v>2447</v>
      </c>
      <c r="N22" t="s">
        <v>3389</v>
      </c>
      <c r="O22" t="s">
        <v>2445</v>
      </c>
    </row>
    <row r="23" spans="1:15" x14ac:dyDescent="0.25">
      <c r="A23" t="s">
        <v>5117</v>
      </c>
      <c r="B23" t="s">
        <v>4699</v>
      </c>
      <c r="C23" t="s">
        <v>4713</v>
      </c>
      <c r="D23" t="s">
        <v>2298</v>
      </c>
      <c r="E23" s="6">
        <v>379500</v>
      </c>
      <c r="F23" s="6">
        <v>455400</v>
      </c>
      <c r="G23" s="6">
        <v>75900</v>
      </c>
      <c r="H23" t="s">
        <v>948</v>
      </c>
      <c r="I23" t="s">
        <v>4716</v>
      </c>
      <c r="J23" t="s">
        <v>4715</v>
      </c>
      <c r="K23" t="s">
        <v>4714</v>
      </c>
      <c r="M23" t="s">
        <v>2447</v>
      </c>
      <c r="N23" t="s">
        <v>3389</v>
      </c>
      <c r="O23" t="s">
        <v>2445</v>
      </c>
    </row>
    <row r="24" spans="1:15" x14ac:dyDescent="0.25">
      <c r="A24" t="s">
        <v>5116</v>
      </c>
      <c r="B24" t="s">
        <v>4699</v>
      </c>
      <c r="C24" t="s">
        <v>4717</v>
      </c>
      <c r="D24" t="s">
        <v>2298</v>
      </c>
      <c r="E24" s="6">
        <v>68750</v>
      </c>
      <c r="F24" s="6">
        <v>82500</v>
      </c>
      <c r="G24" s="6">
        <v>13750</v>
      </c>
      <c r="H24" t="s">
        <v>5115</v>
      </c>
      <c r="I24" t="s">
        <v>4720</v>
      </c>
      <c r="J24" t="s">
        <v>5114</v>
      </c>
      <c r="K24" t="s">
        <v>4718</v>
      </c>
      <c r="M24" t="s">
        <v>2447</v>
      </c>
      <c r="N24" t="s">
        <v>3389</v>
      </c>
      <c r="O24" t="s">
        <v>2445</v>
      </c>
    </row>
    <row r="25" spans="1:15" x14ac:dyDescent="0.25">
      <c r="A25" t="s">
        <v>5113</v>
      </c>
      <c r="B25" t="s">
        <v>4699</v>
      </c>
      <c r="C25" t="s">
        <v>4721</v>
      </c>
      <c r="D25" t="s">
        <v>2298</v>
      </c>
      <c r="E25" s="6">
        <v>91500</v>
      </c>
      <c r="F25" s="6">
        <v>109800</v>
      </c>
      <c r="G25" s="6">
        <v>18300</v>
      </c>
      <c r="H25" t="s">
        <v>937</v>
      </c>
      <c r="I25" t="s">
        <v>4724</v>
      </c>
      <c r="J25" t="s">
        <v>4723</v>
      </c>
      <c r="K25" t="s">
        <v>4722</v>
      </c>
      <c r="M25" t="s">
        <v>2447</v>
      </c>
      <c r="N25" t="s">
        <v>3389</v>
      </c>
      <c r="O25" t="s">
        <v>2445</v>
      </c>
    </row>
    <row r="26" spans="1:15" x14ac:dyDescent="0.25">
      <c r="A26" t="s">
        <v>5112</v>
      </c>
      <c r="B26" t="s">
        <v>3713</v>
      </c>
      <c r="C26" t="s">
        <v>4693</v>
      </c>
      <c r="D26" t="s">
        <v>2298</v>
      </c>
      <c r="E26" s="6">
        <v>904568</v>
      </c>
      <c r="F26" s="6">
        <v>1085481.6000000001</v>
      </c>
      <c r="G26" s="6">
        <v>180913.6</v>
      </c>
      <c r="H26" t="s">
        <v>5111</v>
      </c>
      <c r="I26" t="s">
        <v>4395</v>
      </c>
      <c r="J26" t="s">
        <v>4695</v>
      </c>
      <c r="K26" t="s">
        <v>4694</v>
      </c>
      <c r="M26" t="s">
        <v>2447</v>
      </c>
      <c r="N26" t="s">
        <v>3389</v>
      </c>
      <c r="O26" t="s">
        <v>2445</v>
      </c>
    </row>
    <row r="27" spans="1:15" hidden="1" x14ac:dyDescent="0.25">
      <c r="A27" t="s">
        <v>5110</v>
      </c>
      <c r="B27" t="s">
        <v>3611</v>
      </c>
      <c r="C27" t="s">
        <v>4685</v>
      </c>
      <c r="D27" t="s">
        <v>2309</v>
      </c>
      <c r="E27" s="731">
        <v>25000</v>
      </c>
      <c r="F27" s="731">
        <v>30000</v>
      </c>
      <c r="G27" s="731">
        <v>5000</v>
      </c>
      <c r="H27" t="s">
        <v>5109</v>
      </c>
      <c r="I27" t="s">
        <v>4380</v>
      </c>
      <c r="J27" t="s">
        <v>4378</v>
      </c>
      <c r="K27" t="s">
        <v>4686</v>
      </c>
      <c r="M27" t="s">
        <v>2447</v>
      </c>
      <c r="N27" t="s">
        <v>3389</v>
      </c>
      <c r="O27" t="s">
        <v>2445</v>
      </c>
    </row>
    <row r="28" spans="1:15" hidden="1" x14ac:dyDescent="0.25">
      <c r="A28" t="s">
        <v>5108</v>
      </c>
      <c r="B28" t="s">
        <v>3606</v>
      </c>
      <c r="C28" t="s">
        <v>4687</v>
      </c>
      <c r="D28" t="s">
        <v>2309</v>
      </c>
      <c r="E28" s="731">
        <v>-35000</v>
      </c>
      <c r="F28" s="731">
        <v>-42000</v>
      </c>
      <c r="G28" s="731">
        <v>-7000</v>
      </c>
      <c r="H28" t="s">
        <v>5107</v>
      </c>
      <c r="I28" t="s">
        <v>4619</v>
      </c>
      <c r="J28" t="s">
        <v>4618</v>
      </c>
      <c r="K28" t="s">
        <v>4688</v>
      </c>
      <c r="L28" t="s">
        <v>4691</v>
      </c>
      <c r="M28" t="s">
        <v>2447</v>
      </c>
      <c r="N28" t="s">
        <v>3389</v>
      </c>
      <c r="O28" t="s">
        <v>2445</v>
      </c>
    </row>
    <row r="29" spans="1:15" x14ac:dyDescent="0.25">
      <c r="A29" t="s">
        <v>5106</v>
      </c>
      <c r="B29" t="s">
        <v>3606</v>
      </c>
      <c r="C29" t="s">
        <v>4689</v>
      </c>
      <c r="D29" t="s">
        <v>2298</v>
      </c>
      <c r="E29" s="6">
        <v>35000</v>
      </c>
      <c r="F29" s="6">
        <v>42000</v>
      </c>
      <c r="G29" s="6">
        <v>7000</v>
      </c>
      <c r="H29" t="s">
        <v>5105</v>
      </c>
      <c r="I29" t="s">
        <v>4619</v>
      </c>
      <c r="J29" t="s">
        <v>4618</v>
      </c>
      <c r="K29" t="s">
        <v>4690</v>
      </c>
      <c r="M29" t="s">
        <v>2447</v>
      </c>
      <c r="N29" t="s">
        <v>3389</v>
      </c>
      <c r="O29" t="s">
        <v>2445</v>
      </c>
    </row>
    <row r="30" spans="1:15" hidden="1" x14ac:dyDescent="0.25">
      <c r="A30" t="s">
        <v>5104</v>
      </c>
      <c r="B30" t="s">
        <v>3606</v>
      </c>
      <c r="C30" t="s">
        <v>4691</v>
      </c>
      <c r="D30" t="s">
        <v>2309</v>
      </c>
      <c r="E30" s="731">
        <v>35000</v>
      </c>
      <c r="F30" s="731">
        <v>42000</v>
      </c>
      <c r="G30" s="731">
        <v>7000</v>
      </c>
      <c r="H30" t="s">
        <v>5103</v>
      </c>
      <c r="I30" t="s">
        <v>4619</v>
      </c>
      <c r="J30" t="s">
        <v>4618</v>
      </c>
      <c r="K30" t="s">
        <v>4692</v>
      </c>
      <c r="M30" t="s">
        <v>2447</v>
      </c>
      <c r="N30" t="s">
        <v>3389</v>
      </c>
      <c r="O30" t="s">
        <v>2445</v>
      </c>
    </row>
    <row r="31" spans="1:15" x14ac:dyDescent="0.25">
      <c r="A31" t="s">
        <v>5102</v>
      </c>
      <c r="B31" t="s">
        <v>3575</v>
      </c>
      <c r="C31" t="s">
        <v>4683</v>
      </c>
      <c r="D31" t="s">
        <v>2298</v>
      </c>
      <c r="E31" s="6">
        <v>167900.67</v>
      </c>
      <c r="F31" s="6">
        <v>201480.8</v>
      </c>
      <c r="G31" s="6">
        <v>33580.129999999997</v>
      </c>
      <c r="H31" t="s">
        <v>982</v>
      </c>
      <c r="I31" t="s">
        <v>4371</v>
      </c>
      <c r="J31" t="s">
        <v>4370</v>
      </c>
      <c r="K31" t="s">
        <v>4684</v>
      </c>
      <c r="M31" t="s">
        <v>2447</v>
      </c>
      <c r="N31" t="s">
        <v>3389</v>
      </c>
      <c r="O31" t="s">
        <v>2445</v>
      </c>
    </row>
    <row r="32" spans="1:15" x14ac:dyDescent="0.25">
      <c r="A32" t="s">
        <v>3597</v>
      </c>
      <c r="B32" t="s">
        <v>3575</v>
      </c>
      <c r="C32" t="s">
        <v>3596</v>
      </c>
      <c r="D32" t="s">
        <v>2298</v>
      </c>
      <c r="E32" s="6">
        <v>2424256.1</v>
      </c>
      <c r="F32" s="6">
        <v>2909107.32</v>
      </c>
      <c r="G32" s="6">
        <v>484851.22</v>
      </c>
      <c r="H32" t="s">
        <v>3595</v>
      </c>
      <c r="I32" t="s">
        <v>92</v>
      </c>
      <c r="J32" t="s">
        <v>4597</v>
      </c>
      <c r="K32" t="s">
        <v>3594</v>
      </c>
      <c r="M32" t="s">
        <v>2447</v>
      </c>
      <c r="N32" t="s">
        <v>3389</v>
      </c>
      <c r="O32" t="s">
        <v>2445</v>
      </c>
    </row>
    <row r="33" spans="1:15" x14ac:dyDescent="0.25">
      <c r="A33" t="s">
        <v>5101</v>
      </c>
      <c r="B33" t="s">
        <v>3562</v>
      </c>
      <c r="C33" t="s">
        <v>5100</v>
      </c>
      <c r="D33" t="s">
        <v>2298</v>
      </c>
      <c r="E33" s="6">
        <v>301000</v>
      </c>
      <c r="F33" s="6">
        <v>361200</v>
      </c>
      <c r="G33" s="6">
        <v>60200</v>
      </c>
      <c r="H33" t="s">
        <v>766</v>
      </c>
      <c r="K33" t="s">
        <v>5099</v>
      </c>
      <c r="M33" t="s">
        <v>4740</v>
      </c>
      <c r="O33" t="s">
        <v>4738</v>
      </c>
    </row>
    <row r="34" spans="1:15" x14ac:dyDescent="0.25">
      <c r="A34" t="s">
        <v>5098</v>
      </c>
      <c r="B34" t="s">
        <v>2279</v>
      </c>
      <c r="C34" t="s">
        <v>4668</v>
      </c>
      <c r="D34" t="s">
        <v>2298</v>
      </c>
      <c r="E34" s="6">
        <v>500000.14</v>
      </c>
      <c r="F34" s="6">
        <v>600000.17000000004</v>
      </c>
      <c r="G34" s="6">
        <v>100000.03</v>
      </c>
      <c r="H34" t="s">
        <v>810</v>
      </c>
      <c r="I34" t="s">
        <v>4671</v>
      </c>
      <c r="J34" t="s">
        <v>4670</v>
      </c>
      <c r="K34" t="s">
        <v>4669</v>
      </c>
      <c r="M34" t="s">
        <v>4740</v>
      </c>
      <c r="O34" t="s">
        <v>4738</v>
      </c>
    </row>
    <row r="35" spans="1:15" x14ac:dyDescent="0.25">
      <c r="A35" t="s">
        <v>5097</v>
      </c>
      <c r="B35" t="s">
        <v>2279</v>
      </c>
      <c r="C35" t="s">
        <v>4672</v>
      </c>
      <c r="D35" t="s">
        <v>2298</v>
      </c>
      <c r="E35" s="6">
        <v>4693360</v>
      </c>
      <c r="F35" s="6">
        <v>5632032</v>
      </c>
      <c r="G35" s="6">
        <v>938672</v>
      </c>
      <c r="H35" t="s">
        <v>5096</v>
      </c>
      <c r="I35" t="s">
        <v>4631</v>
      </c>
      <c r="J35" t="s">
        <v>5068</v>
      </c>
      <c r="K35" t="s">
        <v>4673</v>
      </c>
      <c r="M35" t="s">
        <v>2447</v>
      </c>
      <c r="N35" t="s">
        <v>3389</v>
      </c>
      <c r="O35" t="s">
        <v>2445</v>
      </c>
    </row>
    <row r="36" spans="1:15" x14ac:dyDescent="0.25">
      <c r="A36" t="s">
        <v>5095</v>
      </c>
      <c r="B36" t="s">
        <v>2279</v>
      </c>
      <c r="C36" t="s">
        <v>4674</v>
      </c>
      <c r="D36" t="s">
        <v>2298</v>
      </c>
      <c r="E36" s="6">
        <v>4051474</v>
      </c>
      <c r="F36" s="6">
        <v>4861768.8</v>
      </c>
      <c r="G36" s="6">
        <v>810294.8</v>
      </c>
      <c r="H36" t="s">
        <v>1241</v>
      </c>
      <c r="I36" t="s">
        <v>4395</v>
      </c>
      <c r="J36" t="s">
        <v>4394</v>
      </c>
      <c r="K36" t="s">
        <v>4675</v>
      </c>
      <c r="M36" t="s">
        <v>2447</v>
      </c>
      <c r="N36" t="s">
        <v>3389</v>
      </c>
      <c r="O36" t="s">
        <v>2445</v>
      </c>
    </row>
    <row r="37" spans="1:15" x14ac:dyDescent="0.25">
      <c r="A37" t="s">
        <v>5094</v>
      </c>
      <c r="B37" t="s">
        <v>2279</v>
      </c>
      <c r="C37" t="s">
        <v>4676</v>
      </c>
      <c r="D37" t="s">
        <v>2298</v>
      </c>
      <c r="E37" s="6">
        <v>834050</v>
      </c>
      <c r="F37" s="6">
        <v>1000860</v>
      </c>
      <c r="G37" s="6">
        <v>166810</v>
      </c>
      <c r="H37" t="s">
        <v>832</v>
      </c>
      <c r="I37" t="s">
        <v>4653</v>
      </c>
      <c r="J37" t="s">
        <v>4652</v>
      </c>
      <c r="K37" t="s">
        <v>4677</v>
      </c>
      <c r="M37" t="s">
        <v>4740</v>
      </c>
      <c r="O37" t="s">
        <v>4738</v>
      </c>
    </row>
    <row r="38" spans="1:15" x14ac:dyDescent="0.25">
      <c r="A38" t="s">
        <v>5093</v>
      </c>
      <c r="B38" t="s">
        <v>2236</v>
      </c>
      <c r="C38" t="s">
        <v>4658</v>
      </c>
      <c r="D38" t="s">
        <v>2298</v>
      </c>
      <c r="E38" s="6">
        <v>-369306.67</v>
      </c>
      <c r="F38" s="6">
        <v>-443168</v>
      </c>
      <c r="G38" s="6">
        <v>-73861.33</v>
      </c>
      <c r="H38" t="s">
        <v>833</v>
      </c>
      <c r="I38" t="s">
        <v>4625</v>
      </c>
      <c r="J38" t="s">
        <v>4623</v>
      </c>
      <c r="K38" t="s">
        <v>4659</v>
      </c>
      <c r="L38" t="s">
        <v>4654</v>
      </c>
      <c r="M38" t="s">
        <v>4740</v>
      </c>
      <c r="O38" t="s">
        <v>4738</v>
      </c>
    </row>
    <row r="39" spans="1:15" x14ac:dyDescent="0.25">
      <c r="A39" t="s">
        <v>5092</v>
      </c>
      <c r="B39" t="s">
        <v>2236</v>
      </c>
      <c r="C39" t="s">
        <v>4660</v>
      </c>
      <c r="D39" t="s">
        <v>2298</v>
      </c>
      <c r="E39" s="6">
        <v>369306.67</v>
      </c>
      <c r="F39" s="6">
        <v>443168</v>
      </c>
      <c r="G39" s="6">
        <v>73861.33</v>
      </c>
      <c r="H39" t="s">
        <v>1412</v>
      </c>
      <c r="I39" t="s">
        <v>4625</v>
      </c>
      <c r="J39" t="s">
        <v>4623</v>
      </c>
      <c r="K39" t="s">
        <v>4661</v>
      </c>
      <c r="M39" t="s">
        <v>4740</v>
      </c>
      <c r="O39" t="s">
        <v>4738</v>
      </c>
    </row>
    <row r="40" spans="1:15" hidden="1" x14ac:dyDescent="0.25">
      <c r="A40" t="s">
        <v>5091</v>
      </c>
      <c r="B40" t="s">
        <v>2236</v>
      </c>
      <c r="C40" t="s">
        <v>4662</v>
      </c>
      <c r="D40" t="s">
        <v>2309</v>
      </c>
      <c r="E40" s="731">
        <v>9600</v>
      </c>
      <c r="F40" s="731">
        <v>11520</v>
      </c>
      <c r="G40" s="731">
        <v>1920</v>
      </c>
      <c r="H40" t="s">
        <v>1059</v>
      </c>
      <c r="I40" t="s">
        <v>4665</v>
      </c>
      <c r="J40" t="s">
        <v>4664</v>
      </c>
      <c r="K40" t="s">
        <v>4663</v>
      </c>
      <c r="M40" t="s">
        <v>4740</v>
      </c>
      <c r="N40" t="s">
        <v>4739</v>
      </c>
      <c r="O40" t="s">
        <v>4738</v>
      </c>
    </row>
    <row r="41" spans="1:15" hidden="1" x14ac:dyDescent="0.25">
      <c r="A41" t="s">
        <v>5090</v>
      </c>
      <c r="B41" t="s">
        <v>2236</v>
      </c>
      <c r="C41" t="s">
        <v>4666</v>
      </c>
      <c r="D41" t="s">
        <v>2309</v>
      </c>
      <c r="E41" s="731">
        <v>27500</v>
      </c>
      <c r="F41" s="731">
        <v>33000</v>
      </c>
      <c r="G41" s="731">
        <v>5500</v>
      </c>
      <c r="H41" t="s">
        <v>5089</v>
      </c>
      <c r="I41" t="s">
        <v>4380</v>
      </c>
      <c r="J41" t="s">
        <v>4378</v>
      </c>
      <c r="K41" t="s">
        <v>4667</v>
      </c>
      <c r="M41" t="s">
        <v>2447</v>
      </c>
      <c r="N41" t="s">
        <v>3389</v>
      </c>
      <c r="O41" t="s">
        <v>2445</v>
      </c>
    </row>
    <row r="42" spans="1:15" x14ac:dyDescent="0.25">
      <c r="A42" t="s">
        <v>5088</v>
      </c>
      <c r="B42" t="s">
        <v>2231</v>
      </c>
      <c r="C42" t="s">
        <v>4654</v>
      </c>
      <c r="D42" t="s">
        <v>2298</v>
      </c>
      <c r="E42" s="6">
        <v>369306.67</v>
      </c>
      <c r="F42" s="6">
        <v>443168</v>
      </c>
      <c r="G42" s="6">
        <v>73861.33</v>
      </c>
      <c r="H42" t="s">
        <v>999</v>
      </c>
      <c r="I42" t="s">
        <v>4625</v>
      </c>
      <c r="J42" t="s">
        <v>4623</v>
      </c>
      <c r="K42" t="s">
        <v>4655</v>
      </c>
      <c r="M42" t="s">
        <v>4740</v>
      </c>
      <c r="O42" t="s">
        <v>4738</v>
      </c>
    </row>
    <row r="43" spans="1:15" x14ac:dyDescent="0.25">
      <c r="A43" t="s">
        <v>5087</v>
      </c>
      <c r="B43" t="s">
        <v>2231</v>
      </c>
      <c r="C43" t="s">
        <v>4656</v>
      </c>
      <c r="D43" t="s">
        <v>2298</v>
      </c>
      <c r="E43" s="6">
        <v>2273213.33</v>
      </c>
      <c r="F43" s="6">
        <v>2727856</v>
      </c>
      <c r="G43" s="6">
        <v>454642.67</v>
      </c>
      <c r="H43" t="s">
        <v>5086</v>
      </c>
      <c r="I43" t="s">
        <v>4395</v>
      </c>
      <c r="J43" t="s">
        <v>4394</v>
      </c>
      <c r="K43" t="s">
        <v>4657</v>
      </c>
      <c r="M43" t="s">
        <v>2447</v>
      </c>
      <c r="N43" t="s">
        <v>3389</v>
      </c>
      <c r="O43" t="s">
        <v>2445</v>
      </c>
    </row>
    <row r="44" spans="1:15" x14ac:dyDescent="0.25">
      <c r="A44" t="s">
        <v>5085</v>
      </c>
      <c r="B44" t="s">
        <v>2198</v>
      </c>
      <c r="C44" t="s">
        <v>4650</v>
      </c>
      <c r="D44" t="s">
        <v>2298</v>
      </c>
      <c r="E44" s="6">
        <v>123640</v>
      </c>
      <c r="F44" s="6">
        <v>148368</v>
      </c>
      <c r="G44" s="6">
        <v>24728</v>
      </c>
      <c r="H44" t="s">
        <v>389</v>
      </c>
      <c r="I44" t="s">
        <v>4653</v>
      </c>
      <c r="J44" t="s">
        <v>4652</v>
      </c>
      <c r="K44" t="s">
        <v>4651</v>
      </c>
      <c r="M44" t="s">
        <v>4740</v>
      </c>
      <c r="O44" t="s">
        <v>4738</v>
      </c>
    </row>
    <row r="45" spans="1:15" hidden="1" x14ac:dyDescent="0.25">
      <c r="A45" t="s">
        <v>5084</v>
      </c>
      <c r="B45" t="s">
        <v>2195</v>
      </c>
      <c r="C45" t="s">
        <v>4646</v>
      </c>
      <c r="D45" t="s">
        <v>2309</v>
      </c>
      <c r="E45" s="731">
        <v>69300</v>
      </c>
      <c r="F45" s="731">
        <v>83160</v>
      </c>
      <c r="G45" s="731">
        <v>13860</v>
      </c>
      <c r="H45" t="s">
        <v>994</v>
      </c>
      <c r="I45" t="s">
        <v>4649</v>
      </c>
      <c r="J45" t="s">
        <v>4648</v>
      </c>
      <c r="K45" t="s">
        <v>4647</v>
      </c>
      <c r="M45" t="s">
        <v>4740</v>
      </c>
      <c r="N45" t="s">
        <v>4739</v>
      </c>
      <c r="O45" t="s">
        <v>4738</v>
      </c>
    </row>
    <row r="46" spans="1:15" x14ac:dyDescent="0.25">
      <c r="A46" t="s">
        <v>3418</v>
      </c>
      <c r="B46" t="s">
        <v>2168</v>
      </c>
      <c r="C46" t="s">
        <v>2166</v>
      </c>
      <c r="D46" t="s">
        <v>2298</v>
      </c>
      <c r="E46" s="6">
        <v>1868741.02</v>
      </c>
      <c r="F46" s="6">
        <v>2242489.2200000002</v>
      </c>
      <c r="G46" s="6">
        <v>373748.2</v>
      </c>
      <c r="H46" t="s">
        <v>989</v>
      </c>
      <c r="I46" t="s">
        <v>92</v>
      </c>
      <c r="J46" t="s">
        <v>4597</v>
      </c>
      <c r="K46" t="s">
        <v>2167</v>
      </c>
      <c r="M46" t="s">
        <v>2447</v>
      </c>
      <c r="N46" t="s">
        <v>3389</v>
      </c>
      <c r="O46" t="s">
        <v>2445</v>
      </c>
    </row>
    <row r="47" spans="1:15" hidden="1" x14ac:dyDescent="0.25">
      <c r="A47" t="s">
        <v>5083</v>
      </c>
      <c r="B47" t="s">
        <v>2159</v>
      </c>
      <c r="C47" t="s">
        <v>4638</v>
      </c>
      <c r="D47" t="s">
        <v>2309</v>
      </c>
      <c r="E47" s="731">
        <v>-16666.669999999998</v>
      </c>
      <c r="F47" s="731">
        <v>-20000</v>
      </c>
      <c r="G47" s="731">
        <v>-3333.33</v>
      </c>
      <c r="H47" t="s">
        <v>5082</v>
      </c>
      <c r="I47" t="s">
        <v>4619</v>
      </c>
      <c r="J47" t="s">
        <v>4618</v>
      </c>
      <c r="K47" t="s">
        <v>4639</v>
      </c>
      <c r="L47" t="s">
        <v>4640</v>
      </c>
      <c r="M47" t="s">
        <v>2447</v>
      </c>
      <c r="N47" t="s">
        <v>3389</v>
      </c>
      <c r="O47" t="s">
        <v>2445</v>
      </c>
    </row>
    <row r="48" spans="1:15" hidden="1" x14ac:dyDescent="0.25">
      <c r="A48" t="s">
        <v>5081</v>
      </c>
      <c r="B48" t="s">
        <v>2159</v>
      </c>
      <c r="C48" t="s">
        <v>4644</v>
      </c>
      <c r="D48" t="s">
        <v>2309</v>
      </c>
      <c r="E48" s="731">
        <v>20000</v>
      </c>
      <c r="F48" s="731">
        <v>24000</v>
      </c>
      <c r="G48" s="731">
        <v>4000</v>
      </c>
      <c r="H48" t="s">
        <v>2308</v>
      </c>
      <c r="I48" t="s">
        <v>4619</v>
      </c>
      <c r="J48" t="s">
        <v>4618</v>
      </c>
      <c r="K48" t="s">
        <v>4645</v>
      </c>
      <c r="M48" t="s">
        <v>2447</v>
      </c>
      <c r="N48" t="s">
        <v>3389</v>
      </c>
      <c r="O48" t="s">
        <v>2445</v>
      </c>
    </row>
    <row r="49" spans="1:15" hidden="1" x14ac:dyDescent="0.25">
      <c r="A49" t="s">
        <v>5080</v>
      </c>
      <c r="B49" t="s">
        <v>2154</v>
      </c>
      <c r="C49" t="s">
        <v>4640</v>
      </c>
      <c r="D49" t="s">
        <v>2309</v>
      </c>
      <c r="E49" s="731">
        <v>16666.669999999998</v>
      </c>
      <c r="F49" s="731">
        <v>20000</v>
      </c>
      <c r="G49" s="731">
        <v>3333.33</v>
      </c>
      <c r="H49" t="s">
        <v>2385</v>
      </c>
      <c r="I49" t="s">
        <v>4619</v>
      </c>
      <c r="J49" t="s">
        <v>4618</v>
      </c>
      <c r="K49" t="s">
        <v>4641</v>
      </c>
      <c r="M49" t="s">
        <v>2447</v>
      </c>
      <c r="N49" t="s">
        <v>3389</v>
      </c>
      <c r="O49" t="s">
        <v>2445</v>
      </c>
    </row>
    <row r="50" spans="1:15" hidden="1" x14ac:dyDescent="0.25">
      <c r="A50" t="s">
        <v>5079</v>
      </c>
      <c r="B50" t="s">
        <v>2154</v>
      </c>
      <c r="C50" t="s">
        <v>4642</v>
      </c>
      <c r="D50" t="s">
        <v>2309</v>
      </c>
      <c r="E50" s="731">
        <v>25000</v>
      </c>
      <c r="F50" s="731">
        <v>30000</v>
      </c>
      <c r="G50" s="731">
        <v>5000</v>
      </c>
      <c r="H50" t="s">
        <v>5078</v>
      </c>
      <c r="I50" t="s">
        <v>4380</v>
      </c>
      <c r="J50" t="s">
        <v>4378</v>
      </c>
      <c r="K50" t="s">
        <v>4643</v>
      </c>
      <c r="M50" t="s">
        <v>2447</v>
      </c>
      <c r="N50" t="s">
        <v>3389</v>
      </c>
      <c r="O50" t="s">
        <v>2445</v>
      </c>
    </row>
    <row r="51" spans="1:15" x14ac:dyDescent="0.25">
      <c r="A51" t="s">
        <v>3391</v>
      </c>
      <c r="B51" t="s">
        <v>2148</v>
      </c>
      <c r="C51" t="s">
        <v>2146</v>
      </c>
      <c r="D51" t="s">
        <v>2298</v>
      </c>
      <c r="E51" s="6">
        <v>4307236.92</v>
      </c>
      <c r="F51" s="6">
        <v>5168684.3</v>
      </c>
      <c r="G51" s="6">
        <v>861447.38</v>
      </c>
      <c r="H51" t="s">
        <v>1275</v>
      </c>
      <c r="I51" t="s">
        <v>92</v>
      </c>
      <c r="J51" t="s">
        <v>4597</v>
      </c>
      <c r="K51" t="s">
        <v>2147</v>
      </c>
      <c r="M51" t="s">
        <v>2447</v>
      </c>
      <c r="N51" t="s">
        <v>3389</v>
      </c>
      <c r="O51" t="s">
        <v>2445</v>
      </c>
    </row>
    <row r="52" spans="1:15" hidden="1" x14ac:dyDescent="0.25">
      <c r="A52" t="s">
        <v>5077</v>
      </c>
      <c r="B52" t="s">
        <v>2125</v>
      </c>
      <c r="C52" t="s">
        <v>5076</v>
      </c>
      <c r="D52" t="s">
        <v>2309</v>
      </c>
      <c r="E52" s="731">
        <v>12000</v>
      </c>
      <c r="F52" s="731">
        <v>14400</v>
      </c>
      <c r="G52" s="731">
        <v>2400</v>
      </c>
      <c r="H52" t="s">
        <v>5075</v>
      </c>
      <c r="I52" t="s">
        <v>4449</v>
      </c>
      <c r="J52" t="s">
        <v>4447</v>
      </c>
      <c r="K52" t="s">
        <v>4635</v>
      </c>
      <c r="M52" t="s">
        <v>2447</v>
      </c>
      <c r="N52" t="s">
        <v>3389</v>
      </c>
      <c r="O52" t="s">
        <v>2445</v>
      </c>
    </row>
    <row r="53" spans="1:15" x14ac:dyDescent="0.25">
      <c r="A53" t="s">
        <v>5074</v>
      </c>
      <c r="B53" t="s">
        <v>2113</v>
      </c>
      <c r="C53" t="s">
        <v>5073</v>
      </c>
      <c r="D53" t="s">
        <v>2298</v>
      </c>
      <c r="E53" s="6">
        <v>-692461</v>
      </c>
      <c r="F53" s="6">
        <v>-830953.2</v>
      </c>
      <c r="G53" s="6">
        <v>-138492.20000000001</v>
      </c>
      <c r="H53" t="s">
        <v>5072</v>
      </c>
      <c r="I53" t="s">
        <v>4631</v>
      </c>
      <c r="J53" t="s">
        <v>5068</v>
      </c>
      <c r="K53" t="s">
        <v>4629</v>
      </c>
      <c r="L53" t="s">
        <v>5070</v>
      </c>
      <c r="M53" t="s">
        <v>2447</v>
      </c>
      <c r="N53" t="s">
        <v>3389</v>
      </c>
      <c r="O53" t="s">
        <v>2445</v>
      </c>
    </row>
    <row r="54" spans="1:15" x14ac:dyDescent="0.25">
      <c r="A54" t="s">
        <v>5071</v>
      </c>
      <c r="B54" t="s">
        <v>2113</v>
      </c>
      <c r="C54" t="s">
        <v>5070</v>
      </c>
      <c r="D54" t="s">
        <v>2298</v>
      </c>
      <c r="E54" s="6">
        <v>692461</v>
      </c>
      <c r="F54" s="6">
        <v>830953.2</v>
      </c>
      <c r="G54" s="6">
        <v>138492.20000000001</v>
      </c>
      <c r="H54" t="s">
        <v>5069</v>
      </c>
      <c r="I54" t="s">
        <v>4631</v>
      </c>
      <c r="J54" t="s">
        <v>5068</v>
      </c>
      <c r="K54" t="s">
        <v>4633</v>
      </c>
      <c r="M54" t="s">
        <v>2447</v>
      </c>
      <c r="N54" t="s">
        <v>3389</v>
      </c>
      <c r="O54" t="s">
        <v>2445</v>
      </c>
    </row>
    <row r="55" spans="1:15" x14ac:dyDescent="0.25">
      <c r="A55" t="s">
        <v>5067</v>
      </c>
      <c r="B55" t="s">
        <v>2100</v>
      </c>
      <c r="C55" t="s">
        <v>5066</v>
      </c>
      <c r="D55" t="s">
        <v>2298</v>
      </c>
      <c r="E55" s="6">
        <v>47214.9</v>
      </c>
      <c r="F55" s="6">
        <v>56657.88</v>
      </c>
      <c r="G55" s="6">
        <v>9442.98</v>
      </c>
      <c r="H55" t="s">
        <v>5065</v>
      </c>
      <c r="I55" t="s">
        <v>4491</v>
      </c>
      <c r="J55" t="s">
        <v>4490</v>
      </c>
      <c r="K55" t="s">
        <v>4627</v>
      </c>
      <c r="M55" t="s">
        <v>2447</v>
      </c>
      <c r="N55" t="s">
        <v>3389</v>
      </c>
      <c r="O55" t="s">
        <v>2445</v>
      </c>
    </row>
    <row r="56" spans="1:15" hidden="1" x14ac:dyDescent="0.25">
      <c r="A56" t="s">
        <v>5064</v>
      </c>
      <c r="B56" t="s">
        <v>2087</v>
      </c>
      <c r="C56" t="s">
        <v>5063</v>
      </c>
      <c r="D56" t="s">
        <v>2309</v>
      </c>
      <c r="E56" s="731">
        <v>8000</v>
      </c>
      <c r="F56" s="731">
        <v>9600</v>
      </c>
      <c r="G56" s="731">
        <v>1600</v>
      </c>
      <c r="H56" t="s">
        <v>4029</v>
      </c>
      <c r="I56" t="s">
        <v>4380</v>
      </c>
      <c r="J56" t="s">
        <v>4378</v>
      </c>
      <c r="K56" t="s">
        <v>4621</v>
      </c>
      <c r="M56" t="s">
        <v>2447</v>
      </c>
      <c r="N56" t="s">
        <v>3389</v>
      </c>
      <c r="O56" t="s">
        <v>2445</v>
      </c>
    </row>
    <row r="57" spans="1:15" x14ac:dyDescent="0.25">
      <c r="A57" t="s">
        <v>5062</v>
      </c>
      <c r="B57" t="s">
        <v>2087</v>
      </c>
      <c r="C57" t="s">
        <v>5061</v>
      </c>
      <c r="D57" t="s">
        <v>2298</v>
      </c>
      <c r="E57" s="6">
        <v>640956.25</v>
      </c>
      <c r="F57" s="6">
        <v>769147.5</v>
      </c>
      <c r="G57" s="6">
        <v>128191.25</v>
      </c>
      <c r="H57" t="s">
        <v>1163</v>
      </c>
      <c r="I57" t="s">
        <v>4625</v>
      </c>
      <c r="J57" t="s">
        <v>4623</v>
      </c>
      <c r="K57" t="s">
        <v>4622</v>
      </c>
      <c r="M57" t="s">
        <v>4740</v>
      </c>
      <c r="O57" t="s">
        <v>4738</v>
      </c>
    </row>
    <row r="58" spans="1:15" x14ac:dyDescent="0.25">
      <c r="A58" t="s">
        <v>5060</v>
      </c>
      <c r="B58" t="s">
        <v>2065</v>
      </c>
      <c r="C58" t="s">
        <v>5059</v>
      </c>
      <c r="D58" t="s">
        <v>2298</v>
      </c>
      <c r="E58" s="6">
        <v>424400</v>
      </c>
      <c r="F58" s="6">
        <v>509280</v>
      </c>
      <c r="G58" s="6">
        <v>84880</v>
      </c>
      <c r="H58" t="s">
        <v>5058</v>
      </c>
      <c r="I58" t="s">
        <v>4619</v>
      </c>
      <c r="J58" t="s">
        <v>4618</v>
      </c>
      <c r="K58" t="s">
        <v>4617</v>
      </c>
      <c r="M58" t="s">
        <v>2447</v>
      </c>
      <c r="N58" t="s">
        <v>3389</v>
      </c>
      <c r="O58" t="s">
        <v>2445</v>
      </c>
    </row>
    <row r="59" spans="1:15" hidden="1" x14ac:dyDescent="0.25">
      <c r="A59" t="s">
        <v>5057</v>
      </c>
      <c r="B59" t="s">
        <v>4607</v>
      </c>
      <c r="C59" t="s">
        <v>5056</v>
      </c>
      <c r="D59" t="s">
        <v>2309</v>
      </c>
      <c r="E59" s="731">
        <v>42000</v>
      </c>
      <c r="F59" s="731">
        <v>50400</v>
      </c>
      <c r="G59" s="731">
        <v>8400</v>
      </c>
      <c r="H59" t="s">
        <v>292</v>
      </c>
      <c r="I59" t="s">
        <v>4609</v>
      </c>
      <c r="J59" t="s">
        <v>4608</v>
      </c>
      <c r="K59" t="s">
        <v>4606</v>
      </c>
      <c r="M59" t="s">
        <v>4740</v>
      </c>
      <c r="N59" t="s">
        <v>4739</v>
      </c>
      <c r="O59" t="s">
        <v>4738</v>
      </c>
    </row>
    <row r="60" spans="1:15" hidden="1" x14ac:dyDescent="0.25">
      <c r="A60" t="s">
        <v>5055</v>
      </c>
      <c r="B60" t="s">
        <v>4607</v>
      </c>
      <c r="C60" t="s">
        <v>5054</v>
      </c>
      <c r="D60" t="s">
        <v>2309</v>
      </c>
      <c r="E60" s="731">
        <v>83000</v>
      </c>
      <c r="F60" s="731">
        <v>99600</v>
      </c>
      <c r="G60" s="731">
        <v>16600</v>
      </c>
      <c r="H60" t="s">
        <v>1210</v>
      </c>
      <c r="I60" t="s">
        <v>4609</v>
      </c>
      <c r="J60" t="s">
        <v>4608</v>
      </c>
      <c r="K60" t="s">
        <v>4611</v>
      </c>
      <c r="M60" t="s">
        <v>4740</v>
      </c>
      <c r="N60" t="s">
        <v>4739</v>
      </c>
      <c r="O60" t="s">
        <v>4738</v>
      </c>
    </row>
    <row r="61" spans="1:15" x14ac:dyDescent="0.25">
      <c r="A61" t="s">
        <v>5053</v>
      </c>
      <c r="B61" t="s">
        <v>4607</v>
      </c>
      <c r="C61" t="s">
        <v>5052</v>
      </c>
      <c r="D61" t="s">
        <v>2298</v>
      </c>
      <c r="E61" s="6">
        <v>27022.7</v>
      </c>
      <c r="F61" s="6">
        <v>32427.24</v>
      </c>
      <c r="G61" s="6">
        <v>5404.54</v>
      </c>
      <c r="H61" t="s">
        <v>5051</v>
      </c>
      <c r="I61" t="s">
        <v>4491</v>
      </c>
      <c r="J61" t="s">
        <v>4490</v>
      </c>
      <c r="K61" t="s">
        <v>4613</v>
      </c>
      <c r="M61" t="s">
        <v>2447</v>
      </c>
      <c r="N61" t="s">
        <v>3389</v>
      </c>
      <c r="O61" t="s">
        <v>2445</v>
      </c>
    </row>
    <row r="62" spans="1:15" x14ac:dyDescent="0.25">
      <c r="A62" t="s">
        <v>5050</v>
      </c>
      <c r="B62" t="s">
        <v>4607</v>
      </c>
      <c r="C62" t="s">
        <v>5049</v>
      </c>
      <c r="D62" t="s">
        <v>2298</v>
      </c>
      <c r="E62" s="6">
        <v>238333.33</v>
      </c>
      <c r="F62" s="6">
        <v>286000</v>
      </c>
      <c r="G62" s="6">
        <v>47666.67</v>
      </c>
      <c r="H62" t="s">
        <v>5048</v>
      </c>
      <c r="I62" t="s">
        <v>4552</v>
      </c>
      <c r="J62" t="s">
        <v>4551</v>
      </c>
      <c r="K62" t="s">
        <v>4615</v>
      </c>
      <c r="M62" t="s">
        <v>2447</v>
      </c>
      <c r="N62" t="s">
        <v>3389</v>
      </c>
      <c r="O62" t="s">
        <v>2445</v>
      </c>
    </row>
    <row r="63" spans="1:15" hidden="1" x14ac:dyDescent="0.25">
      <c r="A63" t="s">
        <v>5047</v>
      </c>
      <c r="B63" t="s">
        <v>2040</v>
      </c>
      <c r="C63" t="s">
        <v>5046</v>
      </c>
      <c r="D63" t="s">
        <v>2309</v>
      </c>
      <c r="E63" s="731">
        <v>30000</v>
      </c>
      <c r="F63" s="731">
        <v>36000</v>
      </c>
      <c r="G63" s="731">
        <v>6000</v>
      </c>
      <c r="H63" t="s">
        <v>1020</v>
      </c>
      <c r="I63" t="s">
        <v>4604</v>
      </c>
      <c r="J63" t="s">
        <v>4603</v>
      </c>
      <c r="K63" t="s">
        <v>4602</v>
      </c>
      <c r="M63" t="s">
        <v>2447</v>
      </c>
      <c r="N63" t="s">
        <v>3389</v>
      </c>
      <c r="O63" t="s">
        <v>2445</v>
      </c>
    </row>
    <row r="64" spans="1:15" x14ac:dyDescent="0.25">
      <c r="A64" t="s">
        <v>5045</v>
      </c>
      <c r="B64" t="s">
        <v>4600</v>
      </c>
      <c r="C64" t="s">
        <v>5044</v>
      </c>
      <c r="D64" t="s">
        <v>2298</v>
      </c>
      <c r="E64" s="6">
        <v>250000</v>
      </c>
      <c r="F64" s="6">
        <v>300000</v>
      </c>
      <c r="G64" s="6">
        <v>50000</v>
      </c>
      <c r="H64" t="s">
        <v>5043</v>
      </c>
      <c r="I64" t="s">
        <v>4481</v>
      </c>
      <c r="J64" t="s">
        <v>4480</v>
      </c>
      <c r="K64" t="s">
        <v>4599</v>
      </c>
      <c r="M64" t="s">
        <v>2447</v>
      </c>
      <c r="N64" t="s">
        <v>3389</v>
      </c>
      <c r="O64" t="s">
        <v>2445</v>
      </c>
    </row>
    <row r="65" spans="1:15" hidden="1" x14ac:dyDescent="0.25">
      <c r="A65" t="s">
        <v>5042</v>
      </c>
      <c r="B65" t="s">
        <v>2020</v>
      </c>
      <c r="C65" t="s">
        <v>5041</v>
      </c>
      <c r="D65" t="s">
        <v>2309</v>
      </c>
      <c r="E65" s="731">
        <v>30000</v>
      </c>
      <c r="F65" s="731">
        <v>36000</v>
      </c>
      <c r="G65" s="731">
        <v>6000</v>
      </c>
      <c r="H65" t="s">
        <v>5040</v>
      </c>
      <c r="I65" t="s">
        <v>4380</v>
      </c>
      <c r="J65" t="s">
        <v>4378</v>
      </c>
      <c r="K65" t="s">
        <v>4594</v>
      </c>
      <c r="M65" t="s">
        <v>2447</v>
      </c>
      <c r="N65" t="s">
        <v>3389</v>
      </c>
      <c r="O65" t="s">
        <v>2445</v>
      </c>
    </row>
    <row r="66" spans="1:15" x14ac:dyDescent="0.25">
      <c r="A66" t="s">
        <v>5039</v>
      </c>
      <c r="B66" t="s">
        <v>1981</v>
      </c>
      <c r="C66" t="s">
        <v>5038</v>
      </c>
      <c r="D66" t="s">
        <v>2298</v>
      </c>
      <c r="E66" s="6">
        <v>3713604</v>
      </c>
      <c r="F66" s="6">
        <v>3713604</v>
      </c>
      <c r="G66" s="6"/>
      <c r="H66" t="s">
        <v>5037</v>
      </c>
      <c r="I66" t="s">
        <v>4473</v>
      </c>
      <c r="J66" t="s">
        <v>4471</v>
      </c>
      <c r="K66" t="s">
        <v>4591</v>
      </c>
      <c r="M66" t="s">
        <v>2447</v>
      </c>
      <c r="N66" t="s">
        <v>3389</v>
      </c>
      <c r="O66" t="s">
        <v>2445</v>
      </c>
    </row>
    <row r="67" spans="1:15" x14ac:dyDescent="0.25">
      <c r="A67" t="s">
        <v>5036</v>
      </c>
      <c r="B67" t="s">
        <v>4589</v>
      </c>
      <c r="C67" t="s">
        <v>5035</v>
      </c>
      <c r="D67" t="s">
        <v>2298</v>
      </c>
      <c r="E67" s="6">
        <v>41250</v>
      </c>
      <c r="F67" s="6">
        <v>49500</v>
      </c>
      <c r="G67" s="6">
        <v>8250</v>
      </c>
      <c r="H67" t="s">
        <v>5034</v>
      </c>
      <c r="I67" t="s">
        <v>4437</v>
      </c>
      <c r="J67" t="s">
        <v>4435</v>
      </c>
      <c r="K67" t="s">
        <v>4588</v>
      </c>
      <c r="M67" t="s">
        <v>2447</v>
      </c>
      <c r="N67" t="s">
        <v>3389</v>
      </c>
      <c r="O67" t="s">
        <v>2445</v>
      </c>
    </row>
    <row r="68" spans="1:15" x14ac:dyDescent="0.25">
      <c r="A68" t="s">
        <v>5033</v>
      </c>
      <c r="B68" t="s">
        <v>4581</v>
      </c>
      <c r="C68" t="s">
        <v>5032</v>
      </c>
      <c r="D68" t="s">
        <v>2298</v>
      </c>
      <c r="E68" s="6">
        <v>359959.5</v>
      </c>
      <c r="F68" s="6">
        <v>431951.4</v>
      </c>
      <c r="G68" s="6">
        <v>71991.899999999994</v>
      </c>
      <c r="H68" t="s">
        <v>1048</v>
      </c>
      <c r="I68" t="s">
        <v>2143</v>
      </c>
      <c r="J68" t="s">
        <v>4582</v>
      </c>
      <c r="K68" t="s">
        <v>4580</v>
      </c>
      <c r="M68" t="s">
        <v>2447</v>
      </c>
      <c r="N68" t="s">
        <v>3389</v>
      </c>
      <c r="O68" t="s">
        <v>2445</v>
      </c>
    </row>
    <row r="69" spans="1:15" x14ac:dyDescent="0.25">
      <c r="A69" t="s">
        <v>5031</v>
      </c>
      <c r="B69" t="s">
        <v>4581</v>
      </c>
      <c r="C69" t="s">
        <v>5030</v>
      </c>
      <c r="D69" t="s">
        <v>2298</v>
      </c>
      <c r="E69" s="6">
        <v>50000</v>
      </c>
      <c r="F69" s="6">
        <v>60000</v>
      </c>
      <c r="G69" s="6">
        <v>10000</v>
      </c>
      <c r="H69" t="s">
        <v>708</v>
      </c>
      <c r="I69" t="s">
        <v>4586</v>
      </c>
      <c r="J69" t="s">
        <v>4585</v>
      </c>
      <c r="K69" t="s">
        <v>4584</v>
      </c>
      <c r="M69" t="s">
        <v>2447</v>
      </c>
      <c r="N69" t="s">
        <v>3389</v>
      </c>
      <c r="O69" t="s">
        <v>2445</v>
      </c>
    </row>
    <row r="70" spans="1:15" x14ac:dyDescent="0.25">
      <c r="A70" t="s">
        <v>3046</v>
      </c>
      <c r="B70" t="s">
        <v>3045</v>
      </c>
      <c r="C70" t="s">
        <v>3044</v>
      </c>
      <c r="D70" t="s">
        <v>2298</v>
      </c>
      <c r="E70" s="6">
        <v>6313329.5199999996</v>
      </c>
      <c r="F70" s="6">
        <v>7575996</v>
      </c>
      <c r="G70" s="6">
        <v>1262666</v>
      </c>
      <c r="H70" t="s">
        <v>307</v>
      </c>
      <c r="I70" t="s">
        <v>92</v>
      </c>
      <c r="J70" t="s">
        <v>5453</v>
      </c>
      <c r="K70" t="s">
        <v>1901</v>
      </c>
      <c r="M70" t="s">
        <v>2447</v>
      </c>
      <c r="N70" t="s">
        <v>2446</v>
      </c>
      <c r="O70" t="s">
        <v>2445</v>
      </c>
    </row>
    <row r="71" spans="1:15" hidden="1" x14ac:dyDescent="0.25">
      <c r="A71" t="s">
        <v>5029</v>
      </c>
      <c r="B71" t="s">
        <v>1893</v>
      </c>
      <c r="C71" t="s">
        <v>5028</v>
      </c>
      <c r="D71" t="s">
        <v>2309</v>
      </c>
      <c r="E71" s="731">
        <v>37500</v>
      </c>
      <c r="F71" s="731">
        <v>45000</v>
      </c>
      <c r="G71" s="731">
        <v>7500</v>
      </c>
      <c r="H71" t="s">
        <v>1058</v>
      </c>
      <c r="I71" t="s">
        <v>4578</v>
      </c>
      <c r="J71" t="s">
        <v>4577</v>
      </c>
      <c r="K71" t="s">
        <v>4576</v>
      </c>
      <c r="M71" t="s">
        <v>2447</v>
      </c>
      <c r="N71" t="s">
        <v>3389</v>
      </c>
      <c r="O71" t="s">
        <v>2445</v>
      </c>
    </row>
    <row r="72" spans="1:15" hidden="1" x14ac:dyDescent="0.25">
      <c r="A72" t="s">
        <v>5027</v>
      </c>
      <c r="B72" t="s">
        <v>1887</v>
      </c>
      <c r="C72" t="s">
        <v>5026</v>
      </c>
      <c r="D72" t="s">
        <v>2309</v>
      </c>
      <c r="E72" s="731">
        <v>120000</v>
      </c>
      <c r="F72" s="731">
        <v>144000</v>
      </c>
      <c r="G72" s="731">
        <v>24000</v>
      </c>
      <c r="H72" t="s">
        <v>5025</v>
      </c>
      <c r="I72" t="s">
        <v>4574</v>
      </c>
      <c r="J72" t="s">
        <v>4572</v>
      </c>
      <c r="K72" t="s">
        <v>4571</v>
      </c>
      <c r="M72" t="s">
        <v>2447</v>
      </c>
      <c r="N72" t="s">
        <v>3389</v>
      </c>
      <c r="O72" t="s">
        <v>2445</v>
      </c>
    </row>
    <row r="73" spans="1:15" x14ac:dyDescent="0.25">
      <c r="A73" t="s">
        <v>5024</v>
      </c>
      <c r="B73" t="s">
        <v>1884</v>
      </c>
      <c r="C73" t="s">
        <v>5023</v>
      </c>
      <c r="D73" t="s">
        <v>2298</v>
      </c>
      <c r="E73" s="6">
        <v>6200296.6699999999</v>
      </c>
      <c r="F73" s="6">
        <v>7440356</v>
      </c>
      <c r="G73" s="6">
        <v>1240059.33</v>
      </c>
      <c r="H73" t="s">
        <v>2338</v>
      </c>
      <c r="I73" t="s">
        <v>4395</v>
      </c>
      <c r="J73" t="s">
        <v>4394</v>
      </c>
      <c r="K73" t="s">
        <v>4569</v>
      </c>
      <c r="M73" t="s">
        <v>2447</v>
      </c>
      <c r="N73" t="s">
        <v>3389</v>
      </c>
      <c r="O73" t="s">
        <v>2445</v>
      </c>
    </row>
    <row r="74" spans="1:15" hidden="1" x14ac:dyDescent="0.25">
      <c r="A74" t="s">
        <v>5022</v>
      </c>
      <c r="B74" t="s">
        <v>1846</v>
      </c>
      <c r="C74" t="s">
        <v>5021</v>
      </c>
      <c r="D74" t="s">
        <v>2309</v>
      </c>
      <c r="E74" s="731">
        <v>12000</v>
      </c>
      <c r="F74" s="731">
        <v>14400</v>
      </c>
      <c r="G74" s="731">
        <v>2400</v>
      </c>
      <c r="H74" t="s">
        <v>5020</v>
      </c>
      <c r="I74" t="s">
        <v>4567</v>
      </c>
      <c r="J74" t="s">
        <v>4566</v>
      </c>
      <c r="K74" t="s">
        <v>4565</v>
      </c>
      <c r="M74" t="s">
        <v>2447</v>
      </c>
      <c r="N74" t="s">
        <v>3389</v>
      </c>
      <c r="O74" t="s">
        <v>2445</v>
      </c>
    </row>
    <row r="75" spans="1:15" hidden="1" x14ac:dyDescent="0.25">
      <c r="A75" t="s">
        <v>5019</v>
      </c>
      <c r="B75" t="s">
        <v>1829</v>
      </c>
      <c r="C75" t="s">
        <v>5018</v>
      </c>
      <c r="D75" t="s">
        <v>2309</v>
      </c>
      <c r="E75" s="731">
        <v>42000</v>
      </c>
      <c r="F75" s="731">
        <v>50400</v>
      </c>
      <c r="G75" s="731">
        <v>8400</v>
      </c>
      <c r="H75" t="s">
        <v>5017</v>
      </c>
      <c r="I75" t="s">
        <v>4380</v>
      </c>
      <c r="J75" t="s">
        <v>4378</v>
      </c>
      <c r="K75" t="s">
        <v>4563</v>
      </c>
      <c r="M75" t="s">
        <v>2447</v>
      </c>
      <c r="N75" t="s">
        <v>3389</v>
      </c>
      <c r="O75" t="s">
        <v>2445</v>
      </c>
    </row>
    <row r="76" spans="1:15" x14ac:dyDescent="0.25">
      <c r="A76" t="s">
        <v>5016</v>
      </c>
      <c r="B76" t="s">
        <v>4560</v>
      </c>
      <c r="C76" t="s">
        <v>5015</v>
      </c>
      <c r="D76" t="s">
        <v>2298</v>
      </c>
      <c r="E76" s="6">
        <v>220487.5</v>
      </c>
      <c r="F76" s="6">
        <v>264585</v>
      </c>
      <c r="G76" s="6">
        <v>44097.5</v>
      </c>
      <c r="H76" t="s">
        <v>5014</v>
      </c>
      <c r="I76" t="s">
        <v>4556</v>
      </c>
      <c r="J76" t="s">
        <v>4555</v>
      </c>
      <c r="K76" t="s">
        <v>4559</v>
      </c>
      <c r="M76" t="s">
        <v>2447</v>
      </c>
      <c r="N76" t="s">
        <v>3389</v>
      </c>
      <c r="O76" t="s">
        <v>2445</v>
      </c>
    </row>
    <row r="77" spans="1:15" x14ac:dyDescent="0.25">
      <c r="A77" t="s">
        <v>5452</v>
      </c>
      <c r="B77" t="s">
        <v>4560</v>
      </c>
      <c r="C77" t="s">
        <v>5451</v>
      </c>
      <c r="D77" t="s">
        <v>2298</v>
      </c>
      <c r="E77" s="6">
        <v>220487.5</v>
      </c>
      <c r="F77" s="6">
        <v>264585</v>
      </c>
      <c r="G77" s="6">
        <v>44097.5</v>
      </c>
      <c r="H77" t="s">
        <v>5014</v>
      </c>
      <c r="I77" t="s">
        <v>4556</v>
      </c>
      <c r="J77" t="s">
        <v>4555</v>
      </c>
      <c r="K77" t="s">
        <v>4554</v>
      </c>
      <c r="M77" t="s">
        <v>2447</v>
      </c>
      <c r="N77" t="s">
        <v>3389</v>
      </c>
      <c r="O77" t="s">
        <v>2445</v>
      </c>
    </row>
    <row r="78" spans="1:15" x14ac:dyDescent="0.25">
      <c r="A78" t="s">
        <v>5450</v>
      </c>
      <c r="B78" t="s">
        <v>4560</v>
      </c>
      <c r="C78" t="s">
        <v>5449</v>
      </c>
      <c r="D78" t="s">
        <v>2298</v>
      </c>
      <c r="E78" s="6">
        <v>220487.5</v>
      </c>
      <c r="F78" s="6">
        <v>264585</v>
      </c>
      <c r="G78" s="6">
        <v>44097.5</v>
      </c>
      <c r="H78" t="s">
        <v>5014</v>
      </c>
      <c r="I78" t="s">
        <v>4556</v>
      </c>
      <c r="J78" t="s">
        <v>4555</v>
      </c>
      <c r="K78" t="s">
        <v>4557</v>
      </c>
      <c r="M78" t="s">
        <v>2447</v>
      </c>
      <c r="N78" t="s">
        <v>3389</v>
      </c>
      <c r="O78" t="s">
        <v>2445</v>
      </c>
    </row>
    <row r="79" spans="1:15" x14ac:dyDescent="0.25">
      <c r="A79" t="s">
        <v>5448</v>
      </c>
      <c r="B79" t="s">
        <v>4560</v>
      </c>
      <c r="C79" t="s">
        <v>5447</v>
      </c>
      <c r="D79" t="s">
        <v>2298</v>
      </c>
      <c r="E79" s="6">
        <v>220487.5</v>
      </c>
      <c r="F79" s="6">
        <v>264585</v>
      </c>
      <c r="G79" s="6">
        <v>44097.5</v>
      </c>
      <c r="H79" t="s">
        <v>5014</v>
      </c>
      <c r="I79" t="s">
        <v>4556</v>
      </c>
      <c r="J79" t="s">
        <v>4555</v>
      </c>
      <c r="K79" t="s">
        <v>4558</v>
      </c>
      <c r="M79" t="s">
        <v>2447</v>
      </c>
      <c r="N79" t="s">
        <v>3389</v>
      </c>
      <c r="O79" t="s">
        <v>2445</v>
      </c>
    </row>
    <row r="80" spans="1:15" x14ac:dyDescent="0.25">
      <c r="A80" t="s">
        <v>5446</v>
      </c>
      <c r="B80" t="s">
        <v>4560</v>
      </c>
      <c r="C80" t="s">
        <v>5445</v>
      </c>
      <c r="D80" t="s">
        <v>2298</v>
      </c>
      <c r="E80" s="6">
        <v>220487.5</v>
      </c>
      <c r="F80" s="6">
        <v>264585</v>
      </c>
      <c r="G80" s="6">
        <v>44097.5</v>
      </c>
      <c r="H80" t="s">
        <v>5014</v>
      </c>
      <c r="I80" t="s">
        <v>4556</v>
      </c>
      <c r="J80" t="s">
        <v>4555</v>
      </c>
      <c r="K80" t="s">
        <v>4561</v>
      </c>
      <c r="M80" t="s">
        <v>2447</v>
      </c>
      <c r="N80" t="s">
        <v>3389</v>
      </c>
      <c r="O80" t="s">
        <v>2445</v>
      </c>
    </row>
    <row r="81" spans="1:15" x14ac:dyDescent="0.25">
      <c r="A81" t="s">
        <v>5013</v>
      </c>
      <c r="B81" t="s">
        <v>1798</v>
      </c>
      <c r="C81" t="s">
        <v>5012</v>
      </c>
      <c r="D81" t="s">
        <v>2298</v>
      </c>
      <c r="E81" s="6">
        <v>11666.67</v>
      </c>
      <c r="F81" s="6">
        <v>14000</v>
      </c>
      <c r="G81" s="6">
        <v>2333.33</v>
      </c>
      <c r="H81" t="s">
        <v>5011</v>
      </c>
      <c r="I81" t="s">
        <v>4552</v>
      </c>
      <c r="J81" t="s">
        <v>4551</v>
      </c>
      <c r="K81" t="s">
        <v>4550</v>
      </c>
      <c r="M81" t="s">
        <v>2447</v>
      </c>
      <c r="N81" t="s">
        <v>3389</v>
      </c>
      <c r="O81" t="s">
        <v>2445</v>
      </c>
    </row>
    <row r="82" spans="1:15" x14ac:dyDescent="0.25">
      <c r="A82" t="s">
        <v>5010</v>
      </c>
      <c r="B82" t="s">
        <v>1773</v>
      </c>
      <c r="C82" t="s">
        <v>5009</v>
      </c>
      <c r="D82" t="s">
        <v>2298</v>
      </c>
      <c r="E82" s="6">
        <v>27757.29</v>
      </c>
      <c r="F82" s="6">
        <v>33308.75</v>
      </c>
      <c r="G82" s="6">
        <v>5551.46</v>
      </c>
      <c r="H82" t="s">
        <v>5008</v>
      </c>
      <c r="I82" t="s">
        <v>4371</v>
      </c>
      <c r="J82" t="s">
        <v>4370</v>
      </c>
      <c r="K82" t="s">
        <v>4548</v>
      </c>
      <c r="M82" t="s">
        <v>2447</v>
      </c>
      <c r="N82" t="s">
        <v>3389</v>
      </c>
      <c r="O82" t="s">
        <v>2445</v>
      </c>
    </row>
    <row r="83" spans="1:15" x14ac:dyDescent="0.25">
      <c r="A83" t="s">
        <v>5007</v>
      </c>
      <c r="B83" t="s">
        <v>1769</v>
      </c>
      <c r="C83" t="s">
        <v>5006</v>
      </c>
      <c r="D83" t="s">
        <v>2298</v>
      </c>
      <c r="E83" s="6">
        <v>576954.6</v>
      </c>
      <c r="F83" s="6">
        <v>692346</v>
      </c>
      <c r="G83" s="6">
        <v>115391.4</v>
      </c>
      <c r="H83" t="s">
        <v>5005</v>
      </c>
      <c r="I83" t="s">
        <v>4395</v>
      </c>
      <c r="J83" t="s">
        <v>4394</v>
      </c>
      <c r="K83" t="s">
        <v>4546</v>
      </c>
      <c r="M83" t="s">
        <v>2447</v>
      </c>
      <c r="N83" t="s">
        <v>3389</v>
      </c>
      <c r="O83" t="s">
        <v>2445</v>
      </c>
    </row>
    <row r="84" spans="1:15" hidden="1" x14ac:dyDescent="0.25">
      <c r="A84" t="s">
        <v>5004</v>
      </c>
      <c r="B84" t="s">
        <v>1750</v>
      </c>
      <c r="C84" t="s">
        <v>5003</v>
      </c>
      <c r="D84" t="s">
        <v>2309</v>
      </c>
      <c r="E84" s="731">
        <v>84000</v>
      </c>
      <c r="F84" s="731">
        <v>100800</v>
      </c>
      <c r="G84" s="731">
        <v>16800</v>
      </c>
      <c r="H84" t="s">
        <v>1092</v>
      </c>
      <c r="I84" t="s">
        <v>4544</v>
      </c>
      <c r="J84" t="s">
        <v>4542</v>
      </c>
      <c r="K84" t="s">
        <v>4541</v>
      </c>
      <c r="M84" t="s">
        <v>2447</v>
      </c>
      <c r="N84" t="s">
        <v>3389</v>
      </c>
      <c r="O84" t="s">
        <v>2445</v>
      </c>
    </row>
    <row r="85" spans="1:15" x14ac:dyDescent="0.25">
      <c r="A85" t="s">
        <v>5002</v>
      </c>
      <c r="B85" t="s">
        <v>4538</v>
      </c>
      <c r="C85" t="s">
        <v>5001</v>
      </c>
      <c r="D85" t="s">
        <v>2298</v>
      </c>
      <c r="E85" s="6">
        <v>262027.5</v>
      </c>
      <c r="F85" s="6">
        <v>262027.5</v>
      </c>
      <c r="G85" s="6">
        <v>0</v>
      </c>
      <c r="H85" t="s">
        <v>5000</v>
      </c>
      <c r="I85" t="s">
        <v>4539</v>
      </c>
      <c r="J85" t="s">
        <v>4511</v>
      </c>
      <c r="K85" t="s">
        <v>4537</v>
      </c>
      <c r="M85" t="s">
        <v>2447</v>
      </c>
      <c r="N85" t="s">
        <v>3389</v>
      </c>
      <c r="O85" t="s">
        <v>2445</v>
      </c>
    </row>
    <row r="86" spans="1:15" x14ac:dyDescent="0.25">
      <c r="A86" t="s">
        <v>4999</v>
      </c>
      <c r="B86" t="s">
        <v>1712</v>
      </c>
      <c r="C86" t="s">
        <v>4998</v>
      </c>
      <c r="D86" t="s">
        <v>2298</v>
      </c>
      <c r="E86" s="6">
        <v>13860.95</v>
      </c>
      <c r="F86" s="6">
        <v>16633.14</v>
      </c>
      <c r="G86" s="6">
        <v>2772.19</v>
      </c>
      <c r="H86" t="s">
        <v>4997</v>
      </c>
      <c r="I86" t="s">
        <v>4491</v>
      </c>
      <c r="J86" t="s">
        <v>4490</v>
      </c>
      <c r="K86" t="s">
        <v>4533</v>
      </c>
      <c r="M86" t="s">
        <v>2447</v>
      </c>
      <c r="N86" t="s">
        <v>3389</v>
      </c>
      <c r="O86" t="s">
        <v>2445</v>
      </c>
    </row>
    <row r="87" spans="1:15" x14ac:dyDescent="0.25">
      <c r="A87" t="s">
        <v>4996</v>
      </c>
      <c r="B87" t="s">
        <v>1712</v>
      </c>
      <c r="C87" t="s">
        <v>4995</v>
      </c>
      <c r="D87" t="s">
        <v>2298</v>
      </c>
      <c r="E87" s="6">
        <v>138609.5</v>
      </c>
      <c r="F87" s="6">
        <v>166331.4</v>
      </c>
      <c r="G87" s="6">
        <v>27721.9</v>
      </c>
      <c r="H87" t="s">
        <v>4994</v>
      </c>
      <c r="I87" t="s">
        <v>4491</v>
      </c>
      <c r="J87" t="s">
        <v>4490</v>
      </c>
      <c r="K87" t="s">
        <v>4535</v>
      </c>
      <c r="M87" t="s">
        <v>2447</v>
      </c>
      <c r="N87" t="s">
        <v>3389</v>
      </c>
      <c r="O87" t="s">
        <v>2445</v>
      </c>
    </row>
    <row r="88" spans="1:15" x14ac:dyDescent="0.25">
      <c r="A88" t="s">
        <v>4993</v>
      </c>
      <c r="B88" t="s">
        <v>1709</v>
      </c>
      <c r="C88" t="s">
        <v>4992</v>
      </c>
      <c r="D88" t="s">
        <v>2298</v>
      </c>
      <c r="E88" s="6">
        <v>28750</v>
      </c>
      <c r="F88" s="6">
        <v>34500</v>
      </c>
      <c r="G88" s="6">
        <v>5750</v>
      </c>
      <c r="H88" t="s">
        <v>4991</v>
      </c>
      <c r="I88" t="s">
        <v>4383</v>
      </c>
      <c r="J88" t="s">
        <v>4382</v>
      </c>
      <c r="K88" t="s">
        <v>4530</v>
      </c>
      <c r="M88" t="s">
        <v>2447</v>
      </c>
      <c r="N88" t="s">
        <v>3389</v>
      </c>
      <c r="O88" t="s">
        <v>2445</v>
      </c>
    </row>
    <row r="89" spans="1:15" x14ac:dyDescent="0.25">
      <c r="A89" t="s">
        <v>4990</v>
      </c>
      <c r="B89" t="s">
        <v>1709</v>
      </c>
      <c r="C89" t="s">
        <v>4989</v>
      </c>
      <c r="D89" t="s">
        <v>2298</v>
      </c>
      <c r="E89" s="6">
        <v>9710311.6999999993</v>
      </c>
      <c r="F89" s="6">
        <v>11652375</v>
      </c>
      <c r="G89" s="6">
        <v>1942063.3</v>
      </c>
      <c r="H89" t="s">
        <v>2740</v>
      </c>
      <c r="I89" t="s">
        <v>1406</v>
      </c>
      <c r="J89" t="s">
        <v>4412</v>
      </c>
      <c r="K89" t="s">
        <v>4531</v>
      </c>
      <c r="M89" t="s">
        <v>2447</v>
      </c>
      <c r="N89" t="s">
        <v>3389</v>
      </c>
      <c r="O89" t="s">
        <v>2445</v>
      </c>
    </row>
    <row r="90" spans="1:15" x14ac:dyDescent="0.25">
      <c r="A90" t="s">
        <v>4988</v>
      </c>
      <c r="B90" t="s">
        <v>1709</v>
      </c>
      <c r="C90" t="s">
        <v>4987</v>
      </c>
      <c r="D90" t="s">
        <v>2298</v>
      </c>
      <c r="E90" s="6">
        <v>7518579.0700000003</v>
      </c>
      <c r="F90" s="6">
        <v>9022294.4000000004</v>
      </c>
      <c r="G90" s="6">
        <v>1503715.33</v>
      </c>
      <c r="H90" t="s">
        <v>4986</v>
      </c>
      <c r="I90" t="s">
        <v>4395</v>
      </c>
      <c r="J90" t="s">
        <v>4394</v>
      </c>
      <c r="K90" t="s">
        <v>4529</v>
      </c>
      <c r="M90" t="s">
        <v>2447</v>
      </c>
      <c r="N90" t="s">
        <v>3389</v>
      </c>
      <c r="O90" t="s">
        <v>2445</v>
      </c>
    </row>
    <row r="91" spans="1:15" x14ac:dyDescent="0.25">
      <c r="A91" t="s">
        <v>4985</v>
      </c>
      <c r="B91" t="s">
        <v>4520</v>
      </c>
      <c r="C91" t="s">
        <v>4984</v>
      </c>
      <c r="D91" t="s">
        <v>2298</v>
      </c>
      <c r="E91" s="6">
        <v>79825</v>
      </c>
      <c r="F91" s="6">
        <v>95790</v>
      </c>
      <c r="G91" s="6">
        <v>15965</v>
      </c>
      <c r="H91" t="s">
        <v>1140</v>
      </c>
      <c r="I91" t="s">
        <v>4528</v>
      </c>
      <c r="J91" t="s">
        <v>4527</v>
      </c>
      <c r="K91" t="s">
        <v>4526</v>
      </c>
      <c r="M91" t="s">
        <v>2447</v>
      </c>
      <c r="N91" t="s">
        <v>3389</v>
      </c>
      <c r="O91" t="s">
        <v>2445</v>
      </c>
    </row>
    <row r="92" spans="1:15" x14ac:dyDescent="0.25">
      <c r="A92" t="s">
        <v>4983</v>
      </c>
      <c r="B92" t="s">
        <v>4520</v>
      </c>
      <c r="C92" t="s">
        <v>4982</v>
      </c>
      <c r="D92" t="s">
        <v>2298</v>
      </c>
      <c r="E92" s="6">
        <v>46250</v>
      </c>
      <c r="F92" s="6">
        <v>55500</v>
      </c>
      <c r="G92" s="6">
        <v>9250</v>
      </c>
      <c r="H92" t="s">
        <v>1124</v>
      </c>
      <c r="I92" t="s">
        <v>4437</v>
      </c>
      <c r="J92" t="s">
        <v>4435</v>
      </c>
      <c r="K92" t="s">
        <v>4525</v>
      </c>
      <c r="M92" t="s">
        <v>2447</v>
      </c>
      <c r="N92" t="s">
        <v>3389</v>
      </c>
      <c r="O92" t="s">
        <v>2445</v>
      </c>
    </row>
    <row r="93" spans="1:15" x14ac:dyDescent="0.25">
      <c r="A93" t="s">
        <v>4981</v>
      </c>
      <c r="B93" t="s">
        <v>4520</v>
      </c>
      <c r="C93" t="s">
        <v>4980</v>
      </c>
      <c r="D93" t="s">
        <v>2298</v>
      </c>
      <c r="E93" s="6">
        <v>500000</v>
      </c>
      <c r="F93" s="6">
        <v>600000</v>
      </c>
      <c r="G93" s="6">
        <v>100000</v>
      </c>
      <c r="H93" t="s">
        <v>4979</v>
      </c>
      <c r="I93" t="s">
        <v>4524</v>
      </c>
      <c r="J93" t="s">
        <v>4522</v>
      </c>
      <c r="K93" t="s">
        <v>4521</v>
      </c>
      <c r="M93" t="s">
        <v>2447</v>
      </c>
      <c r="N93" t="s">
        <v>3389</v>
      </c>
      <c r="O93" t="s">
        <v>2445</v>
      </c>
    </row>
    <row r="94" spans="1:15" x14ac:dyDescent="0.25">
      <c r="A94" t="s">
        <v>4978</v>
      </c>
      <c r="B94" t="s">
        <v>4520</v>
      </c>
      <c r="C94" t="s">
        <v>4977</v>
      </c>
      <c r="D94" t="s">
        <v>2298</v>
      </c>
      <c r="E94" s="6">
        <v>3203902.57</v>
      </c>
      <c r="F94" s="6">
        <v>3844682.6</v>
      </c>
      <c r="G94" s="6">
        <v>640780.03</v>
      </c>
      <c r="H94" t="s">
        <v>4976</v>
      </c>
      <c r="I94" t="s">
        <v>4395</v>
      </c>
      <c r="J94" t="s">
        <v>4394</v>
      </c>
      <c r="K94" t="s">
        <v>4519</v>
      </c>
      <c r="M94" t="s">
        <v>2447</v>
      </c>
      <c r="N94" t="s">
        <v>3389</v>
      </c>
      <c r="O94" t="s">
        <v>2445</v>
      </c>
    </row>
    <row r="95" spans="1:15" hidden="1" x14ac:dyDescent="0.25">
      <c r="A95" t="s">
        <v>4975</v>
      </c>
      <c r="B95" t="s">
        <v>1700</v>
      </c>
      <c r="C95" t="s">
        <v>4974</v>
      </c>
      <c r="D95" t="s">
        <v>2309</v>
      </c>
      <c r="E95" s="731">
        <v>42800</v>
      </c>
      <c r="F95" s="731">
        <v>51360</v>
      </c>
      <c r="G95" s="731">
        <v>8560</v>
      </c>
      <c r="H95" t="s">
        <v>1203</v>
      </c>
      <c r="I95" t="s">
        <v>4625</v>
      </c>
      <c r="J95" t="s">
        <v>4623</v>
      </c>
      <c r="K95" t="s">
        <v>4973</v>
      </c>
      <c r="M95" t="s">
        <v>4740</v>
      </c>
      <c r="N95" t="s">
        <v>4739</v>
      </c>
      <c r="O95" t="s">
        <v>4738</v>
      </c>
    </row>
    <row r="96" spans="1:15" x14ac:dyDescent="0.25">
      <c r="A96" t="s">
        <v>4972</v>
      </c>
      <c r="B96" t="s">
        <v>4515</v>
      </c>
      <c r="C96" t="s">
        <v>4971</v>
      </c>
      <c r="D96" t="s">
        <v>2298</v>
      </c>
      <c r="E96" s="6">
        <v>507356.26</v>
      </c>
      <c r="F96" s="6">
        <v>608828</v>
      </c>
      <c r="G96" s="6">
        <v>101471.74</v>
      </c>
      <c r="H96" t="s">
        <v>4970</v>
      </c>
      <c r="I96" t="s">
        <v>4395</v>
      </c>
      <c r="J96" t="s">
        <v>4394</v>
      </c>
      <c r="K96" t="s">
        <v>4518</v>
      </c>
      <c r="M96" t="s">
        <v>2447</v>
      </c>
      <c r="N96" t="s">
        <v>3389</v>
      </c>
      <c r="O96" t="s">
        <v>2445</v>
      </c>
    </row>
    <row r="97" spans="1:15" x14ac:dyDescent="0.25">
      <c r="A97" t="s">
        <v>4969</v>
      </c>
      <c r="B97" t="s">
        <v>4515</v>
      </c>
      <c r="C97" t="s">
        <v>4968</v>
      </c>
      <c r="D97" t="s">
        <v>2298</v>
      </c>
      <c r="E97" s="6">
        <v>333720</v>
      </c>
      <c r="F97" s="6">
        <v>400464</v>
      </c>
      <c r="G97" s="6">
        <v>66744</v>
      </c>
      <c r="H97" t="s">
        <v>4967</v>
      </c>
      <c r="I97" t="s">
        <v>4517</v>
      </c>
      <c r="J97" t="s">
        <v>4516</v>
      </c>
      <c r="K97" t="s">
        <v>4514</v>
      </c>
      <c r="M97" t="s">
        <v>2447</v>
      </c>
      <c r="N97" t="s">
        <v>3389</v>
      </c>
      <c r="O97" t="s">
        <v>2445</v>
      </c>
    </row>
    <row r="98" spans="1:15" x14ac:dyDescent="0.25">
      <c r="A98" t="s">
        <v>4966</v>
      </c>
      <c r="B98" t="s">
        <v>4510</v>
      </c>
      <c r="C98" t="s">
        <v>4965</v>
      </c>
      <c r="D98" t="s">
        <v>2298</v>
      </c>
      <c r="E98" s="6">
        <v>75782.7</v>
      </c>
      <c r="F98" s="6">
        <v>75782.7</v>
      </c>
      <c r="G98" s="6"/>
      <c r="H98" t="s">
        <v>4964</v>
      </c>
      <c r="I98" t="s">
        <v>4539</v>
      </c>
      <c r="J98" t="s">
        <v>4511</v>
      </c>
      <c r="K98" t="s">
        <v>4509</v>
      </c>
      <c r="M98" t="s">
        <v>2447</v>
      </c>
      <c r="N98" t="s">
        <v>3389</v>
      </c>
      <c r="O98" t="s">
        <v>2445</v>
      </c>
    </row>
    <row r="99" spans="1:15" x14ac:dyDescent="0.25">
      <c r="A99" t="s">
        <v>4963</v>
      </c>
      <c r="B99" t="s">
        <v>4508</v>
      </c>
      <c r="C99" t="s">
        <v>4962</v>
      </c>
      <c r="D99" t="s">
        <v>2298</v>
      </c>
      <c r="E99" s="6">
        <v>41000</v>
      </c>
      <c r="F99" s="6">
        <v>49200</v>
      </c>
      <c r="G99" s="6">
        <v>8200</v>
      </c>
      <c r="H99" t="s">
        <v>3472</v>
      </c>
      <c r="I99" t="s">
        <v>4371</v>
      </c>
      <c r="J99" t="s">
        <v>4370</v>
      </c>
      <c r="K99" t="s">
        <v>4507</v>
      </c>
      <c r="M99" t="s">
        <v>2447</v>
      </c>
      <c r="N99" t="s">
        <v>3389</v>
      </c>
      <c r="O99" t="s">
        <v>2445</v>
      </c>
    </row>
    <row r="100" spans="1:15" x14ac:dyDescent="0.25">
      <c r="A100" t="s">
        <v>4961</v>
      </c>
      <c r="B100" t="s">
        <v>4506</v>
      </c>
      <c r="C100" t="s">
        <v>4960</v>
      </c>
      <c r="D100" t="s">
        <v>2298</v>
      </c>
      <c r="E100" s="6">
        <v>304565.5</v>
      </c>
      <c r="F100" s="6">
        <v>365478.6</v>
      </c>
      <c r="G100" s="6">
        <v>60913.1</v>
      </c>
      <c r="H100" t="s">
        <v>4959</v>
      </c>
      <c r="I100" t="s">
        <v>4395</v>
      </c>
      <c r="J100" t="s">
        <v>4394</v>
      </c>
      <c r="K100" t="s">
        <v>4505</v>
      </c>
      <c r="M100" t="s">
        <v>2447</v>
      </c>
      <c r="N100" t="s">
        <v>3389</v>
      </c>
      <c r="O100" t="s">
        <v>2445</v>
      </c>
    </row>
    <row r="101" spans="1:15" x14ac:dyDescent="0.25">
      <c r="A101" t="s">
        <v>4958</v>
      </c>
      <c r="B101" t="s">
        <v>1682</v>
      </c>
      <c r="C101" t="s">
        <v>4957</v>
      </c>
      <c r="D101" t="s">
        <v>2298</v>
      </c>
      <c r="E101" s="6">
        <v>107110.56</v>
      </c>
      <c r="F101" s="6">
        <v>128532.67</v>
      </c>
      <c r="G101" s="6">
        <v>21422.11</v>
      </c>
      <c r="H101" t="s">
        <v>4956</v>
      </c>
      <c r="I101" t="s">
        <v>4504</v>
      </c>
      <c r="J101" t="s">
        <v>4503</v>
      </c>
      <c r="K101" t="s">
        <v>4502</v>
      </c>
      <c r="M101" t="s">
        <v>2447</v>
      </c>
      <c r="N101" t="s">
        <v>3389</v>
      </c>
      <c r="O101" t="s">
        <v>2445</v>
      </c>
    </row>
    <row r="102" spans="1:15" x14ac:dyDescent="0.25">
      <c r="A102" t="s">
        <v>4955</v>
      </c>
      <c r="B102" t="s">
        <v>1682</v>
      </c>
      <c r="C102" t="s">
        <v>4954</v>
      </c>
      <c r="D102" t="s">
        <v>2298</v>
      </c>
      <c r="E102" s="6">
        <v>55000</v>
      </c>
      <c r="F102" s="6">
        <v>66000</v>
      </c>
      <c r="G102" s="6">
        <v>11000</v>
      </c>
      <c r="H102" t="s">
        <v>2332</v>
      </c>
      <c r="I102" t="s">
        <v>4501</v>
      </c>
      <c r="J102" t="s">
        <v>4500</v>
      </c>
      <c r="K102" t="s">
        <v>4499</v>
      </c>
      <c r="M102" t="s">
        <v>2447</v>
      </c>
      <c r="N102" t="s">
        <v>3389</v>
      </c>
      <c r="O102" t="s">
        <v>2445</v>
      </c>
    </row>
    <row r="103" spans="1:15" x14ac:dyDescent="0.25">
      <c r="A103" t="s">
        <v>4953</v>
      </c>
      <c r="B103" t="s">
        <v>1674</v>
      </c>
      <c r="C103" t="s">
        <v>4952</v>
      </c>
      <c r="D103" t="s">
        <v>2298</v>
      </c>
      <c r="E103" s="6">
        <v>8234800</v>
      </c>
      <c r="F103" s="6">
        <v>8234800</v>
      </c>
      <c r="G103" s="6">
        <v>0</v>
      </c>
      <c r="H103" t="s">
        <v>4951</v>
      </c>
      <c r="I103" t="s">
        <v>4498</v>
      </c>
      <c r="J103" t="s">
        <v>4497</v>
      </c>
      <c r="K103" t="s">
        <v>4496</v>
      </c>
      <c r="M103" t="s">
        <v>2447</v>
      </c>
      <c r="N103" t="s">
        <v>3389</v>
      </c>
      <c r="O103" t="s">
        <v>2445</v>
      </c>
    </row>
    <row r="104" spans="1:15" x14ac:dyDescent="0.25">
      <c r="A104" t="s">
        <v>4950</v>
      </c>
      <c r="B104" t="s">
        <v>4946</v>
      </c>
      <c r="C104" t="s">
        <v>4949</v>
      </c>
      <c r="D104" t="s">
        <v>2298</v>
      </c>
      <c r="E104" s="6">
        <v>21000</v>
      </c>
      <c r="F104" s="6">
        <v>25200</v>
      </c>
      <c r="G104" s="6">
        <v>4200</v>
      </c>
      <c r="H104" t="s">
        <v>4948</v>
      </c>
      <c r="I104" t="s">
        <v>4371</v>
      </c>
      <c r="J104" t="s">
        <v>4370</v>
      </c>
      <c r="K104" t="s">
        <v>4495</v>
      </c>
      <c r="M104" t="s">
        <v>2447</v>
      </c>
      <c r="N104" t="s">
        <v>3389</v>
      </c>
      <c r="O104" t="s">
        <v>2445</v>
      </c>
    </row>
    <row r="105" spans="1:15" x14ac:dyDescent="0.25">
      <c r="A105" t="s">
        <v>4947</v>
      </c>
      <c r="B105" t="s">
        <v>4946</v>
      </c>
      <c r="C105" t="s">
        <v>4945</v>
      </c>
      <c r="D105" t="s">
        <v>2298</v>
      </c>
      <c r="E105" s="6">
        <v>341143.32</v>
      </c>
      <c r="F105" s="6">
        <v>409372.47</v>
      </c>
      <c r="G105" s="6">
        <v>68229.149999999994</v>
      </c>
      <c r="H105" t="s">
        <v>1149</v>
      </c>
      <c r="I105" t="s">
        <v>4494</v>
      </c>
      <c r="J105" t="s">
        <v>4493</v>
      </c>
      <c r="K105" t="s">
        <v>4492</v>
      </c>
      <c r="M105" t="s">
        <v>2447</v>
      </c>
      <c r="N105" t="s">
        <v>3389</v>
      </c>
      <c r="O105" t="s">
        <v>2445</v>
      </c>
    </row>
    <row r="106" spans="1:15" x14ac:dyDescent="0.25">
      <c r="A106" t="s">
        <v>4944</v>
      </c>
      <c r="B106" t="s">
        <v>4489</v>
      </c>
      <c r="C106" t="s">
        <v>4943</v>
      </c>
      <c r="D106" t="s">
        <v>2298</v>
      </c>
      <c r="E106" s="6">
        <v>230345.4</v>
      </c>
      <c r="F106" s="6">
        <v>276414</v>
      </c>
      <c r="G106" s="6">
        <v>46068.6</v>
      </c>
      <c r="H106" t="s">
        <v>409</v>
      </c>
      <c r="I106" t="s">
        <v>4491</v>
      </c>
      <c r="J106" t="s">
        <v>4490</v>
      </c>
      <c r="K106" t="s">
        <v>4488</v>
      </c>
      <c r="M106" t="s">
        <v>2447</v>
      </c>
      <c r="N106" t="s">
        <v>3389</v>
      </c>
      <c r="O106" t="s">
        <v>2445</v>
      </c>
    </row>
    <row r="107" spans="1:15" x14ac:dyDescent="0.25">
      <c r="A107" t="s">
        <v>4942</v>
      </c>
      <c r="B107" t="s">
        <v>4489</v>
      </c>
      <c r="C107" t="s">
        <v>4941</v>
      </c>
      <c r="D107" t="s">
        <v>2298</v>
      </c>
      <c r="E107" s="6">
        <v>-303454.5</v>
      </c>
      <c r="F107" s="6">
        <v>-364145.4</v>
      </c>
      <c r="G107" s="6">
        <v>-60690.9</v>
      </c>
      <c r="H107" t="s">
        <v>3097</v>
      </c>
      <c r="I107" t="s">
        <v>1406</v>
      </c>
      <c r="J107" t="s">
        <v>4412</v>
      </c>
      <c r="K107" t="s">
        <v>4487</v>
      </c>
      <c r="L107" t="s">
        <v>4930</v>
      </c>
      <c r="M107" t="s">
        <v>2447</v>
      </c>
      <c r="N107" t="s">
        <v>3389</v>
      </c>
      <c r="O107" t="s">
        <v>2445</v>
      </c>
    </row>
    <row r="108" spans="1:15" x14ac:dyDescent="0.25">
      <c r="A108" t="s">
        <v>4940</v>
      </c>
      <c r="B108" t="s">
        <v>1665</v>
      </c>
      <c r="C108" t="s">
        <v>4939</v>
      </c>
      <c r="D108" t="s">
        <v>2298</v>
      </c>
      <c r="E108" s="6">
        <v>36000</v>
      </c>
      <c r="F108" s="6">
        <v>43200</v>
      </c>
      <c r="G108" s="6">
        <v>7200</v>
      </c>
      <c r="H108" t="s">
        <v>4938</v>
      </c>
      <c r="I108" t="s">
        <v>4449</v>
      </c>
      <c r="J108" t="s">
        <v>4447</v>
      </c>
      <c r="K108" t="s">
        <v>4486</v>
      </c>
      <c r="M108" t="s">
        <v>2447</v>
      </c>
      <c r="N108" t="s">
        <v>3389</v>
      </c>
      <c r="O108" t="s">
        <v>2445</v>
      </c>
    </row>
    <row r="109" spans="1:15" x14ac:dyDescent="0.25">
      <c r="A109" t="s">
        <v>4937</v>
      </c>
      <c r="B109" t="s">
        <v>1665</v>
      </c>
      <c r="C109" t="s">
        <v>4936</v>
      </c>
      <c r="D109" t="s">
        <v>2298</v>
      </c>
      <c r="E109" s="6">
        <v>-2525</v>
      </c>
      <c r="F109" s="6">
        <v>-3030</v>
      </c>
      <c r="G109" s="6">
        <v>-505</v>
      </c>
      <c r="H109" t="s">
        <v>4935</v>
      </c>
      <c r="I109" t="s">
        <v>4395</v>
      </c>
      <c r="J109" t="s">
        <v>4394</v>
      </c>
      <c r="K109" t="s">
        <v>4485</v>
      </c>
      <c r="L109" t="s">
        <v>4933</v>
      </c>
      <c r="M109" t="s">
        <v>2447</v>
      </c>
      <c r="N109" t="s">
        <v>3389</v>
      </c>
      <c r="O109" t="s">
        <v>2445</v>
      </c>
    </row>
    <row r="110" spans="1:15" x14ac:dyDescent="0.25">
      <c r="A110" t="s">
        <v>4934</v>
      </c>
      <c r="B110" t="s">
        <v>1665</v>
      </c>
      <c r="C110" t="s">
        <v>4933</v>
      </c>
      <c r="D110" t="s">
        <v>2298</v>
      </c>
      <c r="E110" s="6">
        <v>2525</v>
      </c>
      <c r="F110" s="6">
        <v>3030</v>
      </c>
      <c r="G110" s="6">
        <v>505</v>
      </c>
      <c r="H110" t="s">
        <v>4932</v>
      </c>
      <c r="I110" t="s">
        <v>4395</v>
      </c>
      <c r="J110" t="s">
        <v>4394</v>
      </c>
      <c r="K110" t="s">
        <v>4483</v>
      </c>
      <c r="M110" t="s">
        <v>2447</v>
      </c>
      <c r="N110" t="s">
        <v>3389</v>
      </c>
      <c r="O110" t="s">
        <v>2445</v>
      </c>
    </row>
    <row r="111" spans="1:15" x14ac:dyDescent="0.25">
      <c r="A111" t="s">
        <v>4931</v>
      </c>
      <c r="B111" t="s">
        <v>1665</v>
      </c>
      <c r="C111" t="s">
        <v>4930</v>
      </c>
      <c r="D111" t="s">
        <v>2298</v>
      </c>
      <c r="E111" s="6">
        <v>303454.5</v>
      </c>
      <c r="F111" s="6">
        <v>364145.4</v>
      </c>
      <c r="G111" s="6">
        <v>60690.9</v>
      </c>
      <c r="H111" t="s">
        <v>1159</v>
      </c>
      <c r="I111" t="s">
        <v>1406</v>
      </c>
      <c r="J111" t="s">
        <v>4412</v>
      </c>
      <c r="K111" t="s">
        <v>4484</v>
      </c>
      <c r="M111" t="s">
        <v>2447</v>
      </c>
      <c r="N111" t="s">
        <v>3389</v>
      </c>
      <c r="O111" t="s">
        <v>2445</v>
      </c>
    </row>
    <row r="112" spans="1:15" x14ac:dyDescent="0.25">
      <c r="A112" t="s">
        <v>4929</v>
      </c>
      <c r="B112" t="s">
        <v>1654</v>
      </c>
      <c r="C112" t="s">
        <v>4928</v>
      </c>
      <c r="D112" t="s">
        <v>2298</v>
      </c>
      <c r="E112" s="6">
        <v>305600.75</v>
      </c>
      <c r="F112" s="6">
        <v>366720.9</v>
      </c>
      <c r="G112" s="6">
        <v>61120.15</v>
      </c>
      <c r="H112" t="s">
        <v>4927</v>
      </c>
      <c r="I112" t="s">
        <v>4395</v>
      </c>
      <c r="J112" t="s">
        <v>4394</v>
      </c>
      <c r="K112" t="s">
        <v>4482</v>
      </c>
      <c r="M112" t="s">
        <v>2447</v>
      </c>
      <c r="N112" t="s">
        <v>3389</v>
      </c>
      <c r="O112" t="s">
        <v>2445</v>
      </c>
    </row>
    <row r="113" spans="1:15" x14ac:dyDescent="0.25">
      <c r="A113" t="s">
        <v>4926</v>
      </c>
      <c r="B113" t="s">
        <v>1648</v>
      </c>
      <c r="C113" t="s">
        <v>4925</v>
      </c>
      <c r="D113" t="s">
        <v>2298</v>
      </c>
      <c r="E113" s="6">
        <v>166666.67000000001</v>
      </c>
      <c r="F113" s="6">
        <v>200000</v>
      </c>
      <c r="G113" s="6">
        <v>33333.33</v>
      </c>
      <c r="H113" t="s">
        <v>278</v>
      </c>
      <c r="I113" t="s">
        <v>4481</v>
      </c>
      <c r="J113" t="s">
        <v>4480</v>
      </c>
      <c r="K113" t="s">
        <v>4479</v>
      </c>
      <c r="M113" t="s">
        <v>2447</v>
      </c>
      <c r="N113" t="s">
        <v>3389</v>
      </c>
      <c r="O113" t="s">
        <v>2445</v>
      </c>
    </row>
    <row r="114" spans="1:15" x14ac:dyDescent="0.25">
      <c r="A114" t="s">
        <v>4924</v>
      </c>
      <c r="B114" t="s">
        <v>1645</v>
      </c>
      <c r="C114" t="s">
        <v>4923</v>
      </c>
      <c r="D114" t="s">
        <v>2298</v>
      </c>
      <c r="E114" s="6">
        <v>509123.76</v>
      </c>
      <c r="F114" s="6">
        <v>610949</v>
      </c>
      <c r="G114" s="6">
        <v>101825.24</v>
      </c>
      <c r="H114" t="s">
        <v>4922</v>
      </c>
      <c r="I114" t="s">
        <v>4395</v>
      </c>
      <c r="J114" t="s">
        <v>4394</v>
      </c>
      <c r="K114" t="s">
        <v>4478</v>
      </c>
      <c r="M114" t="s">
        <v>2447</v>
      </c>
      <c r="N114" t="s">
        <v>3389</v>
      </c>
      <c r="O114" t="s">
        <v>2445</v>
      </c>
    </row>
    <row r="115" spans="1:15" x14ac:dyDescent="0.25">
      <c r="A115" t="s">
        <v>4921</v>
      </c>
      <c r="B115" t="s">
        <v>4477</v>
      </c>
      <c r="C115" t="s">
        <v>4920</v>
      </c>
      <c r="D115" t="s">
        <v>2298</v>
      </c>
      <c r="E115" s="6">
        <v>102060.9</v>
      </c>
      <c r="F115" s="6">
        <v>122472.6</v>
      </c>
      <c r="G115" s="6">
        <v>20411.7</v>
      </c>
      <c r="H115" t="s">
        <v>4919</v>
      </c>
      <c r="I115" t="s">
        <v>4395</v>
      </c>
      <c r="J115" t="s">
        <v>4394</v>
      </c>
      <c r="K115" t="s">
        <v>4476</v>
      </c>
      <c r="M115" t="s">
        <v>2447</v>
      </c>
      <c r="N115" t="s">
        <v>3389</v>
      </c>
      <c r="O115" t="s">
        <v>2445</v>
      </c>
    </row>
    <row r="116" spans="1:15" x14ac:dyDescent="0.25">
      <c r="A116" t="s">
        <v>4918</v>
      </c>
      <c r="B116" t="s">
        <v>4475</v>
      </c>
      <c r="C116" t="s">
        <v>4917</v>
      </c>
      <c r="D116" t="s">
        <v>2298</v>
      </c>
      <c r="E116" s="6">
        <v>510302.1</v>
      </c>
      <c r="F116" s="6">
        <v>612363</v>
      </c>
      <c r="G116" s="6">
        <v>102060.9</v>
      </c>
      <c r="H116" t="s">
        <v>4916</v>
      </c>
      <c r="I116" t="s">
        <v>4395</v>
      </c>
      <c r="J116" t="s">
        <v>4394</v>
      </c>
      <c r="K116" t="s">
        <v>4474</v>
      </c>
      <c r="M116" t="s">
        <v>2447</v>
      </c>
      <c r="N116" t="s">
        <v>3389</v>
      </c>
      <c r="O116" t="s">
        <v>2445</v>
      </c>
    </row>
    <row r="117" spans="1:15" x14ac:dyDescent="0.25">
      <c r="A117" t="s">
        <v>4915</v>
      </c>
      <c r="B117" t="s">
        <v>1637</v>
      </c>
      <c r="C117" t="s">
        <v>4914</v>
      </c>
      <c r="D117" t="s">
        <v>2298</v>
      </c>
      <c r="E117" s="6">
        <v>2189160</v>
      </c>
      <c r="F117" s="6">
        <v>2189160</v>
      </c>
      <c r="G117" s="6"/>
      <c r="H117" t="s">
        <v>4913</v>
      </c>
      <c r="I117" t="s">
        <v>4473</v>
      </c>
      <c r="J117" t="s">
        <v>4471</v>
      </c>
      <c r="K117" t="s">
        <v>4470</v>
      </c>
      <c r="M117" t="s">
        <v>2447</v>
      </c>
      <c r="N117" t="s">
        <v>3389</v>
      </c>
      <c r="O117" t="s">
        <v>2445</v>
      </c>
    </row>
    <row r="118" spans="1:15" x14ac:dyDescent="0.25">
      <c r="A118" t="s">
        <v>4912</v>
      </c>
      <c r="B118" t="s">
        <v>1631</v>
      </c>
      <c r="C118" t="s">
        <v>4911</v>
      </c>
      <c r="D118" t="s">
        <v>2298</v>
      </c>
      <c r="E118" s="6">
        <v>278364.40000000002</v>
      </c>
      <c r="F118" s="6">
        <v>334037.76000000001</v>
      </c>
      <c r="G118" s="6">
        <v>55673.36</v>
      </c>
      <c r="H118" t="s">
        <v>4910</v>
      </c>
      <c r="I118" t="s">
        <v>4371</v>
      </c>
      <c r="J118" t="s">
        <v>4370</v>
      </c>
      <c r="K118" t="s">
        <v>4469</v>
      </c>
      <c r="M118" t="s">
        <v>2447</v>
      </c>
      <c r="N118" t="s">
        <v>3389</v>
      </c>
      <c r="O118" t="s">
        <v>2445</v>
      </c>
    </row>
    <row r="119" spans="1:15" x14ac:dyDescent="0.25">
      <c r="A119" t="s">
        <v>4909</v>
      </c>
      <c r="B119" t="s">
        <v>1631</v>
      </c>
      <c r="C119" t="s">
        <v>4908</v>
      </c>
      <c r="D119" t="s">
        <v>2298</v>
      </c>
      <c r="E119" s="6">
        <v>48000</v>
      </c>
      <c r="F119" s="6">
        <v>57600</v>
      </c>
      <c r="G119" s="6">
        <v>9600</v>
      </c>
      <c r="H119" t="s">
        <v>4907</v>
      </c>
      <c r="I119" t="s">
        <v>4468</v>
      </c>
      <c r="J119" t="s">
        <v>4467</v>
      </c>
      <c r="K119" t="s">
        <v>4466</v>
      </c>
      <c r="M119" t="s">
        <v>2447</v>
      </c>
      <c r="N119" t="s">
        <v>3389</v>
      </c>
      <c r="O119" t="s">
        <v>2445</v>
      </c>
    </row>
    <row r="120" spans="1:15" x14ac:dyDescent="0.25">
      <c r="A120" t="s">
        <v>4906</v>
      </c>
      <c r="B120" t="s">
        <v>4465</v>
      </c>
      <c r="C120" t="s">
        <v>4905</v>
      </c>
      <c r="D120" t="s">
        <v>2298</v>
      </c>
      <c r="E120" s="6">
        <v>409252.41</v>
      </c>
      <c r="F120" s="6">
        <v>491102.4</v>
      </c>
      <c r="G120" s="6">
        <v>81849.990000000005</v>
      </c>
      <c r="H120" t="s">
        <v>1178</v>
      </c>
      <c r="I120" t="s">
        <v>4395</v>
      </c>
      <c r="J120" t="s">
        <v>4394</v>
      </c>
      <c r="K120" t="s">
        <v>4464</v>
      </c>
      <c r="M120" t="s">
        <v>2447</v>
      </c>
      <c r="N120" t="s">
        <v>3389</v>
      </c>
      <c r="O120" t="s">
        <v>2445</v>
      </c>
    </row>
    <row r="121" spans="1:15" x14ac:dyDescent="0.25">
      <c r="A121" t="s">
        <v>4904</v>
      </c>
      <c r="B121" t="s">
        <v>4463</v>
      </c>
      <c r="C121" t="s">
        <v>4903</v>
      </c>
      <c r="D121" t="s">
        <v>2298</v>
      </c>
      <c r="E121" s="6">
        <v>113579.89</v>
      </c>
      <c r="F121" s="6">
        <v>136295.38</v>
      </c>
      <c r="G121" s="6">
        <v>22715.49</v>
      </c>
      <c r="H121" t="s">
        <v>4902</v>
      </c>
      <c r="I121" t="s">
        <v>4371</v>
      </c>
      <c r="J121" t="s">
        <v>4370</v>
      </c>
      <c r="K121" t="s">
        <v>4462</v>
      </c>
      <c r="M121" t="s">
        <v>2447</v>
      </c>
      <c r="N121" t="s">
        <v>3389</v>
      </c>
      <c r="O121" t="s">
        <v>2445</v>
      </c>
    </row>
    <row r="122" spans="1:15" x14ac:dyDescent="0.25">
      <c r="A122" t="s">
        <v>4901</v>
      </c>
      <c r="B122" t="s">
        <v>1621</v>
      </c>
      <c r="C122" t="s">
        <v>4900</v>
      </c>
      <c r="D122" t="s">
        <v>2298</v>
      </c>
      <c r="E122" s="6">
        <v>382593.81</v>
      </c>
      <c r="F122" s="6">
        <v>459113.06</v>
      </c>
      <c r="G122" s="6">
        <v>76519.25</v>
      </c>
      <c r="H122" t="s">
        <v>4899</v>
      </c>
      <c r="I122" t="s">
        <v>4371</v>
      </c>
      <c r="J122" t="s">
        <v>4370</v>
      </c>
      <c r="K122" t="s">
        <v>4461</v>
      </c>
      <c r="M122" t="s">
        <v>2447</v>
      </c>
      <c r="N122" t="s">
        <v>3389</v>
      </c>
      <c r="O122" t="s">
        <v>2445</v>
      </c>
    </row>
    <row r="123" spans="1:15" x14ac:dyDescent="0.25">
      <c r="A123" t="s">
        <v>4898</v>
      </c>
      <c r="B123" t="s">
        <v>1619</v>
      </c>
      <c r="C123" t="s">
        <v>4897</v>
      </c>
      <c r="D123" t="s">
        <v>2298</v>
      </c>
      <c r="E123" s="6">
        <v>219834</v>
      </c>
      <c r="F123" s="6">
        <v>263800.8</v>
      </c>
      <c r="G123" s="6">
        <v>43966.8</v>
      </c>
      <c r="H123" t="s">
        <v>3034</v>
      </c>
      <c r="I123" t="s">
        <v>4371</v>
      </c>
      <c r="J123" t="s">
        <v>4370</v>
      </c>
      <c r="K123" t="s">
        <v>4460</v>
      </c>
      <c r="M123" t="s">
        <v>2447</v>
      </c>
      <c r="N123" t="s">
        <v>3389</v>
      </c>
      <c r="O123" t="s">
        <v>2445</v>
      </c>
    </row>
    <row r="124" spans="1:15" x14ac:dyDescent="0.25">
      <c r="A124" t="s">
        <v>4896</v>
      </c>
      <c r="B124" t="s">
        <v>4459</v>
      </c>
      <c r="C124" t="s">
        <v>4895</v>
      </c>
      <c r="D124" t="s">
        <v>2298</v>
      </c>
      <c r="E124" s="6">
        <v>227292</v>
      </c>
      <c r="F124" s="6">
        <v>272750.40000000002</v>
      </c>
      <c r="G124" s="6">
        <v>45458.400000000001</v>
      </c>
      <c r="H124" t="s">
        <v>4822</v>
      </c>
      <c r="I124" t="s">
        <v>4371</v>
      </c>
      <c r="J124" t="s">
        <v>4370</v>
      </c>
      <c r="K124" t="s">
        <v>4458</v>
      </c>
      <c r="M124" t="s">
        <v>2447</v>
      </c>
      <c r="N124" t="s">
        <v>3389</v>
      </c>
      <c r="O124" t="s">
        <v>2445</v>
      </c>
    </row>
    <row r="125" spans="1:15" hidden="1" x14ac:dyDescent="0.25">
      <c r="A125" t="s">
        <v>4894</v>
      </c>
      <c r="B125" t="s">
        <v>1612</v>
      </c>
      <c r="C125" t="s">
        <v>4893</v>
      </c>
      <c r="D125" t="s">
        <v>2309</v>
      </c>
      <c r="E125" s="731">
        <v>58333.33</v>
      </c>
      <c r="F125" s="731">
        <v>70000</v>
      </c>
      <c r="G125" s="731">
        <v>11666.67</v>
      </c>
      <c r="H125" t="s">
        <v>4892</v>
      </c>
      <c r="I125" t="s">
        <v>4456</v>
      </c>
      <c r="J125" t="s">
        <v>4455</v>
      </c>
      <c r="K125" t="s">
        <v>4454</v>
      </c>
      <c r="M125" t="s">
        <v>2447</v>
      </c>
      <c r="N125" t="s">
        <v>3389</v>
      </c>
      <c r="O125" t="s">
        <v>2445</v>
      </c>
    </row>
    <row r="126" spans="1:15" x14ac:dyDescent="0.25">
      <c r="A126" t="s">
        <v>4891</v>
      </c>
      <c r="B126" t="s">
        <v>1612</v>
      </c>
      <c r="C126" t="s">
        <v>4890</v>
      </c>
      <c r="D126" t="s">
        <v>2298</v>
      </c>
      <c r="E126" s="6">
        <v>411532.79999999999</v>
      </c>
      <c r="F126" s="6">
        <v>493839.35999999999</v>
      </c>
      <c r="G126" s="6">
        <v>82306.559999999998</v>
      </c>
      <c r="H126" t="s">
        <v>4889</v>
      </c>
      <c r="I126" t="s">
        <v>4371</v>
      </c>
      <c r="J126" t="s">
        <v>4370</v>
      </c>
      <c r="K126" t="s">
        <v>4457</v>
      </c>
      <c r="M126" t="s">
        <v>2447</v>
      </c>
      <c r="N126" t="s">
        <v>3389</v>
      </c>
      <c r="O126" t="s">
        <v>2445</v>
      </c>
    </row>
    <row r="127" spans="1:15" x14ac:dyDescent="0.25">
      <c r="A127" t="s">
        <v>4888</v>
      </c>
      <c r="B127" t="s">
        <v>1605</v>
      </c>
      <c r="C127" t="s">
        <v>4887</v>
      </c>
      <c r="D127" t="s">
        <v>2298</v>
      </c>
      <c r="E127" s="6">
        <v>221040</v>
      </c>
      <c r="F127" s="6">
        <v>265248</v>
      </c>
      <c r="G127" s="6">
        <v>44208</v>
      </c>
      <c r="H127" t="s">
        <v>1181</v>
      </c>
      <c r="I127" t="s">
        <v>4371</v>
      </c>
      <c r="J127" t="s">
        <v>4370</v>
      </c>
      <c r="K127" t="s">
        <v>4453</v>
      </c>
      <c r="M127" t="s">
        <v>2447</v>
      </c>
      <c r="N127" t="s">
        <v>3389</v>
      </c>
      <c r="O127" t="s">
        <v>2445</v>
      </c>
    </row>
    <row r="128" spans="1:15" x14ac:dyDescent="0.25">
      <c r="A128" t="s">
        <v>4886</v>
      </c>
      <c r="B128" t="s">
        <v>1602</v>
      </c>
      <c r="C128" t="s">
        <v>4885</v>
      </c>
      <c r="D128" t="s">
        <v>2298</v>
      </c>
      <c r="E128" s="6">
        <v>224369.88</v>
      </c>
      <c r="F128" s="6">
        <v>269243.36</v>
      </c>
      <c r="G128" s="6">
        <v>44873.48</v>
      </c>
      <c r="H128" t="s">
        <v>4884</v>
      </c>
      <c r="I128" t="s">
        <v>4371</v>
      </c>
      <c r="J128" t="s">
        <v>4370</v>
      </c>
      <c r="K128" t="s">
        <v>4452</v>
      </c>
      <c r="M128" t="s">
        <v>2447</v>
      </c>
      <c r="N128" t="s">
        <v>3389</v>
      </c>
      <c r="O128" t="s">
        <v>2445</v>
      </c>
    </row>
    <row r="129" spans="1:15" x14ac:dyDescent="0.25">
      <c r="A129" t="s">
        <v>4883</v>
      </c>
      <c r="B129" t="s">
        <v>1599</v>
      </c>
      <c r="C129" t="s">
        <v>4882</v>
      </c>
      <c r="D129" t="s">
        <v>2298</v>
      </c>
      <c r="E129" s="6">
        <v>221094</v>
      </c>
      <c r="F129" s="6">
        <v>265312.8</v>
      </c>
      <c r="G129" s="6">
        <v>44218.8</v>
      </c>
      <c r="H129" t="s">
        <v>1418</v>
      </c>
      <c r="I129" t="s">
        <v>4371</v>
      </c>
      <c r="J129" t="s">
        <v>4370</v>
      </c>
      <c r="K129" t="s">
        <v>4451</v>
      </c>
      <c r="M129" t="s">
        <v>2447</v>
      </c>
      <c r="N129" t="s">
        <v>3389</v>
      </c>
      <c r="O129" t="s">
        <v>2445</v>
      </c>
    </row>
    <row r="130" spans="1:15" hidden="1" x14ac:dyDescent="0.25">
      <c r="A130" t="s">
        <v>4881</v>
      </c>
      <c r="B130" t="s">
        <v>1594</v>
      </c>
      <c r="C130" t="s">
        <v>4880</v>
      </c>
      <c r="D130" t="s">
        <v>2309</v>
      </c>
      <c r="E130" s="731">
        <v>36000</v>
      </c>
      <c r="F130" s="731">
        <v>43200</v>
      </c>
      <c r="G130" s="731">
        <v>7200</v>
      </c>
      <c r="H130" t="s">
        <v>447</v>
      </c>
      <c r="I130" t="s">
        <v>4449</v>
      </c>
      <c r="J130" t="s">
        <v>4447</v>
      </c>
      <c r="K130" t="s">
        <v>4446</v>
      </c>
      <c r="M130" t="s">
        <v>2447</v>
      </c>
      <c r="N130" t="s">
        <v>3389</v>
      </c>
      <c r="O130" t="s">
        <v>2445</v>
      </c>
    </row>
    <row r="131" spans="1:15" x14ac:dyDescent="0.25">
      <c r="A131" t="s">
        <v>4879</v>
      </c>
      <c r="B131" t="s">
        <v>1594</v>
      </c>
      <c r="C131" t="s">
        <v>4878</v>
      </c>
      <c r="D131" t="s">
        <v>2298</v>
      </c>
      <c r="E131" s="6">
        <v>194890.68</v>
      </c>
      <c r="F131" s="6">
        <v>233868.32</v>
      </c>
      <c r="G131" s="6">
        <v>38977.64</v>
      </c>
      <c r="H131" t="s">
        <v>4877</v>
      </c>
      <c r="I131" t="s">
        <v>4371</v>
      </c>
      <c r="J131" t="s">
        <v>4370</v>
      </c>
      <c r="K131" t="s">
        <v>4450</v>
      </c>
      <c r="M131" t="s">
        <v>2447</v>
      </c>
      <c r="N131" t="s">
        <v>3389</v>
      </c>
      <c r="O131" t="s">
        <v>2445</v>
      </c>
    </row>
    <row r="132" spans="1:15" x14ac:dyDescent="0.25">
      <c r="A132" t="s">
        <v>4876</v>
      </c>
      <c r="B132" t="s">
        <v>1594</v>
      </c>
      <c r="C132" t="s">
        <v>4875</v>
      </c>
      <c r="D132" t="s">
        <v>2298</v>
      </c>
      <c r="E132" s="6">
        <v>413528.08</v>
      </c>
      <c r="F132" s="6">
        <v>496233.2</v>
      </c>
      <c r="G132" s="6">
        <v>82705.119999999995</v>
      </c>
      <c r="H132" t="s">
        <v>213</v>
      </c>
      <c r="I132" t="s">
        <v>4395</v>
      </c>
      <c r="J132" t="s">
        <v>4394</v>
      </c>
      <c r="K132" t="s">
        <v>4445</v>
      </c>
      <c r="M132" t="s">
        <v>2447</v>
      </c>
      <c r="N132" t="s">
        <v>3389</v>
      </c>
      <c r="O132" t="s">
        <v>2445</v>
      </c>
    </row>
    <row r="133" spans="1:15" x14ac:dyDescent="0.25">
      <c r="A133" t="s">
        <v>4874</v>
      </c>
      <c r="B133" t="s">
        <v>1592</v>
      </c>
      <c r="C133" t="s">
        <v>4873</v>
      </c>
      <c r="D133" t="s">
        <v>2298</v>
      </c>
      <c r="E133" s="6">
        <v>480295.91</v>
      </c>
      <c r="F133" s="6">
        <v>576354.1</v>
      </c>
      <c r="G133" s="6">
        <v>96058.19</v>
      </c>
      <c r="H133" t="s">
        <v>1417</v>
      </c>
      <c r="I133" t="s">
        <v>4371</v>
      </c>
      <c r="J133" t="s">
        <v>4370</v>
      </c>
      <c r="K133" t="s">
        <v>4444</v>
      </c>
      <c r="M133" t="s">
        <v>2447</v>
      </c>
      <c r="N133" t="s">
        <v>3389</v>
      </c>
      <c r="O133" t="s">
        <v>2445</v>
      </c>
    </row>
    <row r="134" spans="1:15" x14ac:dyDescent="0.25">
      <c r="A134" t="s">
        <v>4872</v>
      </c>
      <c r="B134" t="s">
        <v>1590</v>
      </c>
      <c r="C134" t="s">
        <v>4871</v>
      </c>
      <c r="D134" t="s">
        <v>2298</v>
      </c>
      <c r="E134" s="6">
        <v>16258347</v>
      </c>
      <c r="F134" s="6">
        <v>16258347</v>
      </c>
      <c r="G134" s="6">
        <v>0</v>
      </c>
      <c r="H134" t="s">
        <v>1194</v>
      </c>
      <c r="I134" t="s">
        <v>4443</v>
      </c>
      <c r="J134" t="s">
        <v>4442</v>
      </c>
      <c r="K134" t="s">
        <v>4441</v>
      </c>
      <c r="M134" t="s">
        <v>2447</v>
      </c>
      <c r="N134" t="s">
        <v>3389</v>
      </c>
      <c r="O134" t="s">
        <v>2445</v>
      </c>
    </row>
    <row r="135" spans="1:15" x14ac:dyDescent="0.25">
      <c r="A135" t="s">
        <v>4870</v>
      </c>
      <c r="B135" t="s">
        <v>1588</v>
      </c>
      <c r="C135" t="s">
        <v>4869</v>
      </c>
      <c r="D135" t="s">
        <v>2298</v>
      </c>
      <c r="E135" s="6">
        <v>264407</v>
      </c>
      <c r="F135" s="6">
        <v>317288.40000000002</v>
      </c>
      <c r="G135" s="6">
        <v>52881.4</v>
      </c>
      <c r="H135" t="s">
        <v>1288</v>
      </c>
      <c r="I135" t="s">
        <v>4371</v>
      </c>
      <c r="J135" t="s">
        <v>4370</v>
      </c>
      <c r="K135" t="s">
        <v>4439</v>
      </c>
      <c r="M135" t="s">
        <v>2447</v>
      </c>
      <c r="N135" t="s">
        <v>3389</v>
      </c>
      <c r="O135" t="s">
        <v>2445</v>
      </c>
    </row>
    <row r="136" spans="1:15" x14ac:dyDescent="0.25">
      <c r="A136" t="s">
        <v>4868</v>
      </c>
      <c r="B136" t="s">
        <v>4440</v>
      </c>
      <c r="C136" t="s">
        <v>4867</v>
      </c>
      <c r="D136" t="s">
        <v>2298</v>
      </c>
      <c r="E136" s="6">
        <v>265159.5</v>
      </c>
      <c r="F136" s="6">
        <v>318191.40000000002</v>
      </c>
      <c r="G136" s="6">
        <v>53031.9</v>
      </c>
      <c r="H136" t="s">
        <v>4866</v>
      </c>
      <c r="I136" t="s">
        <v>4371</v>
      </c>
      <c r="J136" t="s">
        <v>4370</v>
      </c>
      <c r="K136" t="s">
        <v>4438</v>
      </c>
      <c r="M136" t="s">
        <v>2447</v>
      </c>
      <c r="N136" t="s">
        <v>3389</v>
      </c>
      <c r="O136" t="s">
        <v>2445</v>
      </c>
    </row>
    <row r="137" spans="1:15" x14ac:dyDescent="0.25">
      <c r="A137" t="s">
        <v>4865</v>
      </c>
      <c r="B137" t="s">
        <v>4434</v>
      </c>
      <c r="C137" t="s">
        <v>4864</v>
      </c>
      <c r="D137" t="s">
        <v>2298</v>
      </c>
      <c r="E137" s="6">
        <v>132516.67000000001</v>
      </c>
      <c r="F137" s="6">
        <v>159020</v>
      </c>
      <c r="G137" s="6">
        <v>26503.33</v>
      </c>
      <c r="H137" t="s">
        <v>339</v>
      </c>
      <c r="I137" t="s">
        <v>4437</v>
      </c>
      <c r="J137" t="s">
        <v>4435</v>
      </c>
      <c r="K137" t="s">
        <v>4433</v>
      </c>
      <c r="M137" t="s">
        <v>2447</v>
      </c>
      <c r="N137" t="s">
        <v>3389</v>
      </c>
      <c r="O137" t="s">
        <v>2445</v>
      </c>
    </row>
    <row r="138" spans="1:15" x14ac:dyDescent="0.25">
      <c r="A138" t="s">
        <v>4863</v>
      </c>
      <c r="B138" t="s">
        <v>4434</v>
      </c>
      <c r="C138" t="s">
        <v>4862</v>
      </c>
      <c r="D138" t="s">
        <v>2298</v>
      </c>
      <c r="E138" s="6">
        <v>344707.35</v>
      </c>
      <c r="F138" s="6">
        <v>413648.82</v>
      </c>
      <c r="G138" s="6">
        <v>68941.47</v>
      </c>
      <c r="H138" t="s">
        <v>4861</v>
      </c>
      <c r="I138" t="s">
        <v>4371</v>
      </c>
      <c r="J138" t="s">
        <v>4370</v>
      </c>
      <c r="K138" t="s">
        <v>4432</v>
      </c>
      <c r="M138" t="s">
        <v>2447</v>
      </c>
      <c r="N138" t="s">
        <v>3389</v>
      </c>
      <c r="O138" t="s">
        <v>2445</v>
      </c>
    </row>
    <row r="139" spans="1:15" x14ac:dyDescent="0.25">
      <c r="A139" t="s">
        <v>4860</v>
      </c>
      <c r="B139" t="s">
        <v>1585</v>
      </c>
      <c r="C139" t="s">
        <v>4859</v>
      </c>
      <c r="D139" t="s">
        <v>2298</v>
      </c>
      <c r="E139" s="6">
        <v>265159.5</v>
      </c>
      <c r="F139" s="6">
        <v>318191.40000000002</v>
      </c>
      <c r="G139" s="6">
        <v>53031.9</v>
      </c>
      <c r="H139" t="s">
        <v>4858</v>
      </c>
      <c r="I139" t="s">
        <v>4371</v>
      </c>
      <c r="J139" t="s">
        <v>4370</v>
      </c>
      <c r="K139" t="s">
        <v>4431</v>
      </c>
      <c r="M139" t="s">
        <v>2447</v>
      </c>
      <c r="N139" t="s">
        <v>3389</v>
      </c>
      <c r="O139" t="s">
        <v>2445</v>
      </c>
    </row>
    <row r="140" spans="1:15" x14ac:dyDescent="0.25">
      <c r="A140" t="s">
        <v>4857</v>
      </c>
      <c r="B140" t="s">
        <v>1583</v>
      </c>
      <c r="C140" t="s">
        <v>4856</v>
      </c>
      <c r="D140" t="s">
        <v>2298</v>
      </c>
      <c r="E140" s="6">
        <v>265998</v>
      </c>
      <c r="F140" s="6">
        <v>319197.59999999998</v>
      </c>
      <c r="G140" s="6">
        <v>53199.6</v>
      </c>
      <c r="H140" t="s">
        <v>1208</v>
      </c>
      <c r="I140" t="s">
        <v>4371</v>
      </c>
      <c r="J140" t="s">
        <v>4370</v>
      </c>
      <c r="K140" t="s">
        <v>4430</v>
      </c>
      <c r="M140" t="s">
        <v>2447</v>
      </c>
      <c r="N140" t="s">
        <v>3389</v>
      </c>
      <c r="O140" t="s">
        <v>2445</v>
      </c>
    </row>
    <row r="141" spans="1:15" x14ac:dyDescent="0.25">
      <c r="A141" t="s">
        <v>4855</v>
      </c>
      <c r="B141" t="s">
        <v>1579</v>
      </c>
      <c r="C141" t="s">
        <v>4854</v>
      </c>
      <c r="D141" t="s">
        <v>2298</v>
      </c>
      <c r="E141" s="6">
        <v>468589.5</v>
      </c>
      <c r="F141" s="6">
        <v>562307.4</v>
      </c>
      <c r="G141" s="6">
        <v>93717.9</v>
      </c>
      <c r="H141" t="s">
        <v>4853</v>
      </c>
      <c r="I141" t="s">
        <v>4395</v>
      </c>
      <c r="J141" t="s">
        <v>4394</v>
      </c>
      <c r="K141" t="s">
        <v>4429</v>
      </c>
      <c r="M141" t="s">
        <v>2447</v>
      </c>
      <c r="N141" t="s">
        <v>3389</v>
      </c>
      <c r="O141" t="s">
        <v>2445</v>
      </c>
    </row>
    <row r="142" spans="1:15" x14ac:dyDescent="0.25">
      <c r="A142" t="s">
        <v>4852</v>
      </c>
      <c r="B142" t="s">
        <v>1579</v>
      </c>
      <c r="C142" t="s">
        <v>4851</v>
      </c>
      <c r="D142" t="s">
        <v>2298</v>
      </c>
      <c r="E142" s="6">
        <v>151925.75</v>
      </c>
      <c r="F142" s="6">
        <v>182311.4</v>
      </c>
      <c r="G142" s="6">
        <v>30385.65</v>
      </c>
      <c r="H142" t="s">
        <v>1216</v>
      </c>
      <c r="I142" t="s">
        <v>4371</v>
      </c>
      <c r="J142" t="s">
        <v>4370</v>
      </c>
      <c r="K142" t="s">
        <v>4428</v>
      </c>
      <c r="M142" t="s">
        <v>2447</v>
      </c>
      <c r="N142" t="s">
        <v>3389</v>
      </c>
      <c r="O142" t="s">
        <v>2445</v>
      </c>
    </row>
    <row r="143" spans="1:15" x14ac:dyDescent="0.25">
      <c r="A143" t="s">
        <v>4850</v>
      </c>
      <c r="B143" t="s">
        <v>1574</v>
      </c>
      <c r="C143" t="s">
        <v>4849</v>
      </c>
      <c r="D143" t="s">
        <v>2298</v>
      </c>
      <c r="E143" s="6">
        <v>154825.38</v>
      </c>
      <c r="F143" s="6">
        <v>185790.96</v>
      </c>
      <c r="G143" s="6">
        <v>30965.58</v>
      </c>
      <c r="H143" t="s">
        <v>1290</v>
      </c>
      <c r="I143" t="s">
        <v>4371</v>
      </c>
      <c r="J143" t="s">
        <v>4370</v>
      </c>
      <c r="K143" t="s">
        <v>4427</v>
      </c>
      <c r="M143" t="s">
        <v>2447</v>
      </c>
      <c r="N143" t="s">
        <v>3389</v>
      </c>
      <c r="O143" t="s">
        <v>2445</v>
      </c>
    </row>
    <row r="144" spans="1:15" x14ac:dyDescent="0.25">
      <c r="A144" t="s">
        <v>4848</v>
      </c>
      <c r="B144" t="s">
        <v>1570</v>
      </c>
      <c r="C144" t="s">
        <v>4847</v>
      </c>
      <c r="D144" t="s">
        <v>2298</v>
      </c>
      <c r="E144" s="6">
        <v>151779.54999999999</v>
      </c>
      <c r="F144" s="6">
        <v>182135.96</v>
      </c>
      <c r="G144" s="6">
        <v>30356.41</v>
      </c>
      <c r="H144" t="s">
        <v>4846</v>
      </c>
      <c r="I144" t="s">
        <v>4371</v>
      </c>
      <c r="J144" t="s">
        <v>4370</v>
      </c>
      <c r="K144" t="s">
        <v>4426</v>
      </c>
      <c r="M144" t="s">
        <v>2447</v>
      </c>
      <c r="N144" t="s">
        <v>3389</v>
      </c>
      <c r="O144" t="s">
        <v>2445</v>
      </c>
    </row>
    <row r="145" spans="1:15" x14ac:dyDescent="0.25">
      <c r="A145" t="s">
        <v>4845</v>
      </c>
      <c r="B145" t="s">
        <v>1566</v>
      </c>
      <c r="C145" t="s">
        <v>4844</v>
      </c>
      <c r="D145" t="s">
        <v>2298</v>
      </c>
      <c r="E145" s="6">
        <v>149939.87</v>
      </c>
      <c r="F145" s="6">
        <v>179928.34</v>
      </c>
      <c r="G145" s="6">
        <v>29988.47</v>
      </c>
      <c r="H145" t="s">
        <v>4843</v>
      </c>
      <c r="I145" t="s">
        <v>4371</v>
      </c>
      <c r="J145" t="s">
        <v>4370</v>
      </c>
      <c r="K145" t="s">
        <v>4425</v>
      </c>
      <c r="M145" t="s">
        <v>2447</v>
      </c>
      <c r="N145" t="s">
        <v>3389</v>
      </c>
      <c r="O145" t="s">
        <v>2445</v>
      </c>
    </row>
    <row r="146" spans="1:15" x14ac:dyDescent="0.25">
      <c r="A146" t="s">
        <v>4842</v>
      </c>
      <c r="B146" t="s">
        <v>1557</v>
      </c>
      <c r="C146" t="s">
        <v>4841</v>
      </c>
      <c r="D146" t="s">
        <v>2298</v>
      </c>
      <c r="E146" s="6">
        <v>149464.72</v>
      </c>
      <c r="F146" s="6">
        <v>179358.16</v>
      </c>
      <c r="G146" s="6">
        <v>29893.439999999999</v>
      </c>
      <c r="H146" t="s">
        <v>1416</v>
      </c>
      <c r="I146" t="s">
        <v>4371</v>
      </c>
      <c r="J146" t="s">
        <v>4370</v>
      </c>
      <c r="K146" t="s">
        <v>4423</v>
      </c>
      <c r="M146" t="s">
        <v>2447</v>
      </c>
      <c r="N146" t="s">
        <v>3389</v>
      </c>
      <c r="O146" t="s">
        <v>2445</v>
      </c>
    </row>
    <row r="147" spans="1:15" x14ac:dyDescent="0.25">
      <c r="A147" t="s">
        <v>4840</v>
      </c>
      <c r="B147" t="s">
        <v>1557</v>
      </c>
      <c r="C147" t="s">
        <v>4839</v>
      </c>
      <c r="D147" t="s">
        <v>2298</v>
      </c>
      <c r="E147" s="6">
        <v>464650.5</v>
      </c>
      <c r="F147" s="6">
        <v>557580.6</v>
      </c>
      <c r="G147" s="6">
        <v>92930.1</v>
      </c>
      <c r="H147" t="s">
        <v>4838</v>
      </c>
      <c r="I147" t="s">
        <v>4395</v>
      </c>
      <c r="J147" t="s">
        <v>4394</v>
      </c>
      <c r="K147" t="s">
        <v>4424</v>
      </c>
      <c r="M147" t="s">
        <v>2447</v>
      </c>
      <c r="N147" t="s">
        <v>3389</v>
      </c>
      <c r="O147" t="s">
        <v>2445</v>
      </c>
    </row>
    <row r="148" spans="1:15" x14ac:dyDescent="0.25">
      <c r="A148" t="s">
        <v>4837</v>
      </c>
      <c r="B148" t="s">
        <v>1555</v>
      </c>
      <c r="C148" t="s">
        <v>4836</v>
      </c>
      <c r="D148" t="s">
        <v>2298</v>
      </c>
      <c r="E148" s="6">
        <v>458333.33</v>
      </c>
      <c r="F148" s="6">
        <v>550000</v>
      </c>
      <c r="G148" s="6">
        <v>91666.67</v>
      </c>
      <c r="H148" t="s">
        <v>4835</v>
      </c>
      <c r="I148" t="s">
        <v>4371</v>
      </c>
      <c r="J148" t="s">
        <v>4370</v>
      </c>
      <c r="K148" t="s">
        <v>4422</v>
      </c>
      <c r="M148" t="s">
        <v>2447</v>
      </c>
      <c r="N148" t="s">
        <v>3389</v>
      </c>
      <c r="O148" t="s">
        <v>2445</v>
      </c>
    </row>
    <row r="149" spans="1:15" x14ac:dyDescent="0.25">
      <c r="A149" t="s">
        <v>4834</v>
      </c>
      <c r="B149" t="s">
        <v>1555</v>
      </c>
      <c r="C149" t="s">
        <v>4833</v>
      </c>
      <c r="D149" t="s">
        <v>2298</v>
      </c>
      <c r="E149" s="6">
        <v>148282.94</v>
      </c>
      <c r="F149" s="6">
        <v>177940.02</v>
      </c>
      <c r="G149" s="6">
        <v>29657.08</v>
      </c>
      <c r="H149" t="s">
        <v>4832</v>
      </c>
      <c r="I149" t="s">
        <v>4371</v>
      </c>
      <c r="J149" t="s">
        <v>4370</v>
      </c>
      <c r="K149" t="s">
        <v>4421</v>
      </c>
      <c r="M149" t="s">
        <v>2447</v>
      </c>
      <c r="N149" t="s">
        <v>3389</v>
      </c>
      <c r="O149" t="s">
        <v>2445</v>
      </c>
    </row>
    <row r="150" spans="1:15" x14ac:dyDescent="0.25">
      <c r="A150" t="s">
        <v>4831</v>
      </c>
      <c r="B150" t="s">
        <v>1553</v>
      </c>
      <c r="C150" t="s">
        <v>4830</v>
      </c>
      <c r="D150" t="s">
        <v>2298</v>
      </c>
      <c r="E150" s="6">
        <v>147941.81</v>
      </c>
      <c r="F150" s="6">
        <v>177530.66</v>
      </c>
      <c r="G150" s="6">
        <v>29588.85</v>
      </c>
      <c r="H150" t="s">
        <v>1230</v>
      </c>
      <c r="I150" t="s">
        <v>4371</v>
      </c>
      <c r="J150" t="s">
        <v>4370</v>
      </c>
      <c r="K150" t="s">
        <v>4420</v>
      </c>
      <c r="M150" t="s">
        <v>2447</v>
      </c>
      <c r="N150" t="s">
        <v>3389</v>
      </c>
      <c r="O150" t="s">
        <v>2445</v>
      </c>
    </row>
    <row r="151" spans="1:15" x14ac:dyDescent="0.25">
      <c r="A151" t="s">
        <v>4829</v>
      </c>
      <c r="B151" t="s">
        <v>1553</v>
      </c>
      <c r="C151" t="s">
        <v>4828</v>
      </c>
      <c r="D151" t="s">
        <v>2298</v>
      </c>
      <c r="E151" s="6">
        <v>-252143</v>
      </c>
      <c r="F151" s="6">
        <v>-302572.08</v>
      </c>
      <c r="G151" s="6">
        <v>-50429.08</v>
      </c>
      <c r="H151" t="s">
        <v>3034</v>
      </c>
      <c r="I151" t="s">
        <v>4371</v>
      </c>
      <c r="J151" t="s">
        <v>4370</v>
      </c>
      <c r="K151" t="s">
        <v>4419</v>
      </c>
      <c r="L151" t="s">
        <v>4823</v>
      </c>
      <c r="M151" t="s">
        <v>2447</v>
      </c>
      <c r="N151" t="s">
        <v>3389</v>
      </c>
      <c r="O151" t="s">
        <v>2445</v>
      </c>
    </row>
    <row r="152" spans="1:15" x14ac:dyDescent="0.25">
      <c r="A152" t="s">
        <v>4827</v>
      </c>
      <c r="B152" t="s">
        <v>1553</v>
      </c>
      <c r="C152" t="s">
        <v>4826</v>
      </c>
      <c r="D152" t="s">
        <v>2298</v>
      </c>
      <c r="E152" s="6">
        <v>252143</v>
      </c>
      <c r="F152" s="6">
        <v>302572.08</v>
      </c>
      <c r="G152" s="6">
        <v>50429.08</v>
      </c>
      <c r="H152" t="s">
        <v>4825</v>
      </c>
      <c r="I152" t="s">
        <v>4371</v>
      </c>
      <c r="J152" t="s">
        <v>4370</v>
      </c>
      <c r="K152" t="s">
        <v>4417</v>
      </c>
      <c r="M152" t="s">
        <v>2447</v>
      </c>
      <c r="N152" t="s">
        <v>3389</v>
      </c>
      <c r="O152" t="s">
        <v>2445</v>
      </c>
    </row>
    <row r="153" spans="1:15" x14ac:dyDescent="0.25">
      <c r="A153" t="s">
        <v>4824</v>
      </c>
      <c r="B153" t="s">
        <v>4418</v>
      </c>
      <c r="C153" t="s">
        <v>4823</v>
      </c>
      <c r="D153" t="s">
        <v>2298</v>
      </c>
      <c r="E153" s="6">
        <v>252143</v>
      </c>
      <c r="F153" s="6">
        <v>302572.08</v>
      </c>
      <c r="G153" s="6">
        <v>50429.08</v>
      </c>
      <c r="H153" t="s">
        <v>4822</v>
      </c>
      <c r="I153" t="s">
        <v>4371</v>
      </c>
      <c r="J153" t="s">
        <v>4370</v>
      </c>
      <c r="K153" t="s">
        <v>4821</v>
      </c>
      <c r="M153" t="s">
        <v>2447</v>
      </c>
      <c r="N153" t="s">
        <v>3389</v>
      </c>
      <c r="O153" t="s">
        <v>2445</v>
      </c>
    </row>
    <row r="154" spans="1:15" x14ac:dyDescent="0.25">
      <c r="A154" t="s">
        <v>4820</v>
      </c>
      <c r="B154" t="s">
        <v>1549</v>
      </c>
      <c r="C154" t="s">
        <v>4819</v>
      </c>
      <c r="D154" t="s">
        <v>2298</v>
      </c>
      <c r="E154" s="6">
        <v>-5529159</v>
      </c>
      <c r="F154" s="6">
        <v>-6634990.7999999998</v>
      </c>
      <c r="G154" s="6">
        <v>-1105831.8</v>
      </c>
      <c r="H154" t="s">
        <v>1221</v>
      </c>
      <c r="I154" t="s">
        <v>1406</v>
      </c>
      <c r="J154" t="s">
        <v>4412</v>
      </c>
      <c r="K154" t="s">
        <v>4413</v>
      </c>
      <c r="L154" t="s">
        <v>4810</v>
      </c>
      <c r="M154" t="s">
        <v>2447</v>
      </c>
      <c r="N154" t="s">
        <v>3389</v>
      </c>
      <c r="O154" t="s">
        <v>2445</v>
      </c>
    </row>
    <row r="155" spans="1:15" x14ac:dyDescent="0.25">
      <c r="A155" t="s">
        <v>4818</v>
      </c>
      <c r="B155" t="s">
        <v>1549</v>
      </c>
      <c r="C155" t="s">
        <v>4817</v>
      </c>
      <c r="D155" t="s">
        <v>2298</v>
      </c>
      <c r="E155" s="6">
        <v>1549863</v>
      </c>
      <c r="F155" s="6">
        <v>1859835.6</v>
      </c>
      <c r="G155" s="6">
        <v>309972.59999999998</v>
      </c>
      <c r="H155" t="s">
        <v>1415</v>
      </c>
      <c r="I155" t="s">
        <v>1406</v>
      </c>
      <c r="J155" t="s">
        <v>4412</v>
      </c>
      <c r="K155" t="s">
        <v>4415</v>
      </c>
      <c r="M155" t="s">
        <v>2447</v>
      </c>
      <c r="N155" t="s">
        <v>3389</v>
      </c>
      <c r="O155" t="s">
        <v>2445</v>
      </c>
    </row>
    <row r="156" spans="1:15" x14ac:dyDescent="0.25">
      <c r="A156" t="s">
        <v>4816</v>
      </c>
      <c r="B156" t="s">
        <v>1549</v>
      </c>
      <c r="C156" t="s">
        <v>4815</v>
      </c>
      <c r="D156" t="s">
        <v>2298</v>
      </c>
      <c r="E156" s="6">
        <v>3979296</v>
      </c>
      <c r="F156" s="6">
        <v>4775155.2</v>
      </c>
      <c r="G156" s="6">
        <v>795859.2</v>
      </c>
      <c r="H156" t="s">
        <v>1239</v>
      </c>
      <c r="I156" t="s">
        <v>1406</v>
      </c>
      <c r="J156" t="s">
        <v>4412</v>
      </c>
      <c r="K156" t="s">
        <v>4414</v>
      </c>
      <c r="M156" t="s">
        <v>2447</v>
      </c>
      <c r="N156" t="s">
        <v>3389</v>
      </c>
      <c r="O156" t="s">
        <v>2445</v>
      </c>
    </row>
    <row r="157" spans="1:15" x14ac:dyDescent="0.25">
      <c r="A157" t="s">
        <v>4814</v>
      </c>
      <c r="B157" t="s">
        <v>1549</v>
      </c>
      <c r="C157" t="s">
        <v>4813</v>
      </c>
      <c r="D157" t="s">
        <v>2298</v>
      </c>
      <c r="E157" s="6">
        <v>111493.08</v>
      </c>
      <c r="F157" s="6">
        <v>133791.70000000001</v>
      </c>
      <c r="G157" s="6">
        <v>22298.62</v>
      </c>
      <c r="H157" t="s">
        <v>4812</v>
      </c>
      <c r="I157" t="s">
        <v>1406</v>
      </c>
      <c r="J157" t="s">
        <v>4412</v>
      </c>
      <c r="K157" t="s">
        <v>4416</v>
      </c>
      <c r="M157" t="s">
        <v>2447</v>
      </c>
      <c r="N157" t="s">
        <v>3389</v>
      </c>
      <c r="O157" t="s">
        <v>2445</v>
      </c>
    </row>
    <row r="158" spans="1:15" x14ac:dyDescent="0.25">
      <c r="A158" t="s">
        <v>4811</v>
      </c>
      <c r="B158" t="s">
        <v>1549</v>
      </c>
      <c r="C158" t="s">
        <v>4810</v>
      </c>
      <c r="D158" t="s">
        <v>2298</v>
      </c>
      <c r="E158" s="6">
        <v>5529159</v>
      </c>
      <c r="F158" s="6">
        <v>6634990.7999999998</v>
      </c>
      <c r="G158" s="6">
        <v>1105831.8</v>
      </c>
      <c r="H158" t="s">
        <v>1414</v>
      </c>
      <c r="I158" t="s">
        <v>1406</v>
      </c>
      <c r="J158" t="s">
        <v>4412</v>
      </c>
      <c r="K158" t="s">
        <v>4411</v>
      </c>
      <c r="M158" t="s">
        <v>2447</v>
      </c>
      <c r="N158" t="s">
        <v>3389</v>
      </c>
      <c r="O158" t="s">
        <v>2445</v>
      </c>
    </row>
    <row r="159" spans="1:15" x14ac:dyDescent="0.25">
      <c r="A159" t="s">
        <v>4809</v>
      </c>
      <c r="B159" t="s">
        <v>1549</v>
      </c>
      <c r="C159" t="s">
        <v>4808</v>
      </c>
      <c r="D159" t="s">
        <v>2298</v>
      </c>
      <c r="E159" s="6">
        <v>295397.5</v>
      </c>
      <c r="F159" s="6">
        <v>354476.52</v>
      </c>
      <c r="G159" s="6">
        <v>59079.02</v>
      </c>
      <c r="H159" t="s">
        <v>1244</v>
      </c>
      <c r="I159" t="s">
        <v>4371</v>
      </c>
      <c r="J159" t="s">
        <v>4370</v>
      </c>
      <c r="K159" t="s">
        <v>4410</v>
      </c>
      <c r="M159" t="s">
        <v>2447</v>
      </c>
      <c r="N159" t="s">
        <v>3389</v>
      </c>
      <c r="O159" t="s">
        <v>2445</v>
      </c>
    </row>
    <row r="160" spans="1:15" x14ac:dyDescent="0.25">
      <c r="A160" t="s">
        <v>4807</v>
      </c>
      <c r="B160" t="s">
        <v>1543</v>
      </c>
      <c r="C160" t="s">
        <v>4806</v>
      </c>
      <c r="D160" t="s">
        <v>2298</v>
      </c>
      <c r="E160" s="6">
        <v>147698.15</v>
      </c>
      <c r="F160" s="6">
        <v>177238.26</v>
      </c>
      <c r="G160" s="6">
        <v>29540.11</v>
      </c>
      <c r="H160" t="s">
        <v>1413</v>
      </c>
      <c r="I160" t="s">
        <v>4371</v>
      </c>
      <c r="J160" t="s">
        <v>4370</v>
      </c>
      <c r="K160" t="s">
        <v>4409</v>
      </c>
      <c r="M160" t="s">
        <v>2447</v>
      </c>
      <c r="N160" t="s">
        <v>3389</v>
      </c>
      <c r="O160" t="s">
        <v>2445</v>
      </c>
    </row>
    <row r="161" spans="1:15" x14ac:dyDescent="0.25">
      <c r="A161" t="s">
        <v>4805</v>
      </c>
      <c r="B161" t="s">
        <v>1537</v>
      </c>
      <c r="C161" t="s">
        <v>4804</v>
      </c>
      <c r="D161" t="s">
        <v>2298</v>
      </c>
      <c r="E161" s="6">
        <v>295397.5</v>
      </c>
      <c r="F161" s="6">
        <v>354476.52</v>
      </c>
      <c r="G161" s="6">
        <v>59079.02</v>
      </c>
      <c r="H161" t="s">
        <v>262</v>
      </c>
      <c r="I161" t="s">
        <v>4371</v>
      </c>
      <c r="J161" t="s">
        <v>4370</v>
      </c>
      <c r="K161" t="s">
        <v>4408</v>
      </c>
      <c r="M161" t="s">
        <v>2447</v>
      </c>
      <c r="N161" t="s">
        <v>3389</v>
      </c>
      <c r="O161" t="s">
        <v>2445</v>
      </c>
    </row>
    <row r="162" spans="1:15" x14ac:dyDescent="0.25">
      <c r="A162" t="s">
        <v>4803</v>
      </c>
      <c r="B162" t="s">
        <v>1533</v>
      </c>
      <c r="C162" t="s">
        <v>4802</v>
      </c>
      <c r="D162" t="s">
        <v>2298</v>
      </c>
      <c r="E162" s="6">
        <v>612514.5</v>
      </c>
      <c r="F162" s="6">
        <v>735017.4</v>
      </c>
      <c r="G162" s="6">
        <v>122502.9</v>
      </c>
      <c r="H162" t="s">
        <v>453</v>
      </c>
      <c r="I162" t="s">
        <v>4395</v>
      </c>
      <c r="J162" t="s">
        <v>4394</v>
      </c>
      <c r="K162" t="s">
        <v>4398</v>
      </c>
      <c r="M162" t="s">
        <v>2447</v>
      </c>
      <c r="N162" t="s">
        <v>3389</v>
      </c>
      <c r="O162" t="s">
        <v>2445</v>
      </c>
    </row>
    <row r="163" spans="1:15" x14ac:dyDescent="0.25">
      <c r="A163" t="s">
        <v>4801</v>
      </c>
      <c r="B163" t="s">
        <v>1533</v>
      </c>
      <c r="C163" t="s">
        <v>4800</v>
      </c>
      <c r="D163" t="s">
        <v>2298</v>
      </c>
      <c r="E163" s="6">
        <v>295543.7</v>
      </c>
      <c r="F163" s="6">
        <v>354651.96</v>
      </c>
      <c r="G163" s="6">
        <v>59108.26</v>
      </c>
      <c r="H163" t="s">
        <v>459</v>
      </c>
      <c r="I163" t="s">
        <v>4371</v>
      </c>
      <c r="J163" t="s">
        <v>4370</v>
      </c>
      <c r="K163" t="s">
        <v>4407</v>
      </c>
      <c r="M163" t="s">
        <v>2447</v>
      </c>
      <c r="N163" t="s">
        <v>3389</v>
      </c>
      <c r="O163" t="s">
        <v>2445</v>
      </c>
    </row>
    <row r="164" spans="1:15" x14ac:dyDescent="0.25">
      <c r="A164" t="s">
        <v>4799</v>
      </c>
      <c r="B164" t="s">
        <v>1528</v>
      </c>
      <c r="C164" t="s">
        <v>4798</v>
      </c>
      <c r="D164" t="s">
        <v>2298</v>
      </c>
      <c r="E164" s="6">
        <v>182496.3</v>
      </c>
      <c r="F164" s="6">
        <v>218995.56</v>
      </c>
      <c r="G164" s="6">
        <v>36499.26</v>
      </c>
      <c r="H164" t="s">
        <v>460</v>
      </c>
      <c r="I164" t="s">
        <v>4371</v>
      </c>
      <c r="J164" t="s">
        <v>4370</v>
      </c>
      <c r="K164" t="s">
        <v>4406</v>
      </c>
      <c r="M164" t="s">
        <v>2447</v>
      </c>
      <c r="N164" t="s">
        <v>3389</v>
      </c>
      <c r="O164" t="s">
        <v>2445</v>
      </c>
    </row>
    <row r="165" spans="1:15" x14ac:dyDescent="0.25">
      <c r="A165" t="s">
        <v>4797</v>
      </c>
      <c r="B165" t="s">
        <v>1521</v>
      </c>
      <c r="C165" t="s">
        <v>4796</v>
      </c>
      <c r="D165" t="s">
        <v>2298</v>
      </c>
      <c r="E165" s="6">
        <v>278112.13</v>
      </c>
      <c r="F165" s="6">
        <v>333735.03999999998</v>
      </c>
      <c r="G165" s="6">
        <v>55622.91</v>
      </c>
      <c r="H165" t="s">
        <v>373</v>
      </c>
      <c r="I165" t="s">
        <v>4371</v>
      </c>
      <c r="J165" t="s">
        <v>4370</v>
      </c>
      <c r="K165" t="s">
        <v>4405</v>
      </c>
      <c r="M165" t="s">
        <v>2447</v>
      </c>
      <c r="N165" t="s">
        <v>3389</v>
      </c>
      <c r="O165" t="s">
        <v>2445</v>
      </c>
    </row>
    <row r="166" spans="1:15" x14ac:dyDescent="0.25">
      <c r="A166" t="s">
        <v>4795</v>
      </c>
      <c r="B166" t="s">
        <v>1519</v>
      </c>
      <c r="C166" t="s">
        <v>4794</v>
      </c>
      <c r="D166" t="s">
        <v>2298</v>
      </c>
      <c r="E166" s="6">
        <v>243489.34</v>
      </c>
      <c r="F166" s="6">
        <v>292186.71999999997</v>
      </c>
      <c r="G166" s="6">
        <v>48697.38</v>
      </c>
      <c r="H166" t="s">
        <v>376</v>
      </c>
      <c r="I166" t="s">
        <v>4371</v>
      </c>
      <c r="J166" t="s">
        <v>4370</v>
      </c>
      <c r="K166" t="s">
        <v>4403</v>
      </c>
      <c r="M166" t="s">
        <v>2447</v>
      </c>
      <c r="N166" t="s">
        <v>3389</v>
      </c>
      <c r="O166" t="s">
        <v>2445</v>
      </c>
    </row>
    <row r="167" spans="1:15" x14ac:dyDescent="0.25">
      <c r="A167" t="s">
        <v>4793</v>
      </c>
      <c r="B167" t="s">
        <v>4404</v>
      </c>
      <c r="C167" t="s">
        <v>4792</v>
      </c>
      <c r="D167" t="s">
        <v>2298</v>
      </c>
      <c r="E167" s="6">
        <v>147832.16</v>
      </c>
      <c r="F167" s="6">
        <v>177399.08</v>
      </c>
      <c r="G167" s="6">
        <v>29566.92</v>
      </c>
      <c r="H167" t="s">
        <v>377</v>
      </c>
      <c r="I167" t="s">
        <v>4371</v>
      </c>
      <c r="J167" t="s">
        <v>4370</v>
      </c>
      <c r="K167" t="s">
        <v>4402</v>
      </c>
      <c r="M167" t="s">
        <v>2447</v>
      </c>
      <c r="N167" t="s">
        <v>3389</v>
      </c>
      <c r="O167" t="s">
        <v>2445</v>
      </c>
    </row>
    <row r="168" spans="1:15" x14ac:dyDescent="0.25">
      <c r="A168" t="s">
        <v>4791</v>
      </c>
      <c r="B168" t="s">
        <v>1516</v>
      </c>
      <c r="C168" t="s">
        <v>4790</v>
      </c>
      <c r="D168" t="s">
        <v>2298</v>
      </c>
      <c r="E168" s="6">
        <v>147819.98000000001</v>
      </c>
      <c r="F168" s="6">
        <v>177384.46</v>
      </c>
      <c r="G168" s="6">
        <v>29564.48</v>
      </c>
      <c r="H168" t="s">
        <v>571</v>
      </c>
      <c r="I168" t="s">
        <v>4371</v>
      </c>
      <c r="J168" t="s">
        <v>4370</v>
      </c>
      <c r="K168" t="s">
        <v>4401</v>
      </c>
      <c r="M168" t="s">
        <v>2447</v>
      </c>
      <c r="N168" t="s">
        <v>3389</v>
      </c>
      <c r="O168" t="s">
        <v>2445</v>
      </c>
    </row>
    <row r="169" spans="1:15" x14ac:dyDescent="0.25">
      <c r="A169" t="s">
        <v>4789</v>
      </c>
      <c r="B169" t="s">
        <v>4400</v>
      </c>
      <c r="C169" t="s">
        <v>4788</v>
      </c>
      <c r="D169" t="s">
        <v>2298</v>
      </c>
      <c r="E169" s="6">
        <v>147819.98000000001</v>
      </c>
      <c r="F169" s="6">
        <v>177384.46</v>
      </c>
      <c r="G169" s="6">
        <v>29564.48</v>
      </c>
      <c r="H169" t="s">
        <v>632</v>
      </c>
      <c r="I169" t="s">
        <v>4371</v>
      </c>
      <c r="J169" t="s">
        <v>4370</v>
      </c>
      <c r="K169" t="s">
        <v>4399</v>
      </c>
      <c r="M169" t="s">
        <v>2447</v>
      </c>
      <c r="N169" t="s">
        <v>3389</v>
      </c>
      <c r="O169" t="s">
        <v>2445</v>
      </c>
    </row>
    <row r="170" spans="1:15" x14ac:dyDescent="0.25">
      <c r="A170" t="s">
        <v>4787</v>
      </c>
      <c r="B170" t="s">
        <v>1514</v>
      </c>
      <c r="C170" t="s">
        <v>4786</v>
      </c>
      <c r="D170" t="s">
        <v>2298</v>
      </c>
      <c r="E170" s="6">
        <v>714659.57</v>
      </c>
      <c r="F170" s="6">
        <v>857591</v>
      </c>
      <c r="G170" s="6">
        <v>142931.43</v>
      </c>
      <c r="H170" t="s">
        <v>633</v>
      </c>
      <c r="I170" t="s">
        <v>4395</v>
      </c>
      <c r="J170" t="s">
        <v>4394</v>
      </c>
      <c r="K170" t="s">
        <v>4397</v>
      </c>
      <c r="M170" t="s">
        <v>2447</v>
      </c>
      <c r="N170" t="s">
        <v>3389</v>
      </c>
      <c r="O170" t="s">
        <v>2445</v>
      </c>
    </row>
    <row r="171" spans="1:15" x14ac:dyDescent="0.25">
      <c r="A171" t="s">
        <v>4785</v>
      </c>
      <c r="B171" t="s">
        <v>1514</v>
      </c>
      <c r="C171" t="s">
        <v>4784</v>
      </c>
      <c r="D171" t="s">
        <v>2298</v>
      </c>
      <c r="E171" s="6">
        <v>147783.43</v>
      </c>
      <c r="F171" s="6">
        <v>177340.6</v>
      </c>
      <c r="G171" s="6">
        <v>29557.17</v>
      </c>
      <c r="H171" t="s">
        <v>634</v>
      </c>
      <c r="I171" t="s">
        <v>4371</v>
      </c>
      <c r="J171" t="s">
        <v>4370</v>
      </c>
      <c r="K171" t="s">
        <v>4396</v>
      </c>
      <c r="M171" t="s">
        <v>2447</v>
      </c>
      <c r="N171" t="s">
        <v>3389</v>
      </c>
      <c r="O171" t="s">
        <v>2445</v>
      </c>
    </row>
    <row r="172" spans="1:15" x14ac:dyDescent="0.25">
      <c r="A172" t="s">
        <v>4783</v>
      </c>
      <c r="B172" t="s">
        <v>1512</v>
      </c>
      <c r="C172" t="s">
        <v>4782</v>
      </c>
      <c r="D172" t="s">
        <v>2298</v>
      </c>
      <c r="E172" s="6">
        <v>1122850.26</v>
      </c>
      <c r="F172" s="6">
        <v>1347420.8</v>
      </c>
      <c r="G172" s="6">
        <v>224570.54</v>
      </c>
      <c r="H172" t="s">
        <v>765</v>
      </c>
      <c r="I172" t="s">
        <v>4395</v>
      </c>
      <c r="J172" t="s">
        <v>4394</v>
      </c>
      <c r="K172" t="s">
        <v>4393</v>
      </c>
      <c r="M172" t="s">
        <v>2447</v>
      </c>
      <c r="N172" t="s">
        <v>3389</v>
      </c>
      <c r="O172" t="s">
        <v>2445</v>
      </c>
    </row>
    <row r="173" spans="1:15" x14ac:dyDescent="0.25">
      <c r="A173" t="s">
        <v>4781</v>
      </c>
      <c r="B173" t="s">
        <v>1512</v>
      </c>
      <c r="C173" t="s">
        <v>4780</v>
      </c>
      <c r="D173" t="s">
        <v>2298</v>
      </c>
      <c r="E173" s="6">
        <v>147759.06</v>
      </c>
      <c r="F173" s="6">
        <v>177311.35999999999</v>
      </c>
      <c r="G173" s="6">
        <v>29552.3</v>
      </c>
      <c r="H173" t="s">
        <v>766</v>
      </c>
      <c r="I173" t="s">
        <v>4371</v>
      </c>
      <c r="J173" t="s">
        <v>4370</v>
      </c>
      <c r="K173" t="s">
        <v>4392</v>
      </c>
      <c r="M173" t="s">
        <v>2447</v>
      </c>
      <c r="N173" t="s">
        <v>3389</v>
      </c>
      <c r="O173" t="s">
        <v>2445</v>
      </c>
    </row>
    <row r="174" spans="1:15" x14ac:dyDescent="0.25">
      <c r="A174" t="s">
        <v>4779</v>
      </c>
      <c r="B174" t="s">
        <v>1510</v>
      </c>
      <c r="C174" t="s">
        <v>4778</v>
      </c>
      <c r="D174" t="s">
        <v>2298</v>
      </c>
      <c r="E174" s="6">
        <v>0</v>
      </c>
      <c r="F174" s="6">
        <v>0</v>
      </c>
      <c r="G174" s="6">
        <v>0</v>
      </c>
      <c r="H174" t="s">
        <v>810</v>
      </c>
      <c r="I174" t="s">
        <v>4371</v>
      </c>
      <c r="J174" t="s">
        <v>4370</v>
      </c>
      <c r="K174" t="s">
        <v>4391</v>
      </c>
      <c r="M174" t="s">
        <v>2447</v>
      </c>
      <c r="N174" t="s">
        <v>3389</v>
      </c>
      <c r="O174" t="s">
        <v>2445</v>
      </c>
    </row>
    <row r="175" spans="1:15" x14ac:dyDescent="0.25">
      <c r="A175" t="s">
        <v>4777</v>
      </c>
      <c r="B175" t="s">
        <v>1508</v>
      </c>
      <c r="C175" t="s">
        <v>4776</v>
      </c>
      <c r="D175" t="s">
        <v>2298</v>
      </c>
      <c r="E175" s="6">
        <v>0</v>
      </c>
      <c r="F175" s="6">
        <v>0</v>
      </c>
      <c r="G175" s="6">
        <v>0</v>
      </c>
      <c r="H175" t="s">
        <v>833</v>
      </c>
      <c r="I175" t="s">
        <v>4371</v>
      </c>
      <c r="J175" t="s">
        <v>4370</v>
      </c>
      <c r="K175" t="s">
        <v>4389</v>
      </c>
      <c r="L175" t="s">
        <v>4772</v>
      </c>
      <c r="M175" t="s">
        <v>2447</v>
      </c>
      <c r="N175" t="s">
        <v>3389</v>
      </c>
      <c r="O175" t="s">
        <v>2445</v>
      </c>
    </row>
    <row r="176" spans="1:15" x14ac:dyDescent="0.25">
      <c r="A176" t="s">
        <v>4775</v>
      </c>
      <c r="B176" t="s">
        <v>1508</v>
      </c>
      <c r="C176" t="s">
        <v>4774</v>
      </c>
      <c r="D176" t="s">
        <v>2298</v>
      </c>
      <c r="E176" s="6">
        <v>0</v>
      </c>
      <c r="F176" s="6">
        <v>0</v>
      </c>
      <c r="G176" s="6">
        <v>0</v>
      </c>
      <c r="H176" t="s">
        <v>832</v>
      </c>
      <c r="I176" t="s">
        <v>4371</v>
      </c>
      <c r="J176" t="s">
        <v>4370</v>
      </c>
      <c r="K176" t="s">
        <v>4390</v>
      </c>
      <c r="M176" t="s">
        <v>2447</v>
      </c>
      <c r="N176" t="s">
        <v>3389</v>
      </c>
      <c r="O176" t="s">
        <v>2445</v>
      </c>
    </row>
    <row r="177" spans="1:15" x14ac:dyDescent="0.25">
      <c r="A177" t="s">
        <v>4773</v>
      </c>
      <c r="B177" t="s">
        <v>1508</v>
      </c>
      <c r="C177" t="s">
        <v>4772</v>
      </c>
      <c r="D177" t="s">
        <v>2298</v>
      </c>
      <c r="E177" s="6">
        <v>0</v>
      </c>
      <c r="F177" s="6">
        <v>0</v>
      </c>
      <c r="G177" s="6">
        <v>0</v>
      </c>
      <c r="H177" t="s">
        <v>1412</v>
      </c>
      <c r="I177" t="s">
        <v>4371</v>
      </c>
      <c r="J177" t="s">
        <v>4370</v>
      </c>
      <c r="K177" t="s">
        <v>4388</v>
      </c>
      <c r="M177" t="s">
        <v>2447</v>
      </c>
      <c r="N177" t="s">
        <v>3389</v>
      </c>
      <c r="O177" t="s">
        <v>2445</v>
      </c>
    </row>
    <row r="178" spans="1:15" x14ac:dyDescent="0.25">
      <c r="A178" t="s">
        <v>4771</v>
      </c>
      <c r="B178" t="s">
        <v>1506</v>
      </c>
      <c r="C178" t="s">
        <v>4770</v>
      </c>
      <c r="D178" t="s">
        <v>2298</v>
      </c>
      <c r="E178" s="6">
        <v>0</v>
      </c>
      <c r="F178" s="6">
        <v>0</v>
      </c>
      <c r="G178" s="6">
        <v>0</v>
      </c>
      <c r="H178" t="s">
        <v>1059</v>
      </c>
      <c r="I178" t="s">
        <v>4371</v>
      </c>
      <c r="J178" t="s">
        <v>4370</v>
      </c>
      <c r="K178" t="s">
        <v>4387</v>
      </c>
      <c r="M178" t="s">
        <v>2447</v>
      </c>
      <c r="N178" t="s">
        <v>3389</v>
      </c>
      <c r="O178" t="s">
        <v>2445</v>
      </c>
    </row>
    <row r="179" spans="1:15" x14ac:dyDescent="0.25">
      <c r="A179" t="s">
        <v>4769</v>
      </c>
      <c r="B179" t="s">
        <v>1504</v>
      </c>
      <c r="C179" t="s">
        <v>4768</v>
      </c>
      <c r="D179" t="s">
        <v>2298</v>
      </c>
      <c r="E179" s="6">
        <v>0</v>
      </c>
      <c r="F179" s="6">
        <v>0</v>
      </c>
      <c r="G179" s="6">
        <v>0</v>
      </c>
      <c r="H179" t="s">
        <v>999</v>
      </c>
      <c r="I179" t="s">
        <v>4371</v>
      </c>
      <c r="J179" t="s">
        <v>4370</v>
      </c>
      <c r="K179" t="s">
        <v>4386</v>
      </c>
      <c r="M179" t="s">
        <v>2447</v>
      </c>
      <c r="N179" t="s">
        <v>3389</v>
      </c>
      <c r="O179" t="s">
        <v>2445</v>
      </c>
    </row>
    <row r="180" spans="1:15" hidden="1" x14ac:dyDescent="0.25">
      <c r="A180" t="s">
        <v>4767</v>
      </c>
      <c r="B180" t="s">
        <v>4376</v>
      </c>
      <c r="C180" t="s">
        <v>4766</v>
      </c>
      <c r="D180" t="s">
        <v>2309</v>
      </c>
      <c r="E180" s="731">
        <v>38500</v>
      </c>
      <c r="F180" s="731">
        <v>46200</v>
      </c>
      <c r="G180" s="731">
        <v>7700</v>
      </c>
      <c r="H180" t="s">
        <v>389</v>
      </c>
      <c r="I180" t="s">
        <v>4380</v>
      </c>
      <c r="J180" t="s">
        <v>4378</v>
      </c>
      <c r="K180" t="s">
        <v>4385</v>
      </c>
      <c r="M180" t="s">
        <v>2447</v>
      </c>
      <c r="N180" t="s">
        <v>3389</v>
      </c>
      <c r="O180" t="s">
        <v>2445</v>
      </c>
    </row>
    <row r="181" spans="1:15" x14ac:dyDescent="0.25">
      <c r="A181" t="s">
        <v>4765</v>
      </c>
      <c r="B181" t="s">
        <v>4376</v>
      </c>
      <c r="C181" t="s">
        <v>4764</v>
      </c>
      <c r="D181" t="s">
        <v>2298</v>
      </c>
      <c r="E181" s="6">
        <v>-32418</v>
      </c>
      <c r="F181" s="6">
        <v>-38901.599999999999</v>
      </c>
      <c r="G181" s="6">
        <v>-6483.6</v>
      </c>
      <c r="H181" t="s">
        <v>994</v>
      </c>
      <c r="I181" t="s">
        <v>4380</v>
      </c>
      <c r="J181" t="s">
        <v>4378</v>
      </c>
      <c r="K181" t="s">
        <v>4384</v>
      </c>
      <c r="L181" t="s">
        <v>4762</v>
      </c>
      <c r="M181" t="s">
        <v>2447</v>
      </c>
      <c r="N181" t="s">
        <v>3389</v>
      </c>
      <c r="O181" t="s">
        <v>2445</v>
      </c>
    </row>
    <row r="182" spans="1:15" x14ac:dyDescent="0.25">
      <c r="A182" t="s">
        <v>4763</v>
      </c>
      <c r="B182" t="s">
        <v>4376</v>
      </c>
      <c r="C182" t="s">
        <v>4762</v>
      </c>
      <c r="D182" t="s">
        <v>2298</v>
      </c>
      <c r="E182" s="6">
        <v>32418</v>
      </c>
      <c r="F182" s="6">
        <v>38901.599999999999</v>
      </c>
      <c r="G182" s="6">
        <v>6483.6</v>
      </c>
      <c r="H182" t="s">
        <v>292</v>
      </c>
      <c r="I182" t="s">
        <v>4380</v>
      </c>
      <c r="J182" t="s">
        <v>4378</v>
      </c>
      <c r="K182" t="s">
        <v>4377</v>
      </c>
      <c r="M182" t="s">
        <v>2447</v>
      </c>
      <c r="N182" t="s">
        <v>3389</v>
      </c>
      <c r="O182" t="s">
        <v>2445</v>
      </c>
    </row>
    <row r="183" spans="1:15" x14ac:dyDescent="0.25">
      <c r="A183" t="s">
        <v>4761</v>
      </c>
      <c r="B183" t="s">
        <v>4376</v>
      </c>
      <c r="C183" t="s">
        <v>4760</v>
      </c>
      <c r="D183" t="s">
        <v>2298</v>
      </c>
      <c r="E183" s="6">
        <v>0</v>
      </c>
      <c r="F183" s="6">
        <v>0</v>
      </c>
      <c r="G183" s="6">
        <v>0</v>
      </c>
      <c r="H183" t="s">
        <v>1210</v>
      </c>
      <c r="I183" t="s">
        <v>4371</v>
      </c>
      <c r="J183" t="s">
        <v>4370</v>
      </c>
      <c r="K183" t="s">
        <v>4375</v>
      </c>
      <c r="M183" t="s">
        <v>2447</v>
      </c>
      <c r="N183" t="s">
        <v>3389</v>
      </c>
      <c r="O183" t="s">
        <v>2445</v>
      </c>
    </row>
    <row r="184" spans="1:15" x14ac:dyDescent="0.25">
      <c r="A184" t="s">
        <v>4759</v>
      </c>
      <c r="B184" t="s">
        <v>4376</v>
      </c>
      <c r="C184" t="s">
        <v>4758</v>
      </c>
      <c r="D184" t="s">
        <v>2298</v>
      </c>
      <c r="E184" s="6">
        <v>830471.59</v>
      </c>
      <c r="F184" s="6">
        <v>996565.42</v>
      </c>
      <c r="G184" s="6">
        <v>166093.82999999999</v>
      </c>
      <c r="H184" t="s">
        <v>1163</v>
      </c>
      <c r="I184" t="s">
        <v>4383</v>
      </c>
      <c r="J184" t="s">
        <v>4382</v>
      </c>
      <c r="K184" t="s">
        <v>4381</v>
      </c>
      <c r="M184" t="s">
        <v>2447</v>
      </c>
      <c r="N184" t="s">
        <v>3389</v>
      </c>
      <c r="O184" t="s">
        <v>2445</v>
      </c>
    </row>
    <row r="185" spans="1:15" x14ac:dyDescent="0.25">
      <c r="A185" t="s">
        <v>4757</v>
      </c>
      <c r="B185" t="s">
        <v>4374</v>
      </c>
      <c r="C185" t="s">
        <v>4756</v>
      </c>
      <c r="D185" t="s">
        <v>2298</v>
      </c>
      <c r="E185" s="6">
        <v>0</v>
      </c>
      <c r="F185" s="6">
        <v>0</v>
      </c>
      <c r="G185" s="6">
        <v>0</v>
      </c>
      <c r="H185" t="s">
        <v>1204</v>
      </c>
      <c r="I185" t="s">
        <v>4371</v>
      </c>
      <c r="J185" t="s">
        <v>4370</v>
      </c>
      <c r="K185" t="s">
        <v>4373</v>
      </c>
      <c r="M185" t="s">
        <v>2447</v>
      </c>
      <c r="N185" t="s">
        <v>3389</v>
      </c>
      <c r="O185" t="s">
        <v>2445</v>
      </c>
    </row>
    <row r="186" spans="1:15" x14ac:dyDescent="0.25">
      <c r="A186" t="s">
        <v>4755</v>
      </c>
      <c r="B186" t="s">
        <v>1491</v>
      </c>
      <c r="C186" t="s">
        <v>4754</v>
      </c>
      <c r="D186" t="s">
        <v>2298</v>
      </c>
      <c r="E186" s="6">
        <v>0</v>
      </c>
      <c r="F186" s="6">
        <v>0</v>
      </c>
      <c r="G186" s="6">
        <v>0</v>
      </c>
      <c r="H186" t="s">
        <v>236</v>
      </c>
      <c r="I186" t="s">
        <v>4371</v>
      </c>
      <c r="J186" t="s">
        <v>4370</v>
      </c>
      <c r="K186" t="s">
        <v>4372</v>
      </c>
      <c r="M186" t="s">
        <v>2447</v>
      </c>
      <c r="N186" t="s">
        <v>3389</v>
      </c>
      <c r="O186" t="s">
        <v>2445</v>
      </c>
    </row>
    <row r="187" spans="1:15" x14ac:dyDescent="0.25">
      <c r="A187" t="s">
        <v>4753</v>
      </c>
      <c r="B187" t="s">
        <v>4369</v>
      </c>
      <c r="C187" t="s">
        <v>4752</v>
      </c>
      <c r="D187" t="s">
        <v>2298</v>
      </c>
      <c r="E187" s="6">
        <v>0</v>
      </c>
      <c r="F187" s="6">
        <v>0</v>
      </c>
      <c r="G187" s="6">
        <v>0</v>
      </c>
      <c r="H187" t="s">
        <v>307</v>
      </c>
      <c r="I187" t="s">
        <v>4371</v>
      </c>
      <c r="J187" t="s">
        <v>4370</v>
      </c>
      <c r="K187" t="s">
        <v>4368</v>
      </c>
      <c r="M187" t="s">
        <v>2447</v>
      </c>
      <c r="N187" t="s">
        <v>3389</v>
      </c>
      <c r="O187" t="s">
        <v>2445</v>
      </c>
    </row>
    <row r="188" spans="1:15" hidden="1" x14ac:dyDescent="0.25">
      <c r="A188" t="s">
        <v>4751</v>
      </c>
      <c r="B188" t="s">
        <v>4750</v>
      </c>
      <c r="C188" t="s">
        <v>4749</v>
      </c>
      <c r="D188" t="s">
        <v>2309</v>
      </c>
      <c r="E188" t="s">
        <v>5444</v>
      </c>
      <c r="F188" t="s">
        <v>5443</v>
      </c>
      <c r="G188" t="s">
        <v>5442</v>
      </c>
      <c r="H188" t="s">
        <v>236</v>
      </c>
      <c r="I188" t="s">
        <v>4748</v>
      </c>
      <c r="J188" t="s">
        <v>4747</v>
      </c>
      <c r="K188" t="s">
        <v>4746</v>
      </c>
      <c r="M188" t="s">
        <v>4740</v>
      </c>
      <c r="N188" t="s">
        <v>4739</v>
      </c>
      <c r="O188" t="s">
        <v>4738</v>
      </c>
    </row>
    <row r="189" spans="1:15" hidden="1" x14ac:dyDescent="0.25">
      <c r="A189" t="s">
        <v>4745</v>
      </c>
      <c r="B189" t="s">
        <v>1444</v>
      </c>
      <c r="C189" t="s">
        <v>4744</v>
      </c>
      <c r="D189" t="s">
        <v>2309</v>
      </c>
      <c r="E189" t="s">
        <v>5439</v>
      </c>
      <c r="F189" t="s">
        <v>5441</v>
      </c>
      <c r="G189" t="s">
        <v>5440</v>
      </c>
      <c r="H189" t="s">
        <v>307</v>
      </c>
      <c r="I189" t="s">
        <v>4743</v>
      </c>
      <c r="J189" t="s">
        <v>4742</v>
      </c>
      <c r="K189" t="s">
        <v>4741</v>
      </c>
      <c r="M189" t="s">
        <v>4740</v>
      </c>
      <c r="N189" t="s">
        <v>4739</v>
      </c>
      <c r="O189" t="s">
        <v>4738</v>
      </c>
    </row>
  </sheetData>
  <autoFilter ref="A1:O189" xr:uid="{10610AF1-7367-44B9-BA8A-B129D0138BAD}">
    <filterColumn colId="3">
      <filters>
        <filter val="Non-cash invoice"/>
      </filters>
    </filterColumn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9D3F-9A0E-4D5E-981C-822D4CBBF3A7}">
  <dimension ref="A1:X289"/>
  <sheetViews>
    <sheetView topLeftCell="A160" zoomScale="71" zoomScaleNormal="71" workbookViewId="0">
      <selection activeCell="P169" sqref="P1:P1048576"/>
    </sheetView>
  </sheetViews>
  <sheetFormatPr defaultRowHeight="15" x14ac:dyDescent="0.25"/>
  <cols>
    <col min="1" max="1" width="35.7109375" customWidth="1"/>
    <col min="2" max="2" width="26" customWidth="1"/>
    <col min="3" max="3" width="17.42578125" customWidth="1"/>
    <col min="4" max="4" width="17.7109375" customWidth="1"/>
    <col min="5" max="5" width="14.85546875" bestFit="1" customWidth="1"/>
    <col min="6" max="6" width="17" hidden="1" customWidth="1"/>
    <col min="7" max="9" width="0" hidden="1" customWidth="1"/>
    <col min="10" max="10" width="16" style="6" hidden="1" customWidth="1"/>
    <col min="11" max="11" width="13.28515625" style="6" hidden="1" customWidth="1"/>
    <col min="12" max="12" width="11.28515625" style="6" customWidth="1"/>
    <col min="13" max="13" width="16" style="6" customWidth="1"/>
    <col min="14" max="14" width="13.28515625" style="6" customWidth="1"/>
    <col min="15" max="15" width="8.140625" customWidth="1"/>
    <col min="16" max="16" width="106.5703125" customWidth="1"/>
    <col min="17" max="18" width="19.85546875" bestFit="1" customWidth="1"/>
    <col min="19" max="19" width="11.42578125" customWidth="1"/>
    <col min="20" max="20" width="19.85546875" bestFit="1" customWidth="1"/>
    <col min="21" max="21" width="13.42578125" customWidth="1"/>
    <col min="22" max="22" width="19.85546875" style="6" bestFit="1" customWidth="1"/>
    <col min="23" max="554" width="19.85546875" bestFit="1" customWidth="1"/>
    <col min="555" max="555" width="12" bestFit="1" customWidth="1"/>
  </cols>
  <sheetData>
    <row r="1" spans="1:22" x14ac:dyDescent="0.25">
      <c r="A1" s="735" t="s">
        <v>5477</v>
      </c>
      <c r="B1" s="760" t="s">
        <v>5476</v>
      </c>
      <c r="C1" s="735"/>
      <c r="D1" s="735"/>
      <c r="E1" s="735"/>
      <c r="F1" s="735"/>
      <c r="G1" s="735"/>
      <c r="H1" s="735"/>
      <c r="I1" s="735"/>
      <c r="J1" s="760"/>
      <c r="K1" s="760"/>
      <c r="L1" s="760"/>
      <c r="M1" s="760"/>
      <c r="N1" s="760"/>
      <c r="O1" s="735"/>
      <c r="P1" s="735"/>
      <c r="Q1" s="735"/>
      <c r="R1" s="735"/>
      <c r="S1" s="735"/>
    </row>
    <row r="2" spans="1:22" x14ac:dyDescent="0.25">
      <c r="A2" s="736" t="s">
        <v>2713</v>
      </c>
      <c r="B2" s="6">
        <v>496100</v>
      </c>
      <c r="C2" s="44">
        <f>R185</f>
        <v>494296</v>
      </c>
      <c r="P2" s="6" t="s">
        <v>5477</v>
      </c>
      <c r="Q2" s="6" t="s">
        <v>5907</v>
      </c>
      <c r="S2" t="s">
        <v>2198</v>
      </c>
      <c r="T2" t="s">
        <v>5939</v>
      </c>
      <c r="U2" s="781">
        <v>13266.56</v>
      </c>
      <c r="V2" s="6">
        <v>1552054.8543999998</v>
      </c>
    </row>
    <row r="3" spans="1:22" x14ac:dyDescent="0.25">
      <c r="A3" s="737" t="s">
        <v>1654</v>
      </c>
      <c r="B3" s="6">
        <v>496100</v>
      </c>
      <c r="P3" s="6" t="s">
        <v>5700</v>
      </c>
      <c r="Q3" s="6">
        <v>5000</v>
      </c>
      <c r="S3" s="151" t="s">
        <v>2000</v>
      </c>
      <c r="T3" s="194" t="s">
        <v>5915</v>
      </c>
      <c r="U3" s="795">
        <v>19980.259999999998</v>
      </c>
      <c r="V3" s="152">
        <v>2341886.2745999997</v>
      </c>
    </row>
    <row r="4" spans="1:22" x14ac:dyDescent="0.25">
      <c r="A4" s="736" t="s">
        <v>2971</v>
      </c>
      <c r="B4" s="6">
        <v>1192424.03</v>
      </c>
      <c r="P4" s="6"/>
      <c r="Q4" s="6"/>
    </row>
    <row r="5" spans="1:22" x14ac:dyDescent="0.25">
      <c r="A5" s="737" t="s">
        <v>1857</v>
      </c>
      <c r="B5" s="6">
        <v>1192424.03</v>
      </c>
      <c r="P5" s="6"/>
      <c r="Q5" s="6"/>
    </row>
    <row r="6" spans="1:22" x14ac:dyDescent="0.25">
      <c r="A6" s="736" t="s">
        <v>3278</v>
      </c>
      <c r="B6" s="6">
        <v>1338857.77</v>
      </c>
      <c r="C6" s="44">
        <f>R177</f>
        <v>2408876.8206000002</v>
      </c>
      <c r="P6" s="6" t="s">
        <v>5537</v>
      </c>
      <c r="Q6" s="6">
        <v>105138</v>
      </c>
    </row>
    <row r="7" spans="1:22" x14ac:dyDescent="0.25">
      <c r="A7" s="737" t="s">
        <v>3771</v>
      </c>
      <c r="B7" s="6">
        <v>721028.41</v>
      </c>
      <c r="P7" s="6" t="s">
        <v>5536</v>
      </c>
      <c r="Q7" s="6">
        <v>126165.6</v>
      </c>
    </row>
    <row r="8" spans="1:22" x14ac:dyDescent="0.25">
      <c r="A8" s="737" t="s">
        <v>1419</v>
      </c>
      <c r="B8" s="6">
        <v>534173.56999999995</v>
      </c>
      <c r="P8" s="6" t="s">
        <v>5535</v>
      </c>
      <c r="Q8" s="6">
        <v>105138</v>
      </c>
    </row>
    <row r="9" spans="1:22" x14ac:dyDescent="0.25">
      <c r="A9" s="737" t="s">
        <v>2279</v>
      </c>
      <c r="B9" s="6">
        <v>83655.789999999994</v>
      </c>
      <c r="P9" s="6" t="s">
        <v>5534</v>
      </c>
      <c r="Q9" s="6">
        <v>105138</v>
      </c>
      <c r="S9" t="s">
        <v>2198</v>
      </c>
      <c r="T9" t="s">
        <v>5938</v>
      </c>
      <c r="U9" s="781">
        <v>18824.7</v>
      </c>
      <c r="V9" s="6">
        <v>2202301.6529999999</v>
      </c>
    </row>
    <row r="10" spans="1:22" x14ac:dyDescent="0.25">
      <c r="A10" s="736" t="s">
        <v>1442</v>
      </c>
      <c r="B10" s="6">
        <v>5000</v>
      </c>
      <c r="C10" s="44">
        <f>Q3</f>
        <v>5000</v>
      </c>
      <c r="P10" s="6" t="s">
        <v>5533</v>
      </c>
      <c r="Q10" s="6">
        <v>105138</v>
      </c>
    </row>
    <row r="11" spans="1:22" x14ac:dyDescent="0.25">
      <c r="A11" s="737" t="s">
        <v>1441</v>
      </c>
      <c r="B11" s="6">
        <v>5000</v>
      </c>
      <c r="P11" s="6" t="s">
        <v>5526</v>
      </c>
      <c r="Q11" s="6">
        <v>127407.6</v>
      </c>
    </row>
    <row r="12" spans="1:22" x14ac:dyDescent="0.25">
      <c r="A12" s="736" t="s">
        <v>2142</v>
      </c>
      <c r="B12" s="6">
        <v>3982827.0500000007</v>
      </c>
      <c r="C12" s="44">
        <f>Q31</f>
        <v>2682948.6</v>
      </c>
      <c r="D12" s="44">
        <f>R136</f>
        <v>1141360.92</v>
      </c>
      <c r="P12" s="6" t="s">
        <v>5525</v>
      </c>
      <c r="Q12" s="6">
        <v>105174</v>
      </c>
    </row>
    <row r="13" spans="1:22" x14ac:dyDescent="0.25">
      <c r="A13" s="737" t="s">
        <v>3856</v>
      </c>
      <c r="B13" s="6">
        <v>2008823.4000000001</v>
      </c>
      <c r="P13" s="6" t="s">
        <v>5524</v>
      </c>
      <c r="Q13" s="6">
        <v>105174</v>
      </c>
      <c r="S13" t="s">
        <v>2236</v>
      </c>
      <c r="T13" t="s">
        <v>2221</v>
      </c>
      <c r="U13" s="781">
        <v>16700</v>
      </c>
      <c r="V13" s="6">
        <v>1970099</v>
      </c>
    </row>
    <row r="14" spans="1:22" x14ac:dyDescent="0.25">
      <c r="A14" s="737" t="s">
        <v>2139</v>
      </c>
      <c r="B14" s="6">
        <v>157410</v>
      </c>
      <c r="P14" s="6" t="s">
        <v>5523</v>
      </c>
      <c r="Q14" s="6">
        <v>105174</v>
      </c>
    </row>
    <row r="15" spans="1:22" x14ac:dyDescent="0.25">
      <c r="A15" s="737" t="s">
        <v>4080</v>
      </c>
      <c r="B15" s="6">
        <v>104094</v>
      </c>
      <c r="P15" s="6" t="s">
        <v>5522</v>
      </c>
      <c r="Q15" s="6">
        <v>105174</v>
      </c>
      <c r="S15" t="s">
        <v>2065</v>
      </c>
      <c r="T15" t="s">
        <v>5937</v>
      </c>
      <c r="U15" s="765">
        <v>35000</v>
      </c>
      <c r="V15" s="6">
        <v>4083450</v>
      </c>
    </row>
    <row r="16" spans="1:22" x14ac:dyDescent="0.25">
      <c r="A16" s="737" t="s">
        <v>3700</v>
      </c>
      <c r="B16" s="6">
        <v>157909.5</v>
      </c>
      <c r="P16" s="6" t="s">
        <v>5521</v>
      </c>
      <c r="Q16" s="6">
        <v>126208.8</v>
      </c>
    </row>
    <row r="17" spans="1:17" x14ac:dyDescent="0.25">
      <c r="A17" s="737" t="s">
        <v>3713</v>
      </c>
      <c r="B17" s="6">
        <v>52636.5</v>
      </c>
      <c r="P17" s="6" t="s">
        <v>5520</v>
      </c>
      <c r="Q17" s="6">
        <v>105174</v>
      </c>
    </row>
    <row r="18" spans="1:17" x14ac:dyDescent="0.25">
      <c r="A18" s="737" t="s">
        <v>5406</v>
      </c>
      <c r="B18" s="6">
        <v>218081.16</v>
      </c>
      <c r="P18" s="6" t="s">
        <v>5519</v>
      </c>
      <c r="Q18" s="6">
        <v>105174</v>
      </c>
    </row>
    <row r="19" spans="1:17" x14ac:dyDescent="0.25">
      <c r="A19" s="737" t="s">
        <v>2241</v>
      </c>
      <c r="B19" s="6">
        <v>584221.5</v>
      </c>
      <c r="P19" s="6" t="s">
        <v>5518</v>
      </c>
      <c r="Q19" s="6">
        <v>105174</v>
      </c>
    </row>
    <row r="20" spans="1:17" x14ac:dyDescent="0.25">
      <c r="A20" s="737" t="s">
        <v>3804</v>
      </c>
      <c r="B20" s="6">
        <v>546717.6</v>
      </c>
      <c r="P20" s="6" t="s">
        <v>5517</v>
      </c>
      <c r="Q20" s="6">
        <v>126208.8</v>
      </c>
    </row>
    <row r="21" spans="1:17" x14ac:dyDescent="0.25">
      <c r="A21" s="737" t="s">
        <v>5387</v>
      </c>
      <c r="B21" s="6">
        <v>152933.38999999998</v>
      </c>
      <c r="P21" s="6" t="s">
        <v>5516</v>
      </c>
      <c r="Q21" s="6">
        <v>105174</v>
      </c>
    </row>
    <row r="22" spans="1:17" x14ac:dyDescent="0.25">
      <c r="A22" s="736" t="s">
        <v>1779</v>
      </c>
      <c r="B22" s="6">
        <v>3600</v>
      </c>
      <c r="C22" s="44">
        <f>Q33</f>
        <v>3600</v>
      </c>
      <c r="P22" s="6" t="s">
        <v>5515</v>
      </c>
      <c r="Q22" s="6">
        <v>126208.8</v>
      </c>
    </row>
    <row r="23" spans="1:17" x14ac:dyDescent="0.25">
      <c r="A23" s="737" t="s">
        <v>1798</v>
      </c>
      <c r="B23" s="6">
        <v>3600</v>
      </c>
      <c r="P23" s="6" t="s">
        <v>5514</v>
      </c>
      <c r="Q23" s="6">
        <v>105174</v>
      </c>
    </row>
    <row r="24" spans="1:17" x14ac:dyDescent="0.25">
      <c r="A24" s="736" t="s">
        <v>3390</v>
      </c>
      <c r="B24" s="6">
        <v>29922522.829999998</v>
      </c>
      <c r="P24" s="6" t="s">
        <v>5513</v>
      </c>
      <c r="Q24" s="6">
        <v>105174</v>
      </c>
    </row>
    <row r="25" spans="1:17" x14ac:dyDescent="0.25">
      <c r="A25" s="737" t="s">
        <v>2148</v>
      </c>
      <c r="B25" s="6">
        <v>5168684.3</v>
      </c>
      <c r="P25" s="6" t="s">
        <v>5512</v>
      </c>
      <c r="Q25" s="6">
        <v>105174</v>
      </c>
    </row>
    <row r="26" spans="1:17" x14ac:dyDescent="0.25">
      <c r="A26" s="737" t="s">
        <v>3575</v>
      </c>
      <c r="B26" s="6">
        <v>2909107.32</v>
      </c>
      <c r="P26" s="6" t="s">
        <v>5511</v>
      </c>
      <c r="Q26" s="6">
        <v>105174</v>
      </c>
    </row>
    <row r="27" spans="1:17" x14ac:dyDescent="0.25">
      <c r="A27" s="737" t="s">
        <v>2168</v>
      </c>
      <c r="B27" s="6">
        <v>2242489.2200000002</v>
      </c>
      <c r="P27" s="6" t="s">
        <v>5510</v>
      </c>
      <c r="Q27" s="6">
        <v>126208.8</v>
      </c>
    </row>
    <row r="28" spans="1:17" x14ac:dyDescent="0.25">
      <c r="A28" s="737" t="s">
        <v>1419</v>
      </c>
      <c r="B28" s="6">
        <v>8795881.4299999997</v>
      </c>
      <c r="P28" s="6" t="s">
        <v>5509</v>
      </c>
      <c r="Q28" s="6">
        <v>110432.7</v>
      </c>
    </row>
    <row r="29" spans="1:17" x14ac:dyDescent="0.25">
      <c r="A29" s="737" t="s">
        <v>5384</v>
      </c>
      <c r="B29" s="6">
        <v>10806360.560000001</v>
      </c>
      <c r="P29" s="6" t="s">
        <v>5508</v>
      </c>
      <c r="Q29" s="6">
        <v>5258.7</v>
      </c>
    </row>
    <row r="30" spans="1:17" x14ac:dyDescent="0.25">
      <c r="A30" s="736" t="s">
        <v>4013</v>
      </c>
      <c r="B30" s="6">
        <v>0</v>
      </c>
      <c r="P30" s="6" t="s">
        <v>5507</v>
      </c>
      <c r="Q30" s="6">
        <v>126208.8</v>
      </c>
    </row>
    <row r="31" spans="1:17" x14ac:dyDescent="0.25">
      <c r="A31" s="737" t="s">
        <v>4143</v>
      </c>
      <c r="B31" s="6">
        <v>122108.54</v>
      </c>
      <c r="P31" s="6"/>
      <c r="Q31" s="6">
        <f>SUM(Q6:Q30)</f>
        <v>2682948.6</v>
      </c>
    </row>
    <row r="32" spans="1:17" x14ac:dyDescent="0.25">
      <c r="A32" s="737" t="s">
        <v>4148</v>
      </c>
      <c r="B32" s="6">
        <v>-122108.54</v>
      </c>
      <c r="P32" s="6"/>
      <c r="Q32" s="6"/>
    </row>
    <row r="33" spans="1:17" x14ac:dyDescent="0.25">
      <c r="A33" s="736" t="s">
        <v>1492</v>
      </c>
      <c r="B33" s="6">
        <v>1165105.3899999999</v>
      </c>
      <c r="C33" s="44">
        <f>Q65</f>
        <v>887446.51</v>
      </c>
      <c r="D33" s="44">
        <f>R142</f>
        <v>260338.33919999999</v>
      </c>
      <c r="P33" s="6" t="s">
        <v>5594</v>
      </c>
      <c r="Q33" s="6">
        <v>3600</v>
      </c>
    </row>
    <row r="34" spans="1:17" x14ac:dyDescent="0.25">
      <c r="A34" s="737" t="s">
        <v>3524</v>
      </c>
      <c r="B34" s="6">
        <v>25056</v>
      </c>
      <c r="P34" s="6"/>
      <c r="Q34" s="6"/>
    </row>
    <row r="35" spans="1:17" x14ac:dyDescent="0.25">
      <c r="A35" s="737" t="s">
        <v>1715</v>
      </c>
      <c r="B35" s="6">
        <v>33048</v>
      </c>
      <c r="P35" s="6"/>
      <c r="Q35" s="6"/>
    </row>
    <row r="36" spans="1:17" x14ac:dyDescent="0.25">
      <c r="A36" s="737" t="s">
        <v>3937</v>
      </c>
      <c r="B36" s="6">
        <v>71604</v>
      </c>
      <c r="P36" s="6"/>
      <c r="Q36" s="6"/>
    </row>
    <row r="37" spans="1:17" x14ac:dyDescent="0.25">
      <c r="A37" s="737" t="s">
        <v>1491</v>
      </c>
      <c r="B37" s="6">
        <v>15900</v>
      </c>
      <c r="P37" s="6" t="s">
        <v>5689</v>
      </c>
      <c r="Q37" s="6">
        <v>34800</v>
      </c>
    </row>
    <row r="38" spans="1:17" x14ac:dyDescent="0.25">
      <c r="A38" s="737" t="s">
        <v>1682</v>
      </c>
      <c r="B38" s="6">
        <v>1440</v>
      </c>
      <c r="P38" s="6" t="s">
        <v>5688</v>
      </c>
      <c r="Q38" s="6">
        <v>2400</v>
      </c>
    </row>
    <row r="39" spans="1:17" x14ac:dyDescent="0.25">
      <c r="A39" s="737" t="s">
        <v>2148</v>
      </c>
      <c r="B39" s="6">
        <v>93816</v>
      </c>
      <c r="P39" s="6" t="s">
        <v>5687</v>
      </c>
      <c r="Q39" s="6">
        <v>15900</v>
      </c>
    </row>
    <row r="40" spans="1:17" x14ac:dyDescent="0.25">
      <c r="A40" s="737" t="s">
        <v>3562</v>
      </c>
      <c r="B40" s="6">
        <v>65192.639999999999</v>
      </c>
      <c r="P40" s="6" t="s">
        <v>5668</v>
      </c>
      <c r="Q40" s="6">
        <v>26640</v>
      </c>
    </row>
    <row r="41" spans="1:17" x14ac:dyDescent="0.25">
      <c r="A41" s="737" t="s">
        <v>3963</v>
      </c>
      <c r="B41" s="6">
        <v>96192</v>
      </c>
      <c r="P41" s="6" t="s">
        <v>5667</v>
      </c>
      <c r="Q41" s="6">
        <v>14760</v>
      </c>
    </row>
    <row r="42" spans="1:17" x14ac:dyDescent="0.25">
      <c r="A42" s="737" t="s">
        <v>2159</v>
      </c>
      <c r="B42" s="6">
        <v>66744</v>
      </c>
      <c r="P42" s="6" t="s">
        <v>5652</v>
      </c>
      <c r="Q42" s="6">
        <v>8856</v>
      </c>
    </row>
    <row r="43" spans="1:17" x14ac:dyDescent="0.25">
      <c r="A43" s="737" t="s">
        <v>1637</v>
      </c>
      <c r="B43" s="6">
        <v>17280</v>
      </c>
      <c r="P43" s="6" t="s">
        <v>5651</v>
      </c>
      <c r="Q43" s="6">
        <v>17280</v>
      </c>
    </row>
    <row r="44" spans="1:17" x14ac:dyDescent="0.25">
      <c r="A44" s="737" t="s">
        <v>1732</v>
      </c>
      <c r="B44" s="6">
        <v>34848</v>
      </c>
      <c r="P44" s="6" t="s">
        <v>5650</v>
      </c>
      <c r="Q44" s="6">
        <v>1440</v>
      </c>
    </row>
    <row r="45" spans="1:17" x14ac:dyDescent="0.25">
      <c r="A45" s="737" t="s">
        <v>1739</v>
      </c>
      <c r="B45" s="6">
        <v>32832</v>
      </c>
      <c r="P45" s="6" t="s">
        <v>5642</v>
      </c>
      <c r="Q45" s="6">
        <v>81936</v>
      </c>
    </row>
    <row r="46" spans="1:17" x14ac:dyDescent="0.25">
      <c r="A46" s="737" t="s">
        <v>2176</v>
      </c>
      <c r="B46" s="6">
        <v>34128</v>
      </c>
      <c r="P46" s="6" t="s">
        <v>5641</v>
      </c>
      <c r="Q46" s="6">
        <v>33552</v>
      </c>
    </row>
    <row r="47" spans="1:17" x14ac:dyDescent="0.25">
      <c r="A47" s="737" t="s">
        <v>1641</v>
      </c>
      <c r="B47" s="6">
        <v>8856</v>
      </c>
      <c r="P47" s="6" t="s">
        <v>5640</v>
      </c>
      <c r="Q47" s="6">
        <v>96768</v>
      </c>
    </row>
    <row r="48" spans="1:17" x14ac:dyDescent="0.25">
      <c r="A48" s="737" t="s">
        <v>1823</v>
      </c>
      <c r="B48" s="6">
        <v>3456</v>
      </c>
      <c r="P48" s="6" t="s">
        <v>5618</v>
      </c>
      <c r="Q48" s="6">
        <v>26136</v>
      </c>
    </row>
    <row r="49" spans="1:17" x14ac:dyDescent="0.25">
      <c r="A49" s="737" t="s">
        <v>1588</v>
      </c>
      <c r="B49" s="6">
        <v>14760</v>
      </c>
      <c r="P49" s="6" t="s">
        <v>5617</v>
      </c>
      <c r="Q49" s="6">
        <v>32832</v>
      </c>
    </row>
    <row r="50" spans="1:17" x14ac:dyDescent="0.25">
      <c r="A50" s="737" t="s">
        <v>1750</v>
      </c>
      <c r="B50" s="6">
        <v>26136</v>
      </c>
      <c r="P50" s="6" t="s">
        <v>5616</v>
      </c>
      <c r="Q50" s="6">
        <v>12684.67</v>
      </c>
    </row>
    <row r="51" spans="1:17" x14ac:dyDescent="0.25">
      <c r="A51" s="737" t="s">
        <v>4116</v>
      </c>
      <c r="B51" s="6">
        <v>128550.24</v>
      </c>
      <c r="P51" s="6" t="s">
        <v>5612</v>
      </c>
      <c r="Q51" s="6">
        <v>3456</v>
      </c>
    </row>
    <row r="52" spans="1:17" x14ac:dyDescent="0.25">
      <c r="A52" s="737" t="s">
        <v>1965</v>
      </c>
      <c r="B52" s="6">
        <v>7668</v>
      </c>
      <c r="P52" s="6" t="s">
        <v>5611</v>
      </c>
      <c r="Q52" s="6">
        <v>33048</v>
      </c>
    </row>
    <row r="53" spans="1:17" x14ac:dyDescent="0.25">
      <c r="A53" s="737" t="s">
        <v>1516</v>
      </c>
      <c r="B53" s="6">
        <v>37200</v>
      </c>
      <c r="P53" s="6" t="s">
        <v>5610</v>
      </c>
      <c r="Q53" s="6">
        <v>34848</v>
      </c>
    </row>
    <row r="54" spans="1:17" x14ac:dyDescent="0.25">
      <c r="A54" s="737" t="s">
        <v>1693</v>
      </c>
      <c r="B54" s="6">
        <v>96768</v>
      </c>
      <c r="P54" s="6" t="s">
        <v>5603</v>
      </c>
      <c r="Q54" s="6">
        <v>16017.84</v>
      </c>
    </row>
    <row r="55" spans="1:17" x14ac:dyDescent="0.25">
      <c r="A55" s="737" t="s">
        <v>4168</v>
      </c>
      <c r="B55" s="6">
        <v>12312</v>
      </c>
      <c r="P55" s="6" t="s">
        <v>5574</v>
      </c>
      <c r="Q55" s="6">
        <v>7668</v>
      </c>
    </row>
    <row r="56" spans="1:17" x14ac:dyDescent="0.25">
      <c r="A56" s="737" t="s">
        <v>2087</v>
      </c>
      <c r="B56" s="6">
        <v>12744</v>
      </c>
      <c r="P56" s="6" t="s">
        <v>5573</v>
      </c>
      <c r="Q56" s="6">
        <v>50544</v>
      </c>
    </row>
    <row r="57" spans="1:17" x14ac:dyDescent="0.25">
      <c r="A57" s="737" t="s">
        <v>2216</v>
      </c>
      <c r="B57" s="6">
        <v>4320</v>
      </c>
      <c r="P57" s="6" t="s">
        <v>5572</v>
      </c>
      <c r="Q57" s="6">
        <v>12744</v>
      </c>
    </row>
    <row r="58" spans="1:17" x14ac:dyDescent="0.25">
      <c r="A58" s="737" t="s">
        <v>1612</v>
      </c>
      <c r="B58" s="6">
        <v>26640</v>
      </c>
      <c r="P58" s="6" t="s">
        <v>5562</v>
      </c>
      <c r="Q58" s="6">
        <v>66744</v>
      </c>
    </row>
    <row r="59" spans="1:17" x14ac:dyDescent="0.25">
      <c r="A59" s="737" t="s">
        <v>1871</v>
      </c>
      <c r="B59" s="6">
        <v>16017.84</v>
      </c>
      <c r="P59" s="6" t="s">
        <v>5561</v>
      </c>
      <c r="Q59" s="6">
        <v>93816</v>
      </c>
    </row>
    <row r="60" spans="1:17" x14ac:dyDescent="0.25">
      <c r="A60" s="737" t="s">
        <v>1981</v>
      </c>
      <c r="B60" s="6">
        <v>50544</v>
      </c>
      <c r="P60" s="6" t="s">
        <v>5553</v>
      </c>
      <c r="Q60" s="6">
        <v>34128</v>
      </c>
    </row>
    <row r="61" spans="1:17" x14ac:dyDescent="0.25">
      <c r="A61" s="737" t="s">
        <v>2236</v>
      </c>
      <c r="B61" s="6">
        <v>2880</v>
      </c>
      <c r="P61" s="6" t="s">
        <v>5552</v>
      </c>
      <c r="Q61" s="6">
        <v>4320</v>
      </c>
    </row>
    <row r="62" spans="1:17" x14ac:dyDescent="0.25">
      <c r="A62" s="737" t="s">
        <v>1703</v>
      </c>
      <c r="B62" s="6">
        <v>33552</v>
      </c>
      <c r="P62" s="6" t="s">
        <v>5551</v>
      </c>
      <c r="Q62" s="6">
        <v>2880</v>
      </c>
    </row>
    <row r="63" spans="1:17" x14ac:dyDescent="0.25">
      <c r="A63" s="737" t="s">
        <v>1762</v>
      </c>
      <c r="B63" s="6">
        <v>12684.67</v>
      </c>
      <c r="P63" s="6" t="s">
        <v>5550</v>
      </c>
      <c r="Q63" s="6">
        <v>25056</v>
      </c>
    </row>
    <row r="64" spans="1:17" x14ac:dyDescent="0.25">
      <c r="A64" s="737" t="s">
        <v>1709</v>
      </c>
      <c r="B64" s="6">
        <v>81936</v>
      </c>
      <c r="P64" s="6" t="s">
        <v>5495</v>
      </c>
      <c r="Q64" s="6">
        <v>96192</v>
      </c>
    </row>
    <row r="65" spans="1:17" x14ac:dyDescent="0.25">
      <c r="A65" s="736" t="s">
        <v>1572</v>
      </c>
      <c r="B65" s="6">
        <v>9294579</v>
      </c>
      <c r="P65" s="6"/>
      <c r="Q65" s="6">
        <f>SUM(Q37:Q64)</f>
        <v>887446.51</v>
      </c>
    </row>
    <row r="66" spans="1:17" x14ac:dyDescent="0.25">
      <c r="A66" s="737" t="s">
        <v>1570</v>
      </c>
      <c r="B66" s="6">
        <v>9294579</v>
      </c>
      <c r="P66" s="6"/>
      <c r="Q66" s="6"/>
    </row>
    <row r="67" spans="1:17" x14ac:dyDescent="0.25">
      <c r="A67" s="736" t="s">
        <v>1436</v>
      </c>
      <c r="B67" s="6">
        <v>25388384.699999999</v>
      </c>
      <c r="P67" s="6" t="s">
        <v>5596</v>
      </c>
      <c r="Q67" s="6">
        <v>417153.7</v>
      </c>
    </row>
    <row r="68" spans="1:17" x14ac:dyDescent="0.25">
      <c r="A68" s="737" t="s">
        <v>1435</v>
      </c>
      <c r="B68" s="6">
        <v>25388384.699999999</v>
      </c>
      <c r="P68" s="6"/>
      <c r="Q68" s="6"/>
    </row>
    <row r="69" spans="1:17" x14ac:dyDescent="0.25">
      <c r="A69" s="736" t="s">
        <v>1624</v>
      </c>
      <c r="B69" s="6">
        <v>51200</v>
      </c>
      <c r="P69" s="6"/>
      <c r="Q69" s="6"/>
    </row>
    <row r="70" spans="1:17" x14ac:dyDescent="0.25">
      <c r="A70" s="737" t="s">
        <v>5431</v>
      </c>
      <c r="B70" s="6">
        <v>51200</v>
      </c>
      <c r="P70" s="6" t="s">
        <v>5584</v>
      </c>
      <c r="Q70" s="6">
        <v>40000</v>
      </c>
    </row>
    <row r="71" spans="1:17" x14ac:dyDescent="0.25">
      <c r="A71" s="736" t="s">
        <v>1961</v>
      </c>
      <c r="B71" s="6">
        <v>4499203.7</v>
      </c>
      <c r="D71" s="44">
        <f>V15</f>
        <v>4083450</v>
      </c>
      <c r="P71" s="6" t="s">
        <v>5529</v>
      </c>
      <c r="Q71" s="6">
        <v>15000</v>
      </c>
    </row>
    <row r="72" spans="1:17" x14ac:dyDescent="0.25">
      <c r="A72" s="737" t="s">
        <v>1960</v>
      </c>
      <c r="B72" s="6">
        <v>417153.7</v>
      </c>
      <c r="P72" s="6" t="s">
        <v>5528</v>
      </c>
      <c r="Q72" s="6">
        <v>15000</v>
      </c>
    </row>
    <row r="73" spans="1:17" x14ac:dyDescent="0.25">
      <c r="A73" s="737" t="s">
        <v>2065</v>
      </c>
      <c r="B73" s="6">
        <v>4082050</v>
      </c>
      <c r="P73" s="6" t="s">
        <v>5527</v>
      </c>
      <c r="Q73" s="6">
        <v>15000</v>
      </c>
    </row>
    <row r="74" spans="1:17" x14ac:dyDescent="0.25">
      <c r="A74" s="737" t="s">
        <v>5406</v>
      </c>
      <c r="B74" s="6">
        <v>0</v>
      </c>
      <c r="P74" s="6"/>
      <c r="Q74" s="6">
        <v>85000</v>
      </c>
    </row>
    <row r="75" spans="1:17" x14ac:dyDescent="0.25">
      <c r="A75" s="736" t="s">
        <v>2135</v>
      </c>
      <c r="B75" s="6">
        <v>484339</v>
      </c>
      <c r="C75" s="44">
        <f>R147</f>
        <v>754682.50599999994</v>
      </c>
      <c r="P75" s="6"/>
      <c r="Q75" s="6"/>
    </row>
    <row r="76" spans="1:17" x14ac:dyDescent="0.25">
      <c r="A76" s="737" t="s">
        <v>3575</v>
      </c>
      <c r="B76" s="6">
        <v>484339</v>
      </c>
      <c r="P76" s="6" t="s">
        <v>5664</v>
      </c>
      <c r="Q76" s="6">
        <v>233000</v>
      </c>
    </row>
    <row r="77" spans="1:17" x14ac:dyDescent="0.25">
      <c r="A77" s="736" t="s">
        <v>1949</v>
      </c>
      <c r="B77" s="6">
        <v>85000</v>
      </c>
      <c r="C77" s="44">
        <f>Q74</f>
        <v>85000</v>
      </c>
      <c r="P77" s="6" t="s">
        <v>5591</v>
      </c>
      <c r="Q77" s="6">
        <v>235000</v>
      </c>
    </row>
    <row r="78" spans="1:17" x14ac:dyDescent="0.25">
      <c r="A78" s="737" t="s">
        <v>3524</v>
      </c>
      <c r="B78" s="6">
        <v>15000</v>
      </c>
      <c r="P78" s="6" t="s">
        <v>5564</v>
      </c>
      <c r="Q78" s="6">
        <v>229000</v>
      </c>
    </row>
    <row r="79" spans="1:17" x14ac:dyDescent="0.25">
      <c r="A79" s="737" t="s">
        <v>3856</v>
      </c>
      <c r="B79" s="6">
        <v>15000</v>
      </c>
      <c r="P79" s="6" t="s">
        <v>5699</v>
      </c>
      <c r="Q79" s="6">
        <v>176000</v>
      </c>
    </row>
    <row r="80" spans="1:17" x14ac:dyDescent="0.25">
      <c r="A80" s="737" t="s">
        <v>2031</v>
      </c>
      <c r="B80" s="6">
        <v>15000</v>
      </c>
      <c r="P80" s="6"/>
      <c r="Q80" s="6">
        <v>873000</v>
      </c>
    </row>
    <row r="81" spans="1:17" x14ac:dyDescent="0.25">
      <c r="A81" s="737" t="s">
        <v>2168</v>
      </c>
      <c r="B81" s="6">
        <v>15000</v>
      </c>
      <c r="P81" s="6"/>
      <c r="Q81" s="6"/>
    </row>
    <row r="82" spans="1:17" x14ac:dyDescent="0.25">
      <c r="A82" s="737" t="s">
        <v>1948</v>
      </c>
      <c r="B82" s="6">
        <v>25000</v>
      </c>
      <c r="P82" s="6" t="s">
        <v>5633</v>
      </c>
      <c r="Q82" s="6">
        <v>85440</v>
      </c>
    </row>
    <row r="83" spans="1:17" x14ac:dyDescent="0.25">
      <c r="A83" s="736" t="s">
        <v>1452</v>
      </c>
      <c r="B83" s="6">
        <v>873000</v>
      </c>
      <c r="C83" s="44">
        <f>Q80</f>
        <v>873000</v>
      </c>
      <c r="P83" s="6" t="s">
        <v>5632</v>
      </c>
      <c r="Q83" s="6">
        <v>50085</v>
      </c>
    </row>
    <row r="84" spans="1:17" x14ac:dyDescent="0.25">
      <c r="A84" s="737" t="s">
        <v>2139</v>
      </c>
      <c r="B84" s="6">
        <v>229000</v>
      </c>
      <c r="P84" s="6" t="s">
        <v>5631</v>
      </c>
      <c r="Q84" s="6">
        <v>231888</v>
      </c>
    </row>
    <row r="85" spans="1:17" x14ac:dyDescent="0.25">
      <c r="A85" s="737" t="s">
        <v>1818</v>
      </c>
      <c r="B85" s="6">
        <v>235000</v>
      </c>
      <c r="P85" s="6" t="s">
        <v>5630</v>
      </c>
      <c r="Q85" s="6">
        <v>487488</v>
      </c>
    </row>
    <row r="86" spans="1:17" x14ac:dyDescent="0.25">
      <c r="A86" s="737" t="s">
        <v>1451</v>
      </c>
      <c r="B86" s="6">
        <v>176000</v>
      </c>
      <c r="P86" s="6" t="s">
        <v>5629</v>
      </c>
      <c r="Q86" s="6">
        <v>153472</v>
      </c>
    </row>
    <row r="87" spans="1:17" x14ac:dyDescent="0.25">
      <c r="A87" s="737" t="s">
        <v>1607</v>
      </c>
      <c r="B87" s="6">
        <v>233000</v>
      </c>
      <c r="P87" s="6" t="s">
        <v>5628</v>
      </c>
      <c r="Q87" s="6">
        <v>14070</v>
      </c>
    </row>
    <row r="88" spans="1:17" x14ac:dyDescent="0.25">
      <c r="A88" s="736" t="s">
        <v>1429</v>
      </c>
      <c r="B88" s="6">
        <v>15849964.679999998</v>
      </c>
      <c r="C88" s="44">
        <f>Q90</f>
        <v>1500000</v>
      </c>
      <c r="D88" s="44">
        <f>R152</f>
        <v>5006148.3849999998</v>
      </c>
      <c r="E88" s="44">
        <f>R216+R217</f>
        <v>5361228.3599999994</v>
      </c>
      <c r="F88" s="44">
        <f>V2+V3</f>
        <v>3893941.1289999997</v>
      </c>
      <c r="P88" s="6" t="s">
        <v>5627</v>
      </c>
      <c r="Q88" s="6">
        <v>347054</v>
      </c>
    </row>
    <row r="89" spans="1:17" x14ac:dyDescent="0.25">
      <c r="A89" s="737" t="s">
        <v>1485</v>
      </c>
      <c r="B89" s="6">
        <v>183551.5</v>
      </c>
      <c r="P89" s="6" t="s">
        <v>5626</v>
      </c>
      <c r="Q89" s="6">
        <v>130503</v>
      </c>
    </row>
    <row r="90" spans="1:17" x14ac:dyDescent="0.25">
      <c r="A90" s="737" t="s">
        <v>1712</v>
      </c>
      <c r="B90" s="6">
        <v>86670</v>
      </c>
      <c r="P90" s="6"/>
      <c r="Q90" s="6">
        <f>SUM(Q82:Q89)</f>
        <v>1500000</v>
      </c>
    </row>
    <row r="91" spans="1:17" x14ac:dyDescent="0.25">
      <c r="A91" s="737" t="s">
        <v>3524</v>
      </c>
      <c r="B91" s="6">
        <v>1262400</v>
      </c>
      <c r="P91" s="6"/>
      <c r="Q91" s="6"/>
    </row>
    <row r="92" spans="1:17" x14ac:dyDescent="0.25">
      <c r="A92" s="737" t="s">
        <v>1553</v>
      </c>
      <c r="B92" s="6">
        <v>135500</v>
      </c>
      <c r="P92" s="6" t="s">
        <v>5670</v>
      </c>
      <c r="Q92" s="6">
        <v>238894.2</v>
      </c>
    </row>
    <row r="93" spans="1:17" x14ac:dyDescent="0.25">
      <c r="A93" s="737" t="s">
        <v>1491</v>
      </c>
      <c r="B93" s="6">
        <v>217233.5</v>
      </c>
      <c r="P93" s="6" t="s">
        <v>5660</v>
      </c>
      <c r="Q93" s="6">
        <v>7058.25</v>
      </c>
    </row>
    <row r="94" spans="1:17" x14ac:dyDescent="0.25">
      <c r="A94" s="737" t="s">
        <v>1631</v>
      </c>
      <c r="B94" s="6">
        <v>14070</v>
      </c>
      <c r="P94" s="6" t="s">
        <v>5588</v>
      </c>
      <c r="Q94" s="6">
        <v>238894.2</v>
      </c>
    </row>
    <row r="95" spans="1:17" x14ac:dyDescent="0.25">
      <c r="A95" s="737" t="s">
        <v>1682</v>
      </c>
      <c r="B95" s="6">
        <v>425296.5</v>
      </c>
      <c r="P95" s="6"/>
      <c r="Q95" s="6">
        <v>484846.65</v>
      </c>
    </row>
    <row r="96" spans="1:17" x14ac:dyDescent="0.25">
      <c r="A96" s="737" t="s">
        <v>1722</v>
      </c>
      <c r="B96" s="6">
        <v>298100</v>
      </c>
      <c r="P96" s="6"/>
      <c r="Q96" s="6"/>
    </row>
    <row r="97" spans="1:17" x14ac:dyDescent="0.25">
      <c r="A97" s="737" t="s">
        <v>1496</v>
      </c>
      <c r="B97" s="6">
        <v>483180</v>
      </c>
      <c r="P97" s="6" t="s">
        <v>5637</v>
      </c>
      <c r="Q97" s="6">
        <v>264600</v>
      </c>
    </row>
    <row r="98" spans="1:17" x14ac:dyDescent="0.25">
      <c r="A98" s="737" t="s">
        <v>1560</v>
      </c>
      <c r="B98" s="6">
        <v>20088</v>
      </c>
      <c r="P98" s="6" t="s">
        <v>5483</v>
      </c>
      <c r="Q98" s="6">
        <v>500400</v>
      </c>
    </row>
    <row r="99" spans="1:17" x14ac:dyDescent="0.25">
      <c r="A99" s="737" t="s">
        <v>1635</v>
      </c>
      <c r="B99" s="6">
        <v>25960</v>
      </c>
      <c r="P99" s="6"/>
      <c r="Q99" s="6">
        <v>765000</v>
      </c>
    </row>
    <row r="100" spans="1:17" x14ac:dyDescent="0.25">
      <c r="A100" s="737" t="s">
        <v>3575</v>
      </c>
      <c r="B100" s="6">
        <v>104820</v>
      </c>
      <c r="P100" s="6"/>
      <c r="Q100" s="6"/>
    </row>
    <row r="101" spans="1:17" x14ac:dyDescent="0.25">
      <c r="A101" s="737" t="s">
        <v>3963</v>
      </c>
      <c r="B101" s="6">
        <v>19708</v>
      </c>
      <c r="P101" s="6" t="s">
        <v>5500</v>
      </c>
      <c r="Q101" s="6">
        <v>1001160</v>
      </c>
    </row>
    <row r="102" spans="1:17" x14ac:dyDescent="0.25">
      <c r="A102" s="737" t="s">
        <v>1428</v>
      </c>
      <c r="B102" s="6">
        <v>268800</v>
      </c>
      <c r="P102" s="6" t="s">
        <v>5499</v>
      </c>
      <c r="Q102" s="6">
        <v>1000512</v>
      </c>
    </row>
    <row r="103" spans="1:17" x14ac:dyDescent="0.25">
      <c r="A103" s="737" t="s">
        <v>1500</v>
      </c>
      <c r="B103" s="6">
        <v>110880</v>
      </c>
      <c r="P103" s="6"/>
      <c r="Q103" s="6">
        <v>2001672</v>
      </c>
    </row>
    <row r="104" spans="1:17" x14ac:dyDescent="0.25">
      <c r="A104" s="737" t="s">
        <v>1566</v>
      </c>
      <c r="B104" s="6">
        <v>184700</v>
      </c>
      <c r="P104" s="6"/>
      <c r="Q104" s="6"/>
    </row>
    <row r="105" spans="1:17" x14ac:dyDescent="0.25">
      <c r="A105" s="737" t="s">
        <v>1686</v>
      </c>
      <c r="B105" s="6">
        <v>330404</v>
      </c>
      <c r="P105" s="6"/>
      <c r="Q105" s="6"/>
    </row>
    <row r="106" spans="1:17" x14ac:dyDescent="0.25">
      <c r="A106" s="737" t="s">
        <v>2031</v>
      </c>
      <c r="B106" s="6">
        <v>74180</v>
      </c>
      <c r="P106" s="6"/>
      <c r="Q106" s="6"/>
    </row>
    <row r="107" spans="1:17" x14ac:dyDescent="0.25">
      <c r="A107" s="737" t="s">
        <v>1570</v>
      </c>
      <c r="B107" s="6">
        <v>5292</v>
      </c>
      <c r="P107" s="6" t="s">
        <v>5567</v>
      </c>
      <c r="Q107" s="6">
        <v>188000</v>
      </c>
    </row>
    <row r="108" spans="1:17" x14ac:dyDescent="0.25">
      <c r="A108" s="737" t="s">
        <v>1639</v>
      </c>
      <c r="B108" s="6">
        <v>153800.32000000001</v>
      </c>
      <c r="P108" s="6"/>
      <c r="Q108" s="6"/>
    </row>
    <row r="109" spans="1:17" x14ac:dyDescent="0.25">
      <c r="A109" s="737" t="s">
        <v>1806</v>
      </c>
      <c r="B109" s="6">
        <v>53870</v>
      </c>
      <c r="P109" s="6"/>
      <c r="Q109" s="6"/>
    </row>
    <row r="110" spans="1:17" x14ac:dyDescent="0.25">
      <c r="A110" s="737" t="s">
        <v>3611</v>
      </c>
      <c r="B110" s="6">
        <v>32100</v>
      </c>
      <c r="P110" s="6" t="s">
        <v>5609</v>
      </c>
      <c r="Q110" s="6">
        <v>14400</v>
      </c>
    </row>
    <row r="111" spans="1:17" x14ac:dyDescent="0.25">
      <c r="A111" s="737" t="s">
        <v>1574</v>
      </c>
      <c r="B111" s="6">
        <v>662189</v>
      </c>
      <c r="P111" s="6"/>
      <c r="Q111" s="6"/>
    </row>
    <row r="112" spans="1:17" x14ac:dyDescent="0.25">
      <c r="A112" s="737" t="s">
        <v>4026</v>
      </c>
      <c r="B112" s="6">
        <v>19800</v>
      </c>
      <c r="P112" s="6"/>
      <c r="Q112" s="6"/>
    </row>
    <row r="113" spans="1:18" x14ac:dyDescent="0.25">
      <c r="A113" s="737" t="s">
        <v>1504</v>
      </c>
      <c r="B113" s="6">
        <v>294671</v>
      </c>
      <c r="P113" s="6" t="s">
        <v>5566</v>
      </c>
      <c r="Q113" s="6">
        <v>200000</v>
      </c>
    </row>
    <row r="114" spans="1:18" x14ac:dyDescent="0.25">
      <c r="A114" s="737" t="s">
        <v>1689</v>
      </c>
      <c r="B114" s="6">
        <v>426498</v>
      </c>
      <c r="P114" s="6" t="s">
        <v>5545</v>
      </c>
      <c r="Q114" s="6">
        <v>400000</v>
      </c>
    </row>
    <row r="115" spans="1:18" x14ac:dyDescent="0.25">
      <c r="A115" s="737" t="s">
        <v>1739</v>
      </c>
      <c r="B115" s="6">
        <v>38850</v>
      </c>
      <c r="P115" s="6" t="s">
        <v>5505</v>
      </c>
      <c r="Q115" s="6">
        <v>300000</v>
      </c>
    </row>
    <row r="116" spans="1:18" x14ac:dyDescent="0.25">
      <c r="A116" s="737" t="s">
        <v>1506</v>
      </c>
      <c r="B116" s="6">
        <v>34257</v>
      </c>
      <c r="P116" s="6"/>
      <c r="Q116" s="6">
        <f>SUM(Q113:Q115)</f>
        <v>900000</v>
      </c>
    </row>
    <row r="117" spans="1:18" x14ac:dyDescent="0.25">
      <c r="A117" s="737" t="s">
        <v>1583</v>
      </c>
      <c r="B117" s="6">
        <v>203000</v>
      </c>
      <c r="P117" s="6"/>
      <c r="Q117" s="6"/>
    </row>
    <row r="118" spans="1:18" x14ac:dyDescent="0.25">
      <c r="A118" s="737" t="s">
        <v>1444</v>
      </c>
      <c r="B118" s="6">
        <v>312240</v>
      </c>
      <c r="P118" s="6" t="s">
        <v>5544</v>
      </c>
      <c r="Q118" s="6">
        <v>560</v>
      </c>
    </row>
    <row r="119" spans="1:18" x14ac:dyDescent="0.25">
      <c r="A119" s="737" t="s">
        <v>1508</v>
      </c>
      <c r="B119" s="6">
        <v>10619</v>
      </c>
      <c r="P119" s="6"/>
      <c r="Q119" s="6"/>
    </row>
    <row r="120" spans="1:18" x14ac:dyDescent="0.25">
      <c r="A120" s="737" t="s">
        <v>1585</v>
      </c>
      <c r="B120" s="6">
        <v>1168650</v>
      </c>
      <c r="P120" s="6"/>
      <c r="Q120" s="6"/>
    </row>
    <row r="121" spans="1:18" x14ac:dyDescent="0.25">
      <c r="A121" s="737" t="s">
        <v>1818</v>
      </c>
      <c r="B121" s="6">
        <v>60669</v>
      </c>
      <c r="P121" s="6" t="s">
        <v>5538</v>
      </c>
      <c r="Q121" s="6">
        <v>1378200</v>
      </c>
    </row>
    <row r="122" spans="1:18" x14ac:dyDescent="0.25">
      <c r="A122" s="737" t="s">
        <v>1510</v>
      </c>
      <c r="B122" s="6">
        <v>23001.599999999999</v>
      </c>
    </row>
    <row r="123" spans="1:18" x14ac:dyDescent="0.25">
      <c r="A123" s="737" t="s">
        <v>1645</v>
      </c>
      <c r="B123" s="6">
        <v>970434</v>
      </c>
    </row>
    <row r="124" spans="1:18" x14ac:dyDescent="0.25">
      <c r="A124" s="737" t="s">
        <v>2052</v>
      </c>
      <c r="B124" s="6">
        <v>56000.11</v>
      </c>
      <c r="P124" s="767"/>
      <c r="Q124" s="767"/>
      <c r="R124" s="767"/>
    </row>
    <row r="125" spans="1:18" x14ac:dyDescent="0.25">
      <c r="A125" s="737" t="s">
        <v>1512</v>
      </c>
      <c r="B125" s="6">
        <v>8466</v>
      </c>
      <c r="P125" t="s">
        <v>5906</v>
      </c>
      <c r="Q125" t="s">
        <v>5910</v>
      </c>
      <c r="R125" t="s">
        <v>5911</v>
      </c>
    </row>
    <row r="126" spans="1:18" x14ac:dyDescent="0.25">
      <c r="A126" s="737" t="s">
        <v>1648</v>
      </c>
      <c r="B126" s="6">
        <v>347054</v>
      </c>
      <c r="P126" t="s">
        <v>5776</v>
      </c>
      <c r="Q126" s="765">
        <v>450</v>
      </c>
      <c r="R126" s="6">
        <v>52492.5</v>
      </c>
    </row>
    <row r="127" spans="1:18" x14ac:dyDescent="0.25">
      <c r="A127" s="737" t="s">
        <v>2054</v>
      </c>
      <c r="B127" s="6">
        <v>279499.95</v>
      </c>
      <c r="P127" t="s">
        <v>5774</v>
      </c>
      <c r="Q127" s="765">
        <v>900</v>
      </c>
      <c r="R127" s="6">
        <v>104985</v>
      </c>
    </row>
    <row r="128" spans="1:18" x14ac:dyDescent="0.25">
      <c r="A128" s="737" t="s">
        <v>1590</v>
      </c>
      <c r="B128" s="6">
        <v>82090</v>
      </c>
      <c r="P128" t="s">
        <v>5763</v>
      </c>
      <c r="Q128" s="765">
        <v>810</v>
      </c>
      <c r="R128" s="6">
        <v>95369.4</v>
      </c>
    </row>
    <row r="129" spans="1:18" x14ac:dyDescent="0.25">
      <c r="A129" s="737" t="s">
        <v>1454</v>
      </c>
      <c r="B129" s="6">
        <v>333328</v>
      </c>
      <c r="P129" t="s">
        <v>5761</v>
      </c>
      <c r="Q129" s="765">
        <v>1080</v>
      </c>
      <c r="R129" s="6">
        <v>127159.2</v>
      </c>
    </row>
    <row r="130" spans="1:18" x14ac:dyDescent="0.25">
      <c r="A130" s="737" t="s">
        <v>1652</v>
      </c>
      <c r="B130" s="6">
        <v>336243</v>
      </c>
      <c r="P130" t="s">
        <v>5759</v>
      </c>
      <c r="Q130" s="765">
        <v>1080</v>
      </c>
      <c r="R130" s="6">
        <v>127159.2</v>
      </c>
    </row>
    <row r="131" spans="1:18" x14ac:dyDescent="0.25">
      <c r="A131" s="737" t="s">
        <v>2198</v>
      </c>
      <c r="B131" s="6">
        <v>92430</v>
      </c>
      <c r="P131" t="s">
        <v>5757</v>
      </c>
      <c r="Q131" s="765">
        <v>900</v>
      </c>
      <c r="R131" s="6">
        <v>105966</v>
      </c>
    </row>
    <row r="132" spans="1:18" x14ac:dyDescent="0.25">
      <c r="A132" s="737" t="s">
        <v>1594</v>
      </c>
      <c r="B132" s="6">
        <v>65609.2</v>
      </c>
      <c r="P132" t="s">
        <v>5745</v>
      </c>
      <c r="Q132" s="765">
        <v>630</v>
      </c>
      <c r="R132" s="6">
        <v>73754.099999999991</v>
      </c>
    </row>
    <row r="133" spans="1:18" x14ac:dyDescent="0.25">
      <c r="A133" s="737" t="s">
        <v>1854</v>
      </c>
      <c r="B133" s="6">
        <v>182298</v>
      </c>
      <c r="P133" t="s">
        <v>5743</v>
      </c>
      <c r="Q133" s="765">
        <v>450</v>
      </c>
      <c r="R133" s="6">
        <v>52681.5</v>
      </c>
    </row>
    <row r="134" spans="1:18" x14ac:dyDescent="0.25">
      <c r="A134" s="737" t="s">
        <v>1459</v>
      </c>
      <c r="B134" s="6">
        <v>74998</v>
      </c>
      <c r="P134" t="s">
        <v>5737</v>
      </c>
      <c r="Q134" s="765">
        <v>720</v>
      </c>
      <c r="R134" s="6">
        <v>84290.4</v>
      </c>
    </row>
    <row r="135" spans="1:18" x14ac:dyDescent="0.25">
      <c r="A135" s="737" t="s">
        <v>1519</v>
      </c>
      <c r="B135" s="6">
        <v>63375</v>
      </c>
      <c r="P135" t="s">
        <v>5714</v>
      </c>
      <c r="Q135" s="765">
        <v>2814</v>
      </c>
      <c r="R135" s="6">
        <v>317503.62</v>
      </c>
    </row>
    <row r="136" spans="1:18" x14ac:dyDescent="0.25">
      <c r="A136" s="737" t="s">
        <v>2723</v>
      </c>
      <c r="B136" s="6">
        <v>241255</v>
      </c>
      <c r="Q136" s="765">
        <f>SUM(Q126:Q135)</f>
        <v>9834</v>
      </c>
      <c r="R136" s="6">
        <f>SUM(R126:R135)</f>
        <v>1141360.92</v>
      </c>
    </row>
    <row r="137" spans="1:18" x14ac:dyDescent="0.25">
      <c r="A137" s="737" t="s">
        <v>1698</v>
      </c>
      <c r="B137" s="6">
        <v>80850</v>
      </c>
      <c r="Q137" s="6"/>
      <c r="R137" s="6"/>
    </row>
    <row r="138" spans="1:18" x14ac:dyDescent="0.25">
      <c r="A138" s="737" t="s">
        <v>4179</v>
      </c>
      <c r="B138" s="6">
        <v>18656</v>
      </c>
      <c r="Q138" s="6"/>
      <c r="R138" s="6"/>
    </row>
    <row r="139" spans="1:18" x14ac:dyDescent="0.25">
      <c r="A139" s="737" t="s">
        <v>1521</v>
      </c>
      <c r="B139" s="6">
        <v>582627</v>
      </c>
      <c r="Q139" s="6"/>
      <c r="R139" s="6"/>
    </row>
    <row r="140" spans="1:18" x14ac:dyDescent="0.25">
      <c r="A140" s="737" t="s">
        <v>1602</v>
      </c>
      <c r="B140" s="6">
        <v>517632</v>
      </c>
      <c r="P140" t="s">
        <v>5752</v>
      </c>
      <c r="Q140" s="765">
        <v>552.48</v>
      </c>
      <c r="R140" s="6">
        <v>64717.5072</v>
      </c>
    </row>
    <row r="141" spans="1:18" x14ac:dyDescent="0.25">
      <c r="A141" s="737" t="s">
        <v>1700</v>
      </c>
      <c r="B141" s="6">
        <v>229026</v>
      </c>
      <c r="P141" t="s">
        <v>5720</v>
      </c>
      <c r="Q141" s="765">
        <v>1710.72</v>
      </c>
      <c r="R141" s="6">
        <v>195620.83199999999</v>
      </c>
    </row>
    <row r="142" spans="1:18" x14ac:dyDescent="0.25">
      <c r="A142" s="737" t="s">
        <v>5431</v>
      </c>
      <c r="B142" s="6">
        <v>41350</v>
      </c>
      <c r="Q142" s="765">
        <f>SUM(Q140:Q141)</f>
        <v>2263.1999999999998</v>
      </c>
      <c r="R142" s="6">
        <f>SUM(R140:R141)</f>
        <v>260338.33919999999</v>
      </c>
    </row>
    <row r="143" spans="1:18" x14ac:dyDescent="0.25">
      <c r="A143" s="737" t="s">
        <v>1471</v>
      </c>
      <c r="B143" s="6">
        <v>412500</v>
      </c>
      <c r="Q143" s="6"/>
      <c r="R143" s="6"/>
    </row>
    <row r="144" spans="1:18" x14ac:dyDescent="0.25">
      <c r="A144" s="737" t="s">
        <v>1537</v>
      </c>
      <c r="B144" s="6">
        <v>295120</v>
      </c>
      <c r="P144" t="s">
        <v>5749</v>
      </c>
      <c r="Q144" s="6">
        <v>20000</v>
      </c>
      <c r="R144" s="6">
        <v>2339600</v>
      </c>
    </row>
    <row r="145" spans="1:18" x14ac:dyDescent="0.25">
      <c r="A145" s="737" t="s">
        <v>1612</v>
      </c>
      <c r="B145" s="6">
        <v>281973</v>
      </c>
      <c r="Q145" s="6"/>
      <c r="R145" s="6"/>
    </row>
    <row r="146" spans="1:18" x14ac:dyDescent="0.25">
      <c r="A146" s="737" t="s">
        <v>1669</v>
      </c>
      <c r="B146" s="6">
        <v>266245</v>
      </c>
      <c r="Q146" s="6"/>
      <c r="R146" s="6"/>
    </row>
    <row r="147" spans="1:18" x14ac:dyDescent="0.25">
      <c r="A147" s="737" t="s">
        <v>1759</v>
      </c>
      <c r="B147" s="6">
        <v>63000</v>
      </c>
      <c r="P147" t="s">
        <v>5891</v>
      </c>
      <c r="Q147" s="765">
        <v>6221.62</v>
      </c>
      <c r="R147" s="6">
        <v>754682.50599999994</v>
      </c>
    </row>
    <row r="148" spans="1:18" x14ac:dyDescent="0.25">
      <c r="A148" s="737" t="s">
        <v>1482</v>
      </c>
      <c r="B148" s="6">
        <v>301020</v>
      </c>
      <c r="P148" s="791" t="s">
        <v>2052</v>
      </c>
      <c r="Q148" s="796">
        <v>3269.46</v>
      </c>
      <c r="R148" s="794">
        <v>383638.43640000001</v>
      </c>
    </row>
    <row r="149" spans="1:18" x14ac:dyDescent="0.25">
      <c r="A149" s="737" t="s">
        <v>1549</v>
      </c>
      <c r="B149" s="6">
        <v>646712</v>
      </c>
      <c r="Q149" s="6"/>
      <c r="R149" s="6"/>
    </row>
    <row r="150" spans="1:18" x14ac:dyDescent="0.25">
      <c r="A150" s="737" t="s">
        <v>1619</v>
      </c>
      <c r="B150" s="6">
        <v>235795</v>
      </c>
      <c r="P150" t="s">
        <v>5861</v>
      </c>
      <c r="Q150" s="765">
        <v>21000</v>
      </c>
      <c r="R150" s="6">
        <v>2578800</v>
      </c>
    </row>
    <row r="151" spans="1:18" x14ac:dyDescent="0.25">
      <c r="A151" s="737" t="s">
        <v>5392</v>
      </c>
      <c r="B151" s="6">
        <v>26100</v>
      </c>
      <c r="P151" t="s">
        <v>5834</v>
      </c>
      <c r="Q151" s="765">
        <v>20143.97</v>
      </c>
      <c r="R151" s="6">
        <v>2427348.3850000002</v>
      </c>
    </row>
    <row r="152" spans="1:18" x14ac:dyDescent="0.25">
      <c r="A152" s="737" t="s">
        <v>1621</v>
      </c>
      <c r="B152" s="6">
        <v>640960</v>
      </c>
      <c r="Q152" s="765">
        <f>SUM(Q150:Q151)</f>
        <v>41143.97</v>
      </c>
      <c r="R152" s="6">
        <f>SUM(R150:R151)</f>
        <v>5006148.3849999998</v>
      </c>
    </row>
    <row r="153" spans="1:18" x14ac:dyDescent="0.25">
      <c r="A153" s="737" t="s">
        <v>1679</v>
      </c>
      <c r="B153" s="6">
        <v>40845</v>
      </c>
      <c r="Q153" s="6"/>
      <c r="R153" s="6"/>
    </row>
    <row r="154" spans="1:18" x14ac:dyDescent="0.25">
      <c r="A154" s="737" t="s">
        <v>1773</v>
      </c>
      <c r="B154" s="6">
        <v>101200</v>
      </c>
      <c r="P154" s="66" t="s">
        <v>5881</v>
      </c>
      <c r="Q154" s="770">
        <v>1363.2</v>
      </c>
      <c r="R154" s="12">
        <v>164265.60000000001</v>
      </c>
    </row>
    <row r="155" spans="1:18" x14ac:dyDescent="0.25">
      <c r="A155" s="737" t="s">
        <v>1887</v>
      </c>
      <c r="B155" s="6">
        <v>13650</v>
      </c>
      <c r="P155" s="66" t="s">
        <v>5804</v>
      </c>
      <c r="Q155" s="770">
        <v>2587.8000000000002</v>
      </c>
      <c r="R155" s="12">
        <v>302073.89400000003</v>
      </c>
    </row>
    <row r="156" spans="1:18" x14ac:dyDescent="0.25">
      <c r="A156" s="737" t="s">
        <v>2279</v>
      </c>
      <c r="B156" s="6">
        <v>176575</v>
      </c>
      <c r="P156" s="66" t="s">
        <v>5741</v>
      </c>
      <c r="Q156" s="770">
        <v>2491.7399999999998</v>
      </c>
      <c r="R156" s="12">
        <v>291708.00179999997</v>
      </c>
    </row>
    <row r="157" spans="1:18" x14ac:dyDescent="0.25">
      <c r="A157" s="736" t="s">
        <v>1394</v>
      </c>
      <c r="B157" s="6">
        <v>709019</v>
      </c>
      <c r="C157" s="44">
        <f>Q95</f>
        <v>484846.65</v>
      </c>
      <c r="P157" s="66"/>
      <c r="Q157" s="771">
        <f>SUM(Q154:Q156)</f>
        <v>6442.74</v>
      </c>
      <c r="R157" s="772">
        <f>SUM(R154:R156)</f>
        <v>758047.49580000003</v>
      </c>
    </row>
    <row r="158" spans="1:18" x14ac:dyDescent="0.25">
      <c r="A158" s="737" t="s">
        <v>1446</v>
      </c>
      <c r="B158" s="6">
        <v>232792</v>
      </c>
      <c r="Q158" s="134"/>
      <c r="R158" s="134"/>
    </row>
    <row r="159" spans="1:18" x14ac:dyDescent="0.25">
      <c r="A159" s="737" t="s">
        <v>2054</v>
      </c>
      <c r="B159" s="6">
        <v>240455.6</v>
      </c>
      <c r="Q159" s="6"/>
      <c r="R159" s="6"/>
    </row>
    <row r="160" spans="1:18" x14ac:dyDescent="0.25">
      <c r="A160" s="737" t="s">
        <v>1669</v>
      </c>
      <c r="B160" s="6">
        <v>235771.4</v>
      </c>
      <c r="P160" s="805" t="s">
        <v>5896</v>
      </c>
      <c r="Q160" s="803">
        <v>29754.86</v>
      </c>
      <c r="R160" s="64">
        <v>3632770.8574000001</v>
      </c>
    </row>
    <row r="161" spans="1:20" x14ac:dyDescent="0.25">
      <c r="A161" s="736" t="s">
        <v>1706</v>
      </c>
      <c r="B161" s="6">
        <v>765000</v>
      </c>
      <c r="C161" s="44">
        <f>Q99</f>
        <v>765000</v>
      </c>
      <c r="P161" s="805" t="s">
        <v>5883</v>
      </c>
      <c r="Q161" s="803">
        <v>30866.720000000001</v>
      </c>
      <c r="R161" s="64">
        <v>3744750.4704</v>
      </c>
      <c r="S161">
        <f>30427</f>
        <v>30427</v>
      </c>
      <c r="T161" s="781">
        <f>Q161-S161</f>
        <v>439.72000000000116</v>
      </c>
    </row>
    <row r="162" spans="1:20" x14ac:dyDescent="0.25">
      <c r="A162" s="737" t="s">
        <v>4046</v>
      </c>
      <c r="B162" s="6">
        <v>500400</v>
      </c>
      <c r="P162" s="805" t="s">
        <v>5838</v>
      </c>
      <c r="Q162" s="803">
        <v>62872.27</v>
      </c>
      <c r="R162" s="64">
        <v>7610059.5608000001</v>
      </c>
    </row>
    <row r="163" spans="1:20" x14ac:dyDescent="0.25">
      <c r="A163" s="737" t="s">
        <v>1705</v>
      </c>
      <c r="B163" s="6">
        <v>264600</v>
      </c>
      <c r="P163" s="805" t="s">
        <v>5739</v>
      </c>
      <c r="Q163" s="803">
        <v>32774.75</v>
      </c>
      <c r="R163" s="64">
        <v>3836939.9824999999</v>
      </c>
    </row>
    <row r="164" spans="1:20" x14ac:dyDescent="0.25">
      <c r="A164" s="737" t="s">
        <v>2000</v>
      </c>
      <c r="B164" s="6">
        <v>0</v>
      </c>
      <c r="P164" s="807" t="s">
        <v>2057</v>
      </c>
      <c r="Q164" s="803">
        <v>37871</v>
      </c>
      <c r="R164" s="808">
        <v>4408184.4000000004</v>
      </c>
    </row>
    <row r="165" spans="1:20" x14ac:dyDescent="0.25">
      <c r="A165" s="768" t="s">
        <v>1467</v>
      </c>
      <c r="B165" s="12">
        <v>6638684</v>
      </c>
      <c r="C165" s="44" t="e">
        <f>R157+R165+R208</f>
        <v>#REF!</v>
      </c>
      <c r="P165" s="805"/>
      <c r="Q165" s="806"/>
      <c r="R165" s="64"/>
    </row>
    <row r="166" spans="1:20" x14ac:dyDescent="0.25">
      <c r="A166" s="769" t="s">
        <v>3575</v>
      </c>
      <c r="B166" s="12">
        <v>6638684</v>
      </c>
      <c r="P166" s="805"/>
      <c r="Q166" s="806">
        <f>SUM(Q160:Q165)</f>
        <v>194139.6</v>
      </c>
      <c r="R166" s="806">
        <f>SUM(R160:R165)</f>
        <v>23232705.2711</v>
      </c>
    </row>
    <row r="167" spans="1:20" x14ac:dyDescent="0.25">
      <c r="A167" s="768" t="s">
        <v>3602</v>
      </c>
      <c r="B167" s="12">
        <v>6514529</v>
      </c>
      <c r="P167" s="66"/>
      <c r="Q167" s="770">
        <f>Q166-'4461 DOGANAT '!J3-'4461 DOGANAT '!J7-'4461 DOGANAT '!J13-'4461 DOGANAT '!J16-'4461 DOGANAT '!J22</f>
        <v>439.04000000000815</v>
      </c>
      <c r="R167" s="12"/>
    </row>
    <row r="168" spans="1:20" x14ac:dyDescent="0.25">
      <c r="A168" s="769" t="s">
        <v>3575</v>
      </c>
      <c r="B168" s="12">
        <v>6514529</v>
      </c>
    </row>
    <row r="169" spans="1:20" x14ac:dyDescent="0.25">
      <c r="A169" s="768" t="s">
        <v>5408</v>
      </c>
      <c r="B169" s="12">
        <v>5781514</v>
      </c>
      <c r="P169" t="s">
        <v>5730</v>
      </c>
      <c r="Q169" s="765">
        <v>20181.8</v>
      </c>
      <c r="R169" s="6">
        <v>2349161.52</v>
      </c>
    </row>
    <row r="170" spans="1:20" x14ac:dyDescent="0.25">
      <c r="A170" s="769" t="s">
        <v>5406</v>
      </c>
      <c r="B170" s="12">
        <v>5781514</v>
      </c>
      <c r="P170" t="s">
        <v>5716</v>
      </c>
      <c r="Q170" s="765">
        <v>4222</v>
      </c>
      <c r="R170" s="6">
        <v>476368.26</v>
      </c>
    </row>
    <row r="171" spans="1:20" x14ac:dyDescent="0.25">
      <c r="A171" s="736" t="s">
        <v>2221</v>
      </c>
      <c r="B171" s="6">
        <v>4761556.17</v>
      </c>
      <c r="C171" s="44">
        <f>R171</f>
        <v>2825529.7800000003</v>
      </c>
      <c r="D171" s="44">
        <f>V13</f>
        <v>1970099</v>
      </c>
      <c r="Q171" s="765">
        <f>SUM(Q169:Q170)</f>
        <v>24403.8</v>
      </c>
      <c r="R171" s="6">
        <f>SUM(R169:R170)</f>
        <v>2825529.7800000003</v>
      </c>
    </row>
    <row r="172" spans="1:20" x14ac:dyDescent="0.25">
      <c r="A172" s="737" t="s">
        <v>3653</v>
      </c>
      <c r="B172" s="6">
        <v>0</v>
      </c>
      <c r="Q172" s="6"/>
      <c r="R172" s="6"/>
    </row>
    <row r="173" spans="1:20" x14ac:dyDescent="0.25">
      <c r="A173" s="737" t="s">
        <v>3662</v>
      </c>
      <c r="B173" s="6">
        <v>108167.34</v>
      </c>
      <c r="Q173" s="6"/>
      <c r="R173" s="6"/>
    </row>
    <row r="174" spans="1:20" x14ac:dyDescent="0.25">
      <c r="A174" s="737" t="s">
        <v>4168</v>
      </c>
      <c r="B174" s="6">
        <v>2307788.83</v>
      </c>
      <c r="P174" t="s">
        <v>5810</v>
      </c>
      <c r="Q174" s="765">
        <v>10020.370000000001</v>
      </c>
      <c r="R174" s="6">
        <v>1171681.8641000001</v>
      </c>
    </row>
    <row r="175" spans="1:20" x14ac:dyDescent="0.25">
      <c r="A175" s="737" t="s">
        <v>2216</v>
      </c>
      <c r="B175" s="6">
        <v>2345600</v>
      </c>
      <c r="P175" t="s">
        <v>5735</v>
      </c>
      <c r="Q175" s="765">
        <v>6172.66</v>
      </c>
      <c r="R175" s="6">
        <v>721707.40720000002</v>
      </c>
    </row>
    <row r="176" spans="1:20" x14ac:dyDescent="0.25">
      <c r="A176" s="736" t="s">
        <v>3719</v>
      </c>
      <c r="B176" s="6">
        <v>154499.82</v>
      </c>
      <c r="P176" t="s">
        <v>5717</v>
      </c>
      <c r="Q176" s="765">
        <v>4568.71</v>
      </c>
      <c r="R176" s="6">
        <v>515487.54930000001</v>
      </c>
    </row>
    <row r="177" spans="1:18" x14ac:dyDescent="0.25">
      <c r="A177" s="737" t="s">
        <v>3713</v>
      </c>
      <c r="B177" s="6">
        <v>154499.82</v>
      </c>
      <c r="Q177" s="765">
        <f>SUM(Q174:Q176)</f>
        <v>20761.740000000002</v>
      </c>
      <c r="R177" s="6">
        <f>SUM(R174:R176)</f>
        <v>2408876.8206000002</v>
      </c>
    </row>
    <row r="178" spans="1:18" x14ac:dyDescent="0.25">
      <c r="A178" s="736" t="s">
        <v>1473</v>
      </c>
      <c r="B178" s="6">
        <v>85335</v>
      </c>
      <c r="Q178" s="6"/>
      <c r="R178" s="6"/>
    </row>
    <row r="179" spans="1:18" x14ac:dyDescent="0.25">
      <c r="A179" s="737" t="s">
        <v>3653</v>
      </c>
      <c r="B179" s="6">
        <v>28485</v>
      </c>
      <c r="Q179" s="6"/>
      <c r="R179" s="6"/>
    </row>
    <row r="180" spans="1:18" x14ac:dyDescent="0.25">
      <c r="A180" s="737" t="s">
        <v>1514</v>
      </c>
      <c r="B180" s="6">
        <v>18950</v>
      </c>
      <c r="P180" s="773" t="s">
        <v>5841</v>
      </c>
      <c r="Q180" s="774">
        <v>1059.5</v>
      </c>
      <c r="R180" s="775">
        <v>128241.88</v>
      </c>
    </row>
    <row r="181" spans="1:18" x14ac:dyDescent="0.25">
      <c r="A181" s="737" t="s">
        <v>1750</v>
      </c>
      <c r="B181" s="6">
        <v>18950</v>
      </c>
      <c r="P181" s="773" t="s">
        <v>5790</v>
      </c>
      <c r="Q181" s="774">
        <v>2089.5</v>
      </c>
      <c r="R181" s="775">
        <v>245996.83500000002</v>
      </c>
    </row>
    <row r="182" spans="1:18" x14ac:dyDescent="0.25">
      <c r="A182" s="737" t="s">
        <v>1471</v>
      </c>
      <c r="B182" s="6">
        <v>18950</v>
      </c>
      <c r="P182" s="773"/>
      <c r="Q182" s="774">
        <f>SUM(Q180:Q181)</f>
        <v>3149</v>
      </c>
      <c r="R182" s="775">
        <f>SUM(R180:R181)</f>
        <v>374238.71500000003</v>
      </c>
    </row>
    <row r="183" spans="1:18" x14ac:dyDescent="0.25">
      <c r="A183" s="736" t="s">
        <v>1531</v>
      </c>
      <c r="B183" s="6">
        <v>11363976</v>
      </c>
      <c r="C183" s="44">
        <f>Q103</f>
        <v>2001672</v>
      </c>
      <c r="D183" s="44">
        <f>V9</f>
        <v>2202301.6529999999</v>
      </c>
      <c r="Q183" s="6"/>
      <c r="R183" s="6"/>
    </row>
    <row r="184" spans="1:18" x14ac:dyDescent="0.25">
      <c r="A184" s="737" t="s">
        <v>3562</v>
      </c>
      <c r="B184" s="6">
        <v>500256</v>
      </c>
      <c r="Q184" s="6"/>
      <c r="R184" s="6"/>
    </row>
    <row r="185" spans="1:18" x14ac:dyDescent="0.25">
      <c r="A185" s="737" t="s">
        <v>3575</v>
      </c>
      <c r="B185" s="6">
        <v>600048</v>
      </c>
      <c r="P185" t="s">
        <v>5826</v>
      </c>
      <c r="Q185" s="765">
        <v>4100</v>
      </c>
      <c r="R185" s="6">
        <v>494296</v>
      </c>
    </row>
    <row r="186" spans="1:18" x14ac:dyDescent="0.25">
      <c r="A186" s="737" t="s">
        <v>2159</v>
      </c>
      <c r="B186" s="6">
        <v>1500120</v>
      </c>
      <c r="Q186" s="6"/>
      <c r="R186" s="6"/>
    </row>
    <row r="187" spans="1:18" x14ac:dyDescent="0.25">
      <c r="A187" s="737" t="s">
        <v>1916</v>
      </c>
      <c r="B187" s="6">
        <v>200232</v>
      </c>
      <c r="Q187" s="6"/>
      <c r="R187" s="6"/>
    </row>
    <row r="188" spans="1:18" x14ac:dyDescent="0.25">
      <c r="A188" s="737" t="s">
        <v>4026</v>
      </c>
      <c r="B188" s="6">
        <v>777600</v>
      </c>
      <c r="Q188" s="6"/>
      <c r="R188" s="6"/>
    </row>
    <row r="189" spans="1:18" x14ac:dyDescent="0.25">
      <c r="A189" s="737" t="s">
        <v>3629</v>
      </c>
      <c r="B189" s="6">
        <v>500256</v>
      </c>
      <c r="Q189" s="6"/>
      <c r="R189" s="6"/>
    </row>
    <row r="190" spans="1:18" x14ac:dyDescent="0.25">
      <c r="A190" s="737" t="s">
        <v>2192</v>
      </c>
      <c r="B190" s="6">
        <v>700488</v>
      </c>
      <c r="P190" t="s">
        <v>5726</v>
      </c>
      <c r="Q190" s="765">
        <v>2190</v>
      </c>
      <c r="R190" s="6">
        <v>253295.4</v>
      </c>
    </row>
    <row r="191" spans="1:18" x14ac:dyDescent="0.25">
      <c r="A191" s="737" t="s">
        <v>1420</v>
      </c>
      <c r="B191" s="6">
        <v>300024</v>
      </c>
      <c r="Q191" s="6"/>
      <c r="R191" s="6"/>
    </row>
    <row r="192" spans="1:18" x14ac:dyDescent="0.25">
      <c r="A192" s="737" t="s">
        <v>1528</v>
      </c>
      <c r="B192" s="6">
        <v>1000512</v>
      </c>
      <c r="Q192" s="6"/>
      <c r="R192" s="6"/>
    </row>
    <row r="193" spans="1:24" x14ac:dyDescent="0.25">
      <c r="A193" s="737" t="s">
        <v>5431</v>
      </c>
      <c r="B193" s="6">
        <v>930528</v>
      </c>
      <c r="Q193" s="6"/>
      <c r="R193" s="6"/>
    </row>
    <row r="194" spans="1:24" x14ac:dyDescent="0.25">
      <c r="A194" s="737" t="s">
        <v>1533</v>
      </c>
      <c r="B194" s="6">
        <v>1001160</v>
      </c>
      <c r="Q194" s="6"/>
      <c r="R194" s="6"/>
    </row>
    <row r="195" spans="1:24" x14ac:dyDescent="0.25">
      <c r="A195" s="737" t="s">
        <v>5420</v>
      </c>
      <c r="B195" s="6">
        <v>651240</v>
      </c>
      <c r="P195" t="s">
        <v>5808</v>
      </c>
      <c r="Q195" s="765">
        <v>22000</v>
      </c>
      <c r="R195" s="6">
        <v>2568720</v>
      </c>
    </row>
    <row r="196" spans="1:24" x14ac:dyDescent="0.25">
      <c r="A196" s="737" t="s">
        <v>1537</v>
      </c>
      <c r="B196" s="6">
        <v>500256</v>
      </c>
      <c r="P196" t="s">
        <v>5793</v>
      </c>
      <c r="Q196" s="765">
        <v>20082.98</v>
      </c>
      <c r="R196" s="6">
        <v>2365975.8738000002</v>
      </c>
    </row>
    <row r="197" spans="1:24" x14ac:dyDescent="0.25">
      <c r="A197" s="737" t="s">
        <v>2231</v>
      </c>
      <c r="B197" s="6">
        <v>1000512</v>
      </c>
      <c r="Q197" s="765">
        <f>SUM(Q195:Q196)</f>
        <v>42082.979999999996</v>
      </c>
      <c r="R197" s="6">
        <f>SUM(R195:R196)</f>
        <v>4934695.8738000002</v>
      </c>
    </row>
    <row r="198" spans="1:24" x14ac:dyDescent="0.25">
      <c r="A198" s="737" t="s">
        <v>1881</v>
      </c>
      <c r="B198" s="6">
        <v>200232</v>
      </c>
      <c r="Q198" s="6"/>
      <c r="R198" s="6"/>
      <c r="S198" s="766" t="s">
        <v>4308</v>
      </c>
    </row>
    <row r="199" spans="1:24" x14ac:dyDescent="0.25">
      <c r="A199" s="737" t="s">
        <v>2270</v>
      </c>
      <c r="B199" s="6">
        <v>500256</v>
      </c>
      <c r="P199" s="41" t="s">
        <v>5944</v>
      </c>
      <c r="Q199" s="798">
        <v>8808.91</v>
      </c>
      <c r="R199" s="42" t="e">
        <f>Q199*#REF!</f>
        <v>#REF!</v>
      </c>
      <c r="S199" s="766" t="s">
        <v>4308</v>
      </c>
      <c r="X199" s="6"/>
    </row>
    <row r="200" spans="1:24" x14ac:dyDescent="0.25">
      <c r="A200" s="737" t="s">
        <v>2279</v>
      </c>
      <c r="B200" s="6">
        <v>500256</v>
      </c>
      <c r="P200" s="799" t="s">
        <v>5893</v>
      </c>
      <c r="Q200" s="800">
        <v>5124.42</v>
      </c>
      <c r="R200" s="801">
        <v>624051.8676</v>
      </c>
      <c r="X200" s="6"/>
    </row>
    <row r="201" spans="1:24" x14ac:dyDescent="0.25">
      <c r="A201" s="736" t="s">
        <v>1814</v>
      </c>
      <c r="B201" s="6">
        <v>13860</v>
      </c>
      <c r="P201" s="799" t="s">
        <v>5886</v>
      </c>
      <c r="Q201" s="800">
        <v>5556.6</v>
      </c>
      <c r="R201" s="801">
        <v>673626.61800000002</v>
      </c>
      <c r="X201" s="6"/>
    </row>
    <row r="202" spans="1:24" x14ac:dyDescent="0.25">
      <c r="A202" s="737" t="s">
        <v>3606</v>
      </c>
      <c r="B202" s="6">
        <v>4200</v>
      </c>
      <c r="P202" s="802" t="s">
        <v>5875</v>
      </c>
      <c r="Q202" s="803">
        <v>12511.8</v>
      </c>
      <c r="R202" s="804">
        <v>1534947.6240000001</v>
      </c>
      <c r="X202" s="6"/>
    </row>
    <row r="203" spans="1:24" x14ac:dyDescent="0.25">
      <c r="A203" s="737" t="s">
        <v>4026</v>
      </c>
      <c r="B203" s="6">
        <v>6048</v>
      </c>
      <c r="P203" s="802" t="s">
        <v>5830</v>
      </c>
      <c r="Q203" s="803">
        <v>14084.57</v>
      </c>
      <c r="R203" s="804">
        <v>1708176.6495999999</v>
      </c>
      <c r="S203" t="s">
        <v>4308</v>
      </c>
      <c r="X203" s="6"/>
    </row>
    <row r="204" spans="1:24" x14ac:dyDescent="0.25">
      <c r="A204" s="737" t="s">
        <v>1421</v>
      </c>
      <c r="B204" s="6">
        <v>1932</v>
      </c>
      <c r="P204" s="802" t="s">
        <v>5806</v>
      </c>
      <c r="Q204" s="803">
        <v>1038.0999999999999</v>
      </c>
      <c r="R204" s="804">
        <v>121177.413</v>
      </c>
      <c r="S204" s="766" t="s">
        <v>4308</v>
      </c>
      <c r="X204" s="6"/>
    </row>
    <row r="205" spans="1:24" x14ac:dyDescent="0.25">
      <c r="A205" s="737" t="s">
        <v>2189</v>
      </c>
      <c r="B205" s="6">
        <v>1680</v>
      </c>
      <c r="P205" s="802" t="s">
        <v>5732</v>
      </c>
      <c r="Q205" s="803">
        <v>4897.46</v>
      </c>
      <c r="R205" s="804">
        <v>571925.37880000006</v>
      </c>
    </row>
    <row r="206" spans="1:24" x14ac:dyDescent="0.25">
      <c r="A206" s="736" t="s">
        <v>1907</v>
      </c>
      <c r="B206" s="6">
        <v>188000</v>
      </c>
      <c r="C206" s="44">
        <f>Q107</f>
        <v>188000</v>
      </c>
      <c r="P206" s="799" t="s">
        <v>5943</v>
      </c>
      <c r="Q206" s="800">
        <v>8087.94</v>
      </c>
      <c r="R206" s="801">
        <v>941436.21600000001</v>
      </c>
    </row>
    <row r="207" spans="1:24" x14ac:dyDescent="0.25">
      <c r="A207" s="737" t="s">
        <v>1906</v>
      </c>
      <c r="B207" s="6">
        <v>52000</v>
      </c>
      <c r="P207" s="41"/>
      <c r="Q207" s="41"/>
      <c r="R207" s="41"/>
    </row>
    <row r="208" spans="1:24" x14ac:dyDescent="0.25">
      <c r="A208" s="737" t="s">
        <v>1919</v>
      </c>
      <c r="B208" s="6">
        <v>56000</v>
      </c>
      <c r="P208" s="802"/>
      <c r="Q208" s="810">
        <f>SUM(Q199:Q206)</f>
        <v>60109.8</v>
      </c>
      <c r="R208" s="810" t="e">
        <f>SUM(R199:R206)</f>
        <v>#REF!</v>
      </c>
    </row>
    <row r="209" spans="1:18" x14ac:dyDescent="0.25">
      <c r="A209" s="737" t="s">
        <v>1989</v>
      </c>
      <c r="B209" s="6">
        <v>80000</v>
      </c>
      <c r="Q209" s="6"/>
      <c r="R209" s="6"/>
    </row>
    <row r="210" spans="1:18" x14ac:dyDescent="0.25">
      <c r="A210" s="736" t="s">
        <v>1398</v>
      </c>
      <c r="B210" s="6">
        <v>14400</v>
      </c>
      <c r="C210" s="44">
        <f>Q110</f>
        <v>14400</v>
      </c>
      <c r="P210" t="s">
        <v>5777</v>
      </c>
      <c r="Q210" s="765">
        <v>1445.8</v>
      </c>
      <c r="R210" s="6">
        <v>168652.57</v>
      </c>
    </row>
    <row r="211" spans="1:18" x14ac:dyDescent="0.25">
      <c r="A211" s="737" t="s">
        <v>1826</v>
      </c>
      <c r="B211" s="6">
        <v>14400</v>
      </c>
      <c r="Q211" s="6"/>
      <c r="R211" s="6"/>
    </row>
    <row r="212" spans="1:18" x14ac:dyDescent="0.25">
      <c r="A212" s="736" t="s">
        <v>3623</v>
      </c>
      <c r="B212" s="6">
        <v>2341600</v>
      </c>
      <c r="C212" s="44">
        <f>R144</f>
        <v>2339600</v>
      </c>
      <c r="Q212" s="6"/>
      <c r="R212" s="6"/>
    </row>
    <row r="213" spans="1:18" x14ac:dyDescent="0.25">
      <c r="A213" s="737" t="s">
        <v>3620</v>
      </c>
      <c r="B213" s="6">
        <v>2341600</v>
      </c>
      <c r="P213" t="s">
        <v>5867</v>
      </c>
      <c r="Q213" s="765">
        <v>3000</v>
      </c>
      <c r="R213" s="6">
        <v>371160</v>
      </c>
    </row>
    <row r="214" spans="1:18" x14ac:dyDescent="0.25">
      <c r="A214" s="768" t="s">
        <v>1903</v>
      </c>
      <c r="B214" s="12">
        <v>7575996</v>
      </c>
      <c r="C214" s="784" t="e">
        <f>#REF!</f>
        <v>#REF!</v>
      </c>
      <c r="Q214" s="6"/>
      <c r="R214" s="6"/>
    </row>
    <row r="215" spans="1:18" x14ac:dyDescent="0.25">
      <c r="A215" s="769" t="s">
        <v>3045</v>
      </c>
      <c r="B215" s="12">
        <v>7575996</v>
      </c>
      <c r="C215" s="66"/>
      <c r="Q215" s="6"/>
      <c r="R215" s="6"/>
    </row>
    <row r="216" spans="1:18" x14ac:dyDescent="0.25">
      <c r="A216" s="736" t="s">
        <v>58</v>
      </c>
      <c r="B216" s="6">
        <v>70000</v>
      </c>
      <c r="P216" s="151" t="s">
        <v>5928</v>
      </c>
      <c r="Q216" s="194" t="s">
        <v>5915</v>
      </c>
      <c r="R216" s="152">
        <v>3060805.36</v>
      </c>
    </row>
    <row r="217" spans="1:18" x14ac:dyDescent="0.25">
      <c r="A217" s="737" t="s">
        <v>1674</v>
      </c>
      <c r="B217" s="6">
        <v>70000</v>
      </c>
      <c r="P217" s="151" t="s">
        <v>1579</v>
      </c>
      <c r="Q217" s="194" t="s">
        <v>5915</v>
      </c>
      <c r="R217" s="152">
        <v>2300423</v>
      </c>
    </row>
    <row r="218" spans="1:18" x14ac:dyDescent="0.25">
      <c r="A218" s="736" t="s">
        <v>1994</v>
      </c>
      <c r="B218" s="6">
        <v>2731792</v>
      </c>
      <c r="C218" s="44">
        <f>Q116</f>
        <v>900000</v>
      </c>
      <c r="D218" s="44">
        <f>R218</f>
        <v>500000</v>
      </c>
      <c r="P218" s="151" t="s">
        <v>2052</v>
      </c>
      <c r="Q218" s="194" t="s">
        <v>5922</v>
      </c>
      <c r="R218" s="152">
        <v>500000</v>
      </c>
    </row>
    <row r="219" spans="1:18" x14ac:dyDescent="0.25">
      <c r="A219" s="737" t="s">
        <v>1992</v>
      </c>
      <c r="B219" s="6">
        <v>1076352</v>
      </c>
      <c r="Q219" s="6"/>
      <c r="R219" s="6"/>
    </row>
    <row r="220" spans="1:18" x14ac:dyDescent="0.25">
      <c r="A220" s="737" t="s">
        <v>1419</v>
      </c>
      <c r="B220" s="6">
        <v>853680</v>
      </c>
      <c r="Q220" s="6"/>
      <c r="R220" s="6"/>
    </row>
    <row r="221" spans="1:18" x14ac:dyDescent="0.25">
      <c r="A221" s="737" t="s">
        <v>2279</v>
      </c>
      <c r="B221" s="6">
        <v>801760</v>
      </c>
      <c r="Q221" s="6"/>
      <c r="R221" s="6"/>
    </row>
    <row r="222" spans="1:18" x14ac:dyDescent="0.25">
      <c r="A222" s="736" t="s">
        <v>4069</v>
      </c>
      <c r="B222" s="6">
        <v>254040</v>
      </c>
      <c r="C222" s="44">
        <f>R190</f>
        <v>253295.4</v>
      </c>
      <c r="Q222" s="6"/>
      <c r="R222" s="6"/>
    </row>
    <row r="223" spans="1:18" x14ac:dyDescent="0.25">
      <c r="A223" s="737" t="s">
        <v>4059</v>
      </c>
      <c r="B223" s="6">
        <v>254040</v>
      </c>
      <c r="Q223" s="6"/>
      <c r="R223" s="6"/>
    </row>
    <row r="224" spans="1:18" x14ac:dyDescent="0.25">
      <c r="A224" s="736" t="s">
        <v>3638</v>
      </c>
      <c r="B224" s="6">
        <v>560</v>
      </c>
      <c r="C224" s="44">
        <f>Q118</f>
        <v>560</v>
      </c>
      <c r="Q224" s="6"/>
      <c r="R224" s="6"/>
    </row>
    <row r="225" spans="1:18" x14ac:dyDescent="0.25">
      <c r="A225" s="737" t="s">
        <v>3629</v>
      </c>
      <c r="B225" s="6">
        <v>560</v>
      </c>
      <c r="Q225" s="6"/>
      <c r="R225" s="6"/>
    </row>
    <row r="226" spans="1:18" x14ac:dyDescent="0.25">
      <c r="A226" s="736" t="s">
        <v>3687</v>
      </c>
      <c r="B226" s="6">
        <v>39134.57</v>
      </c>
      <c r="Q226" s="6"/>
      <c r="R226" s="6"/>
    </row>
    <row r="227" spans="1:18" x14ac:dyDescent="0.25">
      <c r="A227" s="737" t="s">
        <v>3677</v>
      </c>
      <c r="B227" s="6">
        <v>39134.57</v>
      </c>
      <c r="Q227" s="6"/>
      <c r="R227" s="6"/>
    </row>
    <row r="228" spans="1:18" x14ac:dyDescent="0.25">
      <c r="A228" s="736" t="s">
        <v>1660</v>
      </c>
      <c r="B228" s="6">
        <v>28156</v>
      </c>
      <c r="Q228" s="6"/>
      <c r="R228" s="6"/>
    </row>
    <row r="229" spans="1:18" x14ac:dyDescent="0.25">
      <c r="A229" s="737" t="s">
        <v>1659</v>
      </c>
      <c r="B229" s="6">
        <v>28156</v>
      </c>
      <c r="Q229" s="6"/>
      <c r="R229" s="6"/>
    </row>
    <row r="230" spans="1:18" x14ac:dyDescent="0.25">
      <c r="A230" s="768" t="s">
        <v>1955</v>
      </c>
      <c r="B230" s="12">
        <v>5153175</v>
      </c>
      <c r="Q230" s="6"/>
      <c r="R230" s="6"/>
    </row>
    <row r="231" spans="1:18" x14ac:dyDescent="0.25">
      <c r="A231" s="769" t="s">
        <v>1508</v>
      </c>
      <c r="B231" s="12">
        <v>5153175</v>
      </c>
      <c r="Q231" s="6"/>
      <c r="R231" s="6"/>
    </row>
    <row r="232" spans="1:18" x14ac:dyDescent="0.25">
      <c r="A232" s="768" t="s">
        <v>1390</v>
      </c>
      <c r="B232" s="12">
        <v>3471540</v>
      </c>
      <c r="Q232" s="6"/>
      <c r="R232" s="6"/>
    </row>
    <row r="233" spans="1:18" x14ac:dyDescent="0.25">
      <c r="A233" s="769" t="s">
        <v>3575</v>
      </c>
      <c r="B233" s="12">
        <v>1109830</v>
      </c>
      <c r="Q233" s="6"/>
      <c r="R233" s="6"/>
    </row>
    <row r="234" spans="1:18" x14ac:dyDescent="0.25">
      <c r="A234" s="769" t="s">
        <v>1605</v>
      </c>
      <c r="B234" s="12">
        <v>2361710</v>
      </c>
      <c r="Q234" s="6"/>
      <c r="R234" s="6"/>
    </row>
    <row r="235" spans="1:18" x14ac:dyDescent="0.25">
      <c r="A235" s="736" t="s">
        <v>3673</v>
      </c>
      <c r="B235" s="6">
        <v>5000</v>
      </c>
      <c r="Q235" s="6"/>
      <c r="R235" s="6"/>
    </row>
    <row r="236" spans="1:18" x14ac:dyDescent="0.25">
      <c r="A236" s="737" t="s">
        <v>3677</v>
      </c>
      <c r="B236" s="6">
        <v>5000</v>
      </c>
      <c r="Q236" s="6"/>
      <c r="R236" s="6"/>
    </row>
    <row r="237" spans="1:18" x14ac:dyDescent="0.25">
      <c r="A237" s="736" t="s">
        <v>2033</v>
      </c>
      <c r="B237" s="6">
        <v>-654151</v>
      </c>
      <c r="Q237" s="6"/>
      <c r="R237" s="6"/>
    </row>
    <row r="238" spans="1:18" x14ac:dyDescent="0.25">
      <c r="A238" s="737" t="s">
        <v>2031</v>
      </c>
      <c r="B238" s="6">
        <v>293040</v>
      </c>
      <c r="Q238" s="6"/>
      <c r="R238" s="6"/>
    </row>
    <row r="239" spans="1:18" x14ac:dyDescent="0.25">
      <c r="A239" s="737" t="s">
        <v>1419</v>
      </c>
      <c r="B239" s="6">
        <v>-947191</v>
      </c>
      <c r="Q239" s="6"/>
      <c r="R239" s="6"/>
    </row>
    <row r="240" spans="1:18" x14ac:dyDescent="0.25">
      <c r="A240" s="736" t="s">
        <v>3207</v>
      </c>
      <c r="B240" s="6">
        <v>2032351</v>
      </c>
      <c r="Q240" s="6"/>
      <c r="R240" s="6"/>
    </row>
    <row r="241" spans="1:18" x14ac:dyDescent="0.25">
      <c r="A241" s="737" t="s">
        <v>2040</v>
      </c>
      <c r="B241" s="6">
        <v>-293040</v>
      </c>
      <c r="Q241" s="6"/>
      <c r="R241" s="6"/>
    </row>
    <row r="242" spans="1:18" x14ac:dyDescent="0.25">
      <c r="A242" s="737" t="s">
        <v>4026</v>
      </c>
      <c r="B242" s="6">
        <v>0</v>
      </c>
      <c r="Q242" s="6"/>
      <c r="R242" s="6"/>
    </row>
    <row r="243" spans="1:18" x14ac:dyDescent="0.25">
      <c r="A243" s="737" t="s">
        <v>3677</v>
      </c>
      <c r="B243" s="6">
        <v>947191</v>
      </c>
      <c r="Q243" s="6"/>
      <c r="R243" s="6"/>
    </row>
    <row r="244" spans="1:18" x14ac:dyDescent="0.25">
      <c r="A244" s="737" t="s">
        <v>1419</v>
      </c>
      <c r="B244" s="6">
        <v>1378200</v>
      </c>
      <c r="Q244" s="6"/>
      <c r="R244" s="6"/>
    </row>
    <row r="245" spans="1:18" x14ac:dyDescent="0.25">
      <c r="A245" s="736" t="s">
        <v>1399</v>
      </c>
      <c r="B245" s="6">
        <v>17034.91</v>
      </c>
      <c r="Q245" s="6"/>
      <c r="R245" s="6"/>
    </row>
    <row r="246" spans="1:18" x14ac:dyDescent="0.25">
      <c r="A246" s="737" t="s">
        <v>1715</v>
      </c>
      <c r="B246" s="6">
        <v>1290</v>
      </c>
      <c r="Q246" s="6"/>
      <c r="R246" s="6"/>
    </row>
    <row r="247" spans="1:18" x14ac:dyDescent="0.25">
      <c r="A247" s="737" t="s">
        <v>1491</v>
      </c>
      <c r="B247" s="6">
        <v>1090</v>
      </c>
      <c r="Q247" s="6"/>
      <c r="R247" s="6"/>
    </row>
    <row r="248" spans="1:18" x14ac:dyDescent="0.25">
      <c r="A248" s="737" t="s">
        <v>1555</v>
      </c>
      <c r="B248" s="6">
        <v>1090</v>
      </c>
      <c r="Q248" s="6"/>
      <c r="R248" s="6"/>
    </row>
    <row r="249" spans="1:18" x14ac:dyDescent="0.25">
      <c r="A249" s="737" t="s">
        <v>1631</v>
      </c>
      <c r="B249" s="6">
        <v>1090</v>
      </c>
      <c r="Q249" s="6"/>
      <c r="R249" s="6"/>
    </row>
    <row r="250" spans="1:18" x14ac:dyDescent="0.25">
      <c r="A250" s="737" t="s">
        <v>1682</v>
      </c>
      <c r="B250" s="6">
        <v>1190</v>
      </c>
      <c r="Q250" s="6"/>
      <c r="R250" s="6"/>
    </row>
    <row r="251" spans="1:18" x14ac:dyDescent="0.25">
      <c r="A251" s="737" t="s">
        <v>2896</v>
      </c>
      <c r="B251" s="6">
        <v>1850</v>
      </c>
      <c r="Q251" s="6"/>
      <c r="R251" s="6"/>
    </row>
    <row r="252" spans="1:18" x14ac:dyDescent="0.25">
      <c r="A252" s="737" t="s">
        <v>3562</v>
      </c>
      <c r="B252" s="6">
        <v>1749.98</v>
      </c>
      <c r="Q252" s="6"/>
      <c r="R252" s="6"/>
    </row>
    <row r="253" spans="1:18" x14ac:dyDescent="0.25">
      <c r="A253" s="737" t="s">
        <v>1426</v>
      </c>
      <c r="B253" s="6">
        <v>1050</v>
      </c>
      <c r="Q253" s="6"/>
      <c r="R253" s="6"/>
    </row>
    <row r="254" spans="1:18" x14ac:dyDescent="0.25">
      <c r="A254" s="737" t="s">
        <v>2154</v>
      </c>
      <c r="B254" s="6">
        <v>1949.97</v>
      </c>
      <c r="Q254" s="6"/>
      <c r="R254" s="6"/>
    </row>
    <row r="255" spans="1:18" x14ac:dyDescent="0.25">
      <c r="A255" s="737" t="s">
        <v>3963</v>
      </c>
      <c r="B255" s="6">
        <v>2304.96</v>
      </c>
      <c r="Q255" s="6"/>
      <c r="R255" s="6"/>
    </row>
    <row r="256" spans="1:18" x14ac:dyDescent="0.25">
      <c r="A256" s="737" t="s">
        <v>2029</v>
      </c>
      <c r="B256" s="6">
        <v>1230</v>
      </c>
      <c r="Q256" s="6"/>
      <c r="R256" s="6"/>
    </row>
    <row r="257" spans="1:18" x14ac:dyDescent="0.25">
      <c r="A257" s="737" t="s">
        <v>3039</v>
      </c>
      <c r="B257" s="6">
        <v>1150</v>
      </c>
      <c r="Q257" s="6"/>
      <c r="R257" s="6"/>
    </row>
    <row r="258" spans="1:18" x14ac:dyDescent="0.25">
      <c r="A258" s="736" t="s">
        <v>1580</v>
      </c>
      <c r="B258" s="6">
        <v>372000</v>
      </c>
      <c r="C258" s="44">
        <f>R213</f>
        <v>371160</v>
      </c>
      <c r="Q258" s="6"/>
      <c r="R258" s="6"/>
    </row>
    <row r="259" spans="1:18" x14ac:dyDescent="0.25">
      <c r="A259" s="737" t="s">
        <v>1579</v>
      </c>
      <c r="B259" s="6">
        <v>372000</v>
      </c>
      <c r="Q259" s="6"/>
      <c r="R259" s="6"/>
    </row>
    <row r="260" spans="1:18" x14ac:dyDescent="0.25">
      <c r="A260" s="736" t="s">
        <v>5479</v>
      </c>
      <c r="B260" s="6"/>
      <c r="Q260" s="6"/>
      <c r="R260" s="6"/>
    </row>
    <row r="261" spans="1:18" x14ac:dyDescent="0.25">
      <c r="A261" s="737" t="s">
        <v>5479</v>
      </c>
      <c r="B261" s="6"/>
      <c r="Q261" s="6"/>
      <c r="R261" s="6"/>
    </row>
    <row r="262" spans="1:18" x14ac:dyDescent="0.25">
      <c r="A262" s="736" t="s">
        <v>5478</v>
      </c>
      <c r="B262" s="6">
        <v>155060709.61999997</v>
      </c>
      <c r="Q262" s="6"/>
      <c r="R262" s="6"/>
    </row>
    <row r="263" spans="1:18" x14ac:dyDescent="0.25">
      <c r="Q263" s="6"/>
      <c r="R263" s="6"/>
    </row>
    <row r="264" spans="1:18" x14ac:dyDescent="0.25">
      <c r="Q264" s="6"/>
      <c r="R264" s="6"/>
    </row>
    <row r="265" spans="1:18" x14ac:dyDescent="0.25">
      <c r="A265" t="s">
        <v>5808</v>
      </c>
      <c r="B265" s="765">
        <v>22000</v>
      </c>
      <c r="C265" s="6">
        <v>2568720</v>
      </c>
      <c r="Q265" s="6"/>
      <c r="R265" s="6"/>
    </row>
    <row r="266" spans="1:18" x14ac:dyDescent="0.25">
      <c r="A266" t="s">
        <v>5793</v>
      </c>
      <c r="B266" s="765">
        <v>20082.98</v>
      </c>
      <c r="C266" s="6">
        <v>2365975.8738000002</v>
      </c>
      <c r="Q266" s="6"/>
      <c r="R266" s="6"/>
    </row>
    <row r="267" spans="1:18" x14ac:dyDescent="0.25">
      <c r="B267" s="765">
        <f>SUM(B265:B266)</f>
        <v>42082.979999999996</v>
      </c>
      <c r="C267" s="6">
        <f>SUM(C265:C266)</f>
        <v>4934695.8738000002</v>
      </c>
      <c r="D267" t="s">
        <v>5912</v>
      </c>
      <c r="Q267" s="6"/>
      <c r="R267" s="6"/>
    </row>
    <row r="268" spans="1:18" x14ac:dyDescent="0.25">
      <c r="C268" s="6">
        <f>'4461 DOGANAT '!L9</f>
        <v>4915300.17</v>
      </c>
      <c r="D268" t="s">
        <v>5913</v>
      </c>
      <c r="Q268" s="6"/>
      <c r="R268" s="6"/>
    </row>
    <row r="269" spans="1:18" x14ac:dyDescent="0.25">
      <c r="Q269" s="6"/>
      <c r="R269" s="6"/>
    </row>
    <row r="270" spans="1:18" x14ac:dyDescent="0.25">
      <c r="A270" t="s">
        <v>5777</v>
      </c>
      <c r="B270" s="765">
        <v>1445.8</v>
      </c>
      <c r="C270" s="6">
        <v>168652.57</v>
      </c>
      <c r="Q270" s="6"/>
      <c r="R270" s="6"/>
    </row>
    <row r="271" spans="1:18" x14ac:dyDescent="0.25">
      <c r="Q271" s="6"/>
      <c r="R271" s="6"/>
    </row>
    <row r="272" spans="1:18" x14ac:dyDescent="0.25">
      <c r="Q272" s="6"/>
      <c r="R272" s="6"/>
    </row>
    <row r="273" spans="17:18" x14ac:dyDescent="0.25">
      <c r="Q273" s="6"/>
      <c r="R273" s="6"/>
    </row>
    <row r="274" spans="17:18" x14ac:dyDescent="0.25">
      <c r="Q274" s="6"/>
      <c r="R274" s="6"/>
    </row>
    <row r="275" spans="17:18" x14ac:dyDescent="0.25">
      <c r="Q275" s="6"/>
      <c r="R275" s="6"/>
    </row>
    <row r="276" spans="17:18" x14ac:dyDescent="0.25">
      <c r="Q276" s="6"/>
      <c r="R276" s="6"/>
    </row>
    <row r="277" spans="17:18" x14ac:dyDescent="0.25">
      <c r="Q277" s="6"/>
      <c r="R277" s="6"/>
    </row>
    <row r="278" spans="17:18" x14ac:dyDescent="0.25">
      <c r="Q278" s="6"/>
      <c r="R278" s="6"/>
    </row>
    <row r="279" spans="17:18" x14ac:dyDescent="0.25">
      <c r="Q279" s="6"/>
      <c r="R279" s="6"/>
    </row>
    <row r="280" spans="17:18" x14ac:dyDescent="0.25">
      <c r="Q280" s="6"/>
      <c r="R280" s="6"/>
    </row>
    <row r="281" spans="17:18" x14ac:dyDescent="0.25">
      <c r="Q281" s="6"/>
      <c r="R281" s="6"/>
    </row>
    <row r="282" spans="17:18" x14ac:dyDescent="0.25">
      <c r="Q282" s="6"/>
      <c r="R282" s="6"/>
    </row>
    <row r="283" spans="17:18" x14ac:dyDescent="0.25">
      <c r="Q283" s="6"/>
      <c r="R283" s="6"/>
    </row>
    <row r="284" spans="17:18" x14ac:dyDescent="0.25">
      <c r="Q284" s="6"/>
      <c r="R284" s="6"/>
    </row>
    <row r="285" spans="17:18" x14ac:dyDescent="0.25">
      <c r="Q285" s="6"/>
      <c r="R285" s="6"/>
    </row>
    <row r="286" spans="17:18" x14ac:dyDescent="0.25">
      <c r="Q286" s="6"/>
      <c r="R286" s="6"/>
    </row>
    <row r="287" spans="17:18" x14ac:dyDescent="0.25">
      <c r="Q287" s="6"/>
      <c r="R287" s="6"/>
    </row>
    <row r="288" spans="17:18" x14ac:dyDescent="0.25">
      <c r="Q288" s="6"/>
      <c r="R288" s="6"/>
    </row>
    <row r="289" spans="17:18" x14ac:dyDescent="0.25">
      <c r="Q289" s="6"/>
      <c r="R289" s="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21FF-BF2F-41B3-AB71-A4920E2FF840}">
  <dimension ref="A1:O543"/>
  <sheetViews>
    <sheetView workbookViewId="0">
      <selection sqref="A1:J543"/>
    </sheetView>
  </sheetViews>
  <sheetFormatPr defaultRowHeight="15" x14ac:dyDescent="0.25"/>
  <cols>
    <col min="1" max="1" width="11" customWidth="1"/>
    <col min="2" max="2" width="13.7109375" customWidth="1"/>
    <col min="3" max="3" width="14.7109375" customWidth="1"/>
    <col min="4" max="4" width="16.5703125" customWidth="1"/>
    <col min="5" max="5" width="17.5703125" customWidth="1"/>
    <col min="6" max="6" width="19.42578125" customWidth="1"/>
    <col min="7" max="7" width="20.140625" customWidth="1"/>
    <col min="9" max="9" width="12.5703125" customWidth="1"/>
    <col min="10" max="10" width="35.5703125" customWidth="1"/>
  </cols>
  <sheetData>
    <row r="1" spans="1:15" x14ac:dyDescent="0.25">
      <c r="A1" t="s">
        <v>4208</v>
      </c>
      <c r="B1" t="s">
        <v>4207</v>
      </c>
      <c r="C1" t="s">
        <v>4206</v>
      </c>
      <c r="D1" t="s">
        <v>4205</v>
      </c>
      <c r="E1" t="s">
        <v>4204</v>
      </c>
      <c r="F1" t="s">
        <v>4203</v>
      </c>
      <c r="G1" t="s">
        <v>4202</v>
      </c>
      <c r="H1" t="s">
        <v>4201</v>
      </c>
      <c r="I1" t="s">
        <v>4200</v>
      </c>
      <c r="J1" t="s">
        <v>4199</v>
      </c>
      <c r="K1" t="s">
        <v>4198</v>
      </c>
      <c r="L1" t="s">
        <v>4197</v>
      </c>
      <c r="M1" t="s">
        <v>4196</v>
      </c>
      <c r="N1" t="s">
        <v>4195</v>
      </c>
      <c r="O1" t="s">
        <v>4194</v>
      </c>
    </row>
    <row r="2" spans="1:15" x14ac:dyDescent="0.25">
      <c r="A2" t="s">
        <v>5383</v>
      </c>
      <c r="B2" t="s">
        <v>5384</v>
      </c>
      <c r="C2" t="s">
        <v>5187</v>
      </c>
      <c r="D2" t="s">
        <v>2298</v>
      </c>
      <c r="E2" s="741">
        <v>9005300.4700000007</v>
      </c>
      <c r="F2" s="741">
        <v>10806360.560000001</v>
      </c>
      <c r="G2" s="741">
        <v>1801060.09</v>
      </c>
      <c r="H2" t="s">
        <v>5385</v>
      </c>
      <c r="I2" t="s">
        <v>92</v>
      </c>
      <c r="J2" t="s">
        <v>3390</v>
      </c>
      <c r="K2" t="s">
        <v>5188</v>
      </c>
      <c r="M2" t="s">
        <v>2447</v>
      </c>
      <c r="N2" t="s">
        <v>3389</v>
      </c>
      <c r="O2" t="s">
        <v>2445</v>
      </c>
    </row>
    <row r="3" spans="1:15" x14ac:dyDescent="0.25">
      <c r="A3" t="s">
        <v>5386</v>
      </c>
      <c r="B3" t="s">
        <v>5387</v>
      </c>
      <c r="C3" t="s">
        <v>5189</v>
      </c>
      <c r="D3" t="s">
        <v>2298</v>
      </c>
      <c r="E3" s="741">
        <v>28777.79</v>
      </c>
      <c r="F3" s="741">
        <v>34533.35</v>
      </c>
      <c r="G3" s="741">
        <v>5755.56</v>
      </c>
      <c r="H3" t="s">
        <v>5388</v>
      </c>
      <c r="I3" t="s">
        <v>2143</v>
      </c>
      <c r="J3" t="s">
        <v>2142</v>
      </c>
      <c r="K3" t="s">
        <v>5190</v>
      </c>
      <c r="M3" t="s">
        <v>3380</v>
      </c>
      <c r="N3" t="s">
        <v>3379</v>
      </c>
      <c r="O3" t="s">
        <v>3378</v>
      </c>
    </row>
    <row r="4" spans="1:15" x14ac:dyDescent="0.25">
      <c r="A4" t="s">
        <v>5389</v>
      </c>
      <c r="B4" t="s">
        <v>5387</v>
      </c>
      <c r="C4" t="s">
        <v>5191</v>
      </c>
      <c r="D4" t="s">
        <v>2298</v>
      </c>
      <c r="E4" s="741">
        <v>98666.7</v>
      </c>
      <c r="F4" s="741">
        <v>118400.04</v>
      </c>
      <c r="G4" s="741">
        <v>19733.34</v>
      </c>
      <c r="H4" t="s">
        <v>5390</v>
      </c>
      <c r="I4" t="s">
        <v>2143</v>
      </c>
      <c r="J4" t="s">
        <v>2142</v>
      </c>
      <c r="K4" t="s">
        <v>5192</v>
      </c>
      <c r="M4" t="s">
        <v>3380</v>
      </c>
      <c r="N4" t="s">
        <v>3379</v>
      </c>
      <c r="O4" t="s">
        <v>3378</v>
      </c>
    </row>
    <row r="5" spans="1:15" x14ac:dyDescent="0.25">
      <c r="A5" t="s">
        <v>5391</v>
      </c>
      <c r="B5" t="s">
        <v>5392</v>
      </c>
      <c r="C5" t="s">
        <v>5193</v>
      </c>
      <c r="D5" t="s">
        <v>2309</v>
      </c>
      <c r="E5" s="741">
        <v>124534.84</v>
      </c>
      <c r="F5" s="741">
        <v>149441.81</v>
      </c>
      <c r="G5" s="741">
        <v>24906.97</v>
      </c>
      <c r="H5" t="s">
        <v>341</v>
      </c>
      <c r="I5" t="s">
        <v>133</v>
      </c>
      <c r="J5" t="s">
        <v>1393</v>
      </c>
      <c r="K5" t="s">
        <v>5194</v>
      </c>
      <c r="M5" t="s">
        <v>2343</v>
      </c>
      <c r="N5" t="s">
        <v>3491</v>
      </c>
      <c r="O5" t="s">
        <v>2341</v>
      </c>
    </row>
    <row r="6" spans="1:15" x14ac:dyDescent="0.25">
      <c r="A6" t="s">
        <v>5393</v>
      </c>
      <c r="B6" t="s">
        <v>5392</v>
      </c>
      <c r="C6" t="s">
        <v>5195</v>
      </c>
      <c r="D6" t="s">
        <v>2298</v>
      </c>
      <c r="E6" s="741">
        <v>21750</v>
      </c>
      <c r="F6" s="741">
        <v>26100</v>
      </c>
      <c r="G6" s="741">
        <v>4350</v>
      </c>
      <c r="H6" t="s">
        <v>1011</v>
      </c>
      <c r="I6" t="s">
        <v>42</v>
      </c>
      <c r="J6" t="s">
        <v>1429</v>
      </c>
      <c r="K6" t="s">
        <v>5196</v>
      </c>
      <c r="M6" t="s">
        <v>2302</v>
      </c>
      <c r="O6" t="s">
        <v>2301</v>
      </c>
    </row>
    <row r="7" spans="1:15" x14ac:dyDescent="0.25">
      <c r="A7" t="s">
        <v>5394</v>
      </c>
      <c r="B7" t="s">
        <v>5395</v>
      </c>
      <c r="C7" t="s">
        <v>5197</v>
      </c>
      <c r="D7" t="s">
        <v>2309</v>
      </c>
      <c r="E7" s="741">
        <v>47408.33</v>
      </c>
      <c r="F7" s="741">
        <v>56890</v>
      </c>
      <c r="G7" s="741">
        <v>9481.67</v>
      </c>
      <c r="H7" t="s">
        <v>5396</v>
      </c>
      <c r="I7" t="s">
        <v>5200</v>
      </c>
      <c r="J7" t="s">
        <v>5199</v>
      </c>
      <c r="K7" t="s">
        <v>5198</v>
      </c>
      <c r="M7" t="s">
        <v>5397</v>
      </c>
      <c r="N7" t="s">
        <v>5398</v>
      </c>
      <c r="O7" t="s">
        <v>5399</v>
      </c>
    </row>
    <row r="8" spans="1:15" x14ac:dyDescent="0.25">
      <c r="A8" t="s">
        <v>5400</v>
      </c>
      <c r="B8" t="s">
        <v>5395</v>
      </c>
      <c r="C8" t="s">
        <v>5201</v>
      </c>
      <c r="D8" t="s">
        <v>2309</v>
      </c>
      <c r="E8" s="741">
        <v>35860.550000000003</v>
      </c>
      <c r="F8" s="741">
        <v>43032.66</v>
      </c>
      <c r="G8" s="741">
        <v>7172.11</v>
      </c>
      <c r="H8" t="s">
        <v>5401</v>
      </c>
      <c r="I8" t="s">
        <v>1862</v>
      </c>
      <c r="J8" t="s">
        <v>3278</v>
      </c>
      <c r="K8" t="s">
        <v>5202</v>
      </c>
      <c r="M8" t="s">
        <v>2970</v>
      </c>
      <c r="N8" t="s">
        <v>2969</v>
      </c>
      <c r="O8" t="s">
        <v>3777</v>
      </c>
    </row>
    <row r="9" spans="1:15" x14ac:dyDescent="0.25">
      <c r="A9" t="s">
        <v>5402</v>
      </c>
      <c r="B9" t="s">
        <v>5403</v>
      </c>
      <c r="C9" t="s">
        <v>5203</v>
      </c>
      <c r="D9" t="s">
        <v>2309</v>
      </c>
      <c r="E9" s="741">
        <v>17706.150000000001</v>
      </c>
      <c r="F9" s="741">
        <v>21247.41</v>
      </c>
      <c r="G9" s="741">
        <v>3541.26</v>
      </c>
      <c r="H9" t="s">
        <v>5404</v>
      </c>
      <c r="I9" t="s">
        <v>4014</v>
      </c>
      <c r="J9" t="s">
        <v>4013</v>
      </c>
      <c r="K9" t="s">
        <v>5204</v>
      </c>
      <c r="M9" t="s">
        <v>4011</v>
      </c>
      <c r="N9" t="s">
        <v>4010</v>
      </c>
      <c r="O9" t="s">
        <v>4009</v>
      </c>
    </row>
    <row r="10" spans="1:15" x14ac:dyDescent="0.25">
      <c r="A10" t="s">
        <v>5405</v>
      </c>
      <c r="B10" t="s">
        <v>5406</v>
      </c>
      <c r="C10" t="s">
        <v>5205</v>
      </c>
      <c r="D10" t="s">
        <v>2298</v>
      </c>
      <c r="E10" s="741">
        <v>0</v>
      </c>
      <c r="F10" s="741">
        <v>0</v>
      </c>
      <c r="G10" s="741">
        <v>0</v>
      </c>
      <c r="H10" t="s">
        <v>1194</v>
      </c>
      <c r="I10" t="s">
        <v>1962</v>
      </c>
      <c r="J10" t="s">
        <v>1961</v>
      </c>
      <c r="K10" t="s">
        <v>5206</v>
      </c>
      <c r="M10" t="s">
        <v>3096</v>
      </c>
      <c r="N10" t="s">
        <v>3243</v>
      </c>
      <c r="O10" t="s">
        <v>3095</v>
      </c>
    </row>
    <row r="11" spans="1:15" x14ac:dyDescent="0.25">
      <c r="A11" t="s">
        <v>5407</v>
      </c>
      <c r="B11" t="s">
        <v>5406</v>
      </c>
      <c r="C11" t="s">
        <v>5217</v>
      </c>
      <c r="D11" t="s">
        <v>2298</v>
      </c>
      <c r="E11" s="741">
        <v>4817927.8099999996</v>
      </c>
      <c r="F11" s="741">
        <v>5781514</v>
      </c>
      <c r="G11" s="741">
        <v>963586</v>
      </c>
      <c r="H11" t="s">
        <v>1210</v>
      </c>
      <c r="I11" t="s">
        <v>1563</v>
      </c>
      <c r="J11" t="s">
        <v>5408</v>
      </c>
      <c r="K11" t="s">
        <v>5218</v>
      </c>
      <c r="M11" t="s">
        <v>2447</v>
      </c>
      <c r="N11" t="s">
        <v>2446</v>
      </c>
      <c r="O11" t="s">
        <v>2445</v>
      </c>
    </row>
    <row r="12" spans="1:15" x14ac:dyDescent="0.25">
      <c r="A12" t="s">
        <v>5409</v>
      </c>
      <c r="B12" t="s">
        <v>5406</v>
      </c>
      <c r="C12" t="s">
        <v>5207</v>
      </c>
      <c r="D12" t="s">
        <v>2309</v>
      </c>
      <c r="E12" s="741">
        <v>9000</v>
      </c>
      <c r="F12" s="741">
        <v>10800</v>
      </c>
      <c r="G12" s="741">
        <v>1800</v>
      </c>
      <c r="H12" t="s">
        <v>5410</v>
      </c>
      <c r="I12" t="s">
        <v>4004</v>
      </c>
      <c r="J12" t="s">
        <v>4003</v>
      </c>
      <c r="K12" t="s">
        <v>5208</v>
      </c>
      <c r="M12" t="s">
        <v>4001</v>
      </c>
      <c r="N12" t="s">
        <v>4000</v>
      </c>
      <c r="O12" t="s">
        <v>3999</v>
      </c>
    </row>
    <row r="13" spans="1:15" x14ac:dyDescent="0.25">
      <c r="A13" t="s">
        <v>5411</v>
      </c>
      <c r="B13" t="s">
        <v>5406</v>
      </c>
      <c r="C13" t="s">
        <v>5209</v>
      </c>
      <c r="D13" t="s">
        <v>2309</v>
      </c>
      <c r="E13" s="741">
        <v>37333.33</v>
      </c>
      <c r="F13" s="741">
        <v>44800</v>
      </c>
      <c r="G13" s="741">
        <v>7466.67</v>
      </c>
      <c r="H13" t="s">
        <v>5412</v>
      </c>
      <c r="I13" t="s">
        <v>4004</v>
      </c>
      <c r="J13" t="s">
        <v>4003</v>
      </c>
      <c r="K13" t="s">
        <v>5210</v>
      </c>
      <c r="M13" t="s">
        <v>4001</v>
      </c>
      <c r="N13" t="s">
        <v>4000</v>
      </c>
      <c r="O13" t="s">
        <v>3999</v>
      </c>
    </row>
    <row r="14" spans="1:15" x14ac:dyDescent="0.25">
      <c r="A14" t="s">
        <v>5413</v>
      </c>
      <c r="B14" t="s">
        <v>5406</v>
      </c>
      <c r="C14" t="s">
        <v>5211</v>
      </c>
      <c r="D14" t="s">
        <v>2309</v>
      </c>
      <c r="E14" s="741">
        <v>86625</v>
      </c>
      <c r="F14" s="741">
        <v>103950</v>
      </c>
      <c r="G14" s="741">
        <v>17325</v>
      </c>
      <c r="H14" t="s">
        <v>5414</v>
      </c>
      <c r="I14" t="s">
        <v>71</v>
      </c>
      <c r="J14" t="s">
        <v>2499</v>
      </c>
      <c r="K14" t="s">
        <v>5212</v>
      </c>
      <c r="M14" t="s">
        <v>2498</v>
      </c>
      <c r="N14" t="s">
        <v>2497</v>
      </c>
      <c r="O14" t="s">
        <v>2496</v>
      </c>
    </row>
    <row r="15" spans="1:15" x14ac:dyDescent="0.25">
      <c r="A15" t="s">
        <v>5415</v>
      </c>
      <c r="B15" t="s">
        <v>5406</v>
      </c>
      <c r="C15" t="s">
        <v>5213</v>
      </c>
      <c r="D15" t="s">
        <v>2298</v>
      </c>
      <c r="E15" s="741">
        <v>90867.15</v>
      </c>
      <c r="F15" s="741">
        <v>109040.58</v>
      </c>
      <c r="G15" s="741">
        <v>18173.43</v>
      </c>
      <c r="H15" t="s">
        <v>5416</v>
      </c>
      <c r="I15" t="s">
        <v>2143</v>
      </c>
      <c r="J15" t="s">
        <v>2142</v>
      </c>
      <c r="K15" t="s">
        <v>5214</v>
      </c>
      <c r="M15" t="s">
        <v>3380</v>
      </c>
      <c r="N15" t="s">
        <v>3379</v>
      </c>
      <c r="O15" t="s">
        <v>3378</v>
      </c>
    </row>
    <row r="16" spans="1:15" x14ac:dyDescent="0.25">
      <c r="A16" t="s">
        <v>5417</v>
      </c>
      <c r="B16" t="s">
        <v>5406</v>
      </c>
      <c r="C16" t="s">
        <v>5215</v>
      </c>
      <c r="D16" t="s">
        <v>2298</v>
      </c>
      <c r="E16" s="741">
        <v>90867.15</v>
      </c>
      <c r="F16" s="741">
        <v>109040.58</v>
      </c>
      <c r="G16" s="741">
        <v>18173.43</v>
      </c>
      <c r="H16" t="s">
        <v>5418</v>
      </c>
      <c r="I16" t="s">
        <v>2143</v>
      </c>
      <c r="J16" t="s">
        <v>2142</v>
      </c>
      <c r="K16" t="s">
        <v>5216</v>
      </c>
      <c r="M16" t="s">
        <v>3380</v>
      </c>
      <c r="N16" t="s">
        <v>3379</v>
      </c>
      <c r="O16" t="s">
        <v>3378</v>
      </c>
    </row>
    <row r="17" spans="1:15" x14ac:dyDescent="0.25">
      <c r="A17" t="s">
        <v>5419</v>
      </c>
      <c r="B17" t="s">
        <v>5420</v>
      </c>
      <c r="C17" t="s">
        <v>4315</v>
      </c>
      <c r="D17" t="s">
        <v>2309</v>
      </c>
      <c r="E17" s="741">
        <v>9000</v>
      </c>
      <c r="F17" s="741">
        <v>10800</v>
      </c>
      <c r="G17" s="741">
        <v>1800</v>
      </c>
      <c r="H17" t="s">
        <v>5421</v>
      </c>
      <c r="I17" t="s">
        <v>4004</v>
      </c>
      <c r="J17" t="s">
        <v>4003</v>
      </c>
      <c r="K17" t="s">
        <v>4316</v>
      </c>
      <c r="M17" t="s">
        <v>4001</v>
      </c>
      <c r="N17" t="s">
        <v>4000</v>
      </c>
      <c r="O17" t="s">
        <v>3999</v>
      </c>
    </row>
    <row r="18" spans="1:15" x14ac:dyDescent="0.25">
      <c r="A18" t="s">
        <v>5422</v>
      </c>
      <c r="B18" t="s">
        <v>5420</v>
      </c>
      <c r="C18" t="s">
        <v>4317</v>
      </c>
      <c r="D18" t="s">
        <v>2298</v>
      </c>
      <c r="E18" s="741">
        <v>542700</v>
      </c>
      <c r="F18" s="741">
        <v>651240</v>
      </c>
      <c r="G18" s="741">
        <v>108540</v>
      </c>
      <c r="H18" t="s">
        <v>5423</v>
      </c>
      <c r="I18" t="s">
        <v>44</v>
      </c>
      <c r="J18" t="s">
        <v>1531</v>
      </c>
      <c r="K18" t="s">
        <v>4318</v>
      </c>
      <c r="M18" t="s">
        <v>2492</v>
      </c>
      <c r="N18" t="s">
        <v>2491</v>
      </c>
      <c r="O18" t="s">
        <v>2490</v>
      </c>
    </row>
    <row r="19" spans="1:15" x14ac:dyDescent="0.25">
      <c r="A19" t="s">
        <v>5424</v>
      </c>
      <c r="B19" t="s">
        <v>5420</v>
      </c>
      <c r="C19" t="s">
        <v>4319</v>
      </c>
      <c r="D19" t="s">
        <v>2309</v>
      </c>
      <c r="E19" s="741">
        <v>55500</v>
      </c>
      <c r="F19" s="741">
        <v>66600</v>
      </c>
      <c r="G19" s="741">
        <v>11100</v>
      </c>
      <c r="H19" t="s">
        <v>5425</v>
      </c>
      <c r="I19" t="s">
        <v>4004</v>
      </c>
      <c r="J19" t="s">
        <v>4003</v>
      </c>
      <c r="K19" t="s">
        <v>4320</v>
      </c>
      <c r="M19" t="s">
        <v>4001</v>
      </c>
      <c r="N19" t="s">
        <v>4000</v>
      </c>
      <c r="O19" t="s">
        <v>3999</v>
      </c>
    </row>
    <row r="20" spans="1:15" x14ac:dyDescent="0.25">
      <c r="A20" t="s">
        <v>5426</v>
      </c>
      <c r="B20" t="s">
        <v>5420</v>
      </c>
      <c r="C20" t="s">
        <v>4321</v>
      </c>
      <c r="D20" t="s">
        <v>2309</v>
      </c>
      <c r="E20" s="741">
        <v>24083.33</v>
      </c>
      <c r="F20" s="741">
        <v>28900</v>
      </c>
      <c r="G20" s="741">
        <v>4816.67</v>
      </c>
      <c r="H20" t="s">
        <v>5427</v>
      </c>
      <c r="I20" t="s">
        <v>4004</v>
      </c>
      <c r="J20" t="s">
        <v>4003</v>
      </c>
      <c r="K20" t="s">
        <v>4322</v>
      </c>
      <c r="M20" t="s">
        <v>4001</v>
      </c>
      <c r="N20" t="s">
        <v>4000</v>
      </c>
      <c r="O20" t="s">
        <v>3999</v>
      </c>
    </row>
    <row r="21" spans="1:15" x14ac:dyDescent="0.25">
      <c r="A21" t="s">
        <v>5428</v>
      </c>
      <c r="B21" t="s">
        <v>5420</v>
      </c>
      <c r="C21" t="s">
        <v>4323</v>
      </c>
      <c r="D21" t="s">
        <v>2309</v>
      </c>
      <c r="E21" s="741">
        <v>7000</v>
      </c>
      <c r="F21" s="741">
        <v>8400</v>
      </c>
      <c r="G21" s="741">
        <v>1400</v>
      </c>
      <c r="H21" t="s">
        <v>5429</v>
      </c>
      <c r="I21" t="s">
        <v>3734</v>
      </c>
      <c r="J21" t="s">
        <v>3733</v>
      </c>
      <c r="K21" t="s">
        <v>4324</v>
      </c>
      <c r="M21" t="s">
        <v>3731</v>
      </c>
      <c r="N21" t="s">
        <v>3730</v>
      </c>
      <c r="O21" t="s">
        <v>3729</v>
      </c>
    </row>
    <row r="22" spans="1:15" x14ac:dyDescent="0.25">
      <c r="A22" t="s">
        <v>5430</v>
      </c>
      <c r="B22" t="s">
        <v>5431</v>
      </c>
      <c r="C22" t="s">
        <v>4325</v>
      </c>
      <c r="D22" t="s">
        <v>2298</v>
      </c>
      <c r="E22" s="741">
        <v>775440</v>
      </c>
      <c r="F22" s="741">
        <v>930528</v>
      </c>
      <c r="G22" s="741">
        <v>155088</v>
      </c>
      <c r="H22" t="s">
        <v>5432</v>
      </c>
      <c r="I22" t="s">
        <v>44</v>
      </c>
      <c r="J22" t="s">
        <v>1531</v>
      </c>
      <c r="K22" t="s">
        <v>4326</v>
      </c>
      <c r="M22" t="s">
        <v>2492</v>
      </c>
      <c r="N22" t="s">
        <v>2491</v>
      </c>
      <c r="O22" t="s">
        <v>2490</v>
      </c>
    </row>
    <row r="23" spans="1:15" x14ac:dyDescent="0.25">
      <c r="A23" t="s">
        <v>5433</v>
      </c>
      <c r="B23" t="s">
        <v>5431</v>
      </c>
      <c r="C23" t="s">
        <v>4328</v>
      </c>
      <c r="D23" t="s">
        <v>2298</v>
      </c>
      <c r="E23" s="741">
        <v>34458.33</v>
      </c>
      <c r="F23" s="741">
        <v>41350</v>
      </c>
      <c r="G23" s="741">
        <v>6891.67</v>
      </c>
      <c r="H23" t="s">
        <v>5434</v>
      </c>
      <c r="I23" t="s">
        <v>42</v>
      </c>
      <c r="J23" t="s">
        <v>1429</v>
      </c>
      <c r="K23" t="s">
        <v>4329</v>
      </c>
      <c r="M23" t="s">
        <v>2302</v>
      </c>
      <c r="O23" t="s">
        <v>2301</v>
      </c>
    </row>
    <row r="24" spans="1:15" x14ac:dyDescent="0.25">
      <c r="A24" t="s">
        <v>5435</v>
      </c>
      <c r="B24" t="s">
        <v>5431</v>
      </c>
      <c r="C24" t="s">
        <v>4330</v>
      </c>
      <c r="D24" t="s">
        <v>2298</v>
      </c>
      <c r="E24" s="741">
        <v>42666.67</v>
      </c>
      <c r="F24" s="741">
        <v>51200</v>
      </c>
      <c r="G24" s="741">
        <v>8533.33</v>
      </c>
      <c r="H24" t="s">
        <v>5436</v>
      </c>
      <c r="I24" t="s">
        <v>1625</v>
      </c>
      <c r="J24" t="s">
        <v>1624</v>
      </c>
      <c r="K24" t="s">
        <v>4331</v>
      </c>
      <c r="M24" t="s">
        <v>2657</v>
      </c>
      <c r="N24" t="s">
        <v>3947</v>
      </c>
      <c r="O24" t="s">
        <v>2655</v>
      </c>
    </row>
    <row r="25" spans="1:15" x14ac:dyDescent="0.25">
      <c r="A25" t="s">
        <v>5437</v>
      </c>
      <c r="B25" t="s">
        <v>5431</v>
      </c>
      <c r="C25" t="s">
        <v>4332</v>
      </c>
      <c r="D25" t="s">
        <v>2309</v>
      </c>
      <c r="E25" s="741">
        <v>119336.57</v>
      </c>
      <c r="F25" s="741">
        <v>143203.89000000001</v>
      </c>
      <c r="G25" s="741">
        <v>23867.32</v>
      </c>
      <c r="H25" t="s">
        <v>5438</v>
      </c>
      <c r="I25" t="s">
        <v>1862</v>
      </c>
      <c r="J25" t="s">
        <v>3278</v>
      </c>
      <c r="K25" t="s">
        <v>4333</v>
      </c>
      <c r="M25" t="s">
        <v>2970</v>
      </c>
      <c r="N25" t="s">
        <v>2969</v>
      </c>
      <c r="O25" t="s">
        <v>3777</v>
      </c>
    </row>
    <row r="26" spans="1:15" x14ac:dyDescent="0.25">
      <c r="A26" t="s">
        <v>4193</v>
      </c>
      <c r="B26" t="s">
        <v>4184</v>
      </c>
      <c r="C26" t="s">
        <v>4192</v>
      </c>
      <c r="D26" t="s">
        <v>2309</v>
      </c>
      <c r="E26" s="741">
        <v>20000</v>
      </c>
      <c r="F26" s="741">
        <v>24000</v>
      </c>
      <c r="G26" s="741">
        <v>4000</v>
      </c>
      <c r="H26" t="s">
        <v>4191</v>
      </c>
      <c r="I26" t="s">
        <v>4004</v>
      </c>
      <c r="J26" t="s">
        <v>4003</v>
      </c>
      <c r="K26" t="s">
        <v>4190</v>
      </c>
      <c r="M26" t="s">
        <v>4001</v>
      </c>
      <c r="N26" t="s">
        <v>4000</v>
      </c>
      <c r="O26" t="s">
        <v>3999</v>
      </c>
    </row>
    <row r="27" spans="1:15" x14ac:dyDescent="0.25">
      <c r="A27" t="s">
        <v>4189</v>
      </c>
      <c r="B27" t="s">
        <v>4184</v>
      </c>
      <c r="C27" t="s">
        <v>4188</v>
      </c>
      <c r="D27" t="s">
        <v>2309</v>
      </c>
      <c r="E27" s="741">
        <v>18329.169999999998</v>
      </c>
      <c r="F27" s="741">
        <v>21995</v>
      </c>
      <c r="G27" s="741">
        <v>3665.83</v>
      </c>
      <c r="H27" t="s">
        <v>4187</v>
      </c>
      <c r="I27" t="s">
        <v>3760</v>
      </c>
      <c r="J27" t="s">
        <v>3759</v>
      </c>
      <c r="K27" t="s">
        <v>4186</v>
      </c>
      <c r="M27" t="s">
        <v>3757</v>
      </c>
      <c r="N27" t="s">
        <v>3756</v>
      </c>
      <c r="O27" t="s">
        <v>3755</v>
      </c>
    </row>
    <row r="28" spans="1:15" x14ac:dyDescent="0.25">
      <c r="A28" t="s">
        <v>4185</v>
      </c>
      <c r="B28" t="s">
        <v>4184</v>
      </c>
      <c r="C28" t="s">
        <v>4183</v>
      </c>
      <c r="D28" t="s">
        <v>2309</v>
      </c>
      <c r="E28" s="741">
        <v>2690</v>
      </c>
      <c r="F28" s="741">
        <v>3228</v>
      </c>
      <c r="G28" s="741">
        <v>538</v>
      </c>
      <c r="H28" t="s">
        <v>4182</v>
      </c>
      <c r="I28" t="s">
        <v>117</v>
      </c>
      <c r="J28" t="s">
        <v>1391</v>
      </c>
      <c r="K28" t="s">
        <v>4181</v>
      </c>
      <c r="M28" t="s">
        <v>2384</v>
      </c>
      <c r="N28" t="s">
        <v>2383</v>
      </c>
      <c r="O28" t="s">
        <v>2382</v>
      </c>
    </row>
    <row r="29" spans="1:15" x14ac:dyDescent="0.25">
      <c r="A29" t="s">
        <v>4180</v>
      </c>
      <c r="B29" t="s">
        <v>4179</v>
      </c>
      <c r="C29" t="s">
        <v>4178</v>
      </c>
      <c r="D29" t="s">
        <v>2298</v>
      </c>
      <c r="E29" s="741">
        <v>15546.67</v>
      </c>
      <c r="F29" s="741">
        <v>18656</v>
      </c>
      <c r="G29" s="741">
        <v>3109.33</v>
      </c>
      <c r="H29" t="s">
        <v>4177</v>
      </c>
      <c r="I29" t="s">
        <v>42</v>
      </c>
      <c r="J29" t="s">
        <v>1429</v>
      </c>
      <c r="K29" t="s">
        <v>4176</v>
      </c>
      <c r="M29" t="s">
        <v>2302</v>
      </c>
      <c r="O29" t="s">
        <v>2301</v>
      </c>
    </row>
    <row r="30" spans="1:15" x14ac:dyDescent="0.25">
      <c r="A30" t="s">
        <v>4175</v>
      </c>
      <c r="B30" t="s">
        <v>4168</v>
      </c>
      <c r="C30" t="s">
        <v>4174</v>
      </c>
      <c r="D30" t="s">
        <v>2298</v>
      </c>
      <c r="E30" s="741">
        <v>1923157.36</v>
      </c>
      <c r="F30" s="741">
        <v>2307788.83</v>
      </c>
      <c r="G30" s="741">
        <v>384631.47</v>
      </c>
      <c r="H30" t="s">
        <v>841</v>
      </c>
      <c r="I30" t="s">
        <v>2223</v>
      </c>
      <c r="J30" t="s">
        <v>2221</v>
      </c>
      <c r="K30" t="s">
        <v>4173</v>
      </c>
      <c r="M30" t="s">
        <v>3457</v>
      </c>
      <c r="N30" t="s">
        <v>3456</v>
      </c>
      <c r="O30" t="s">
        <v>3455</v>
      </c>
    </row>
    <row r="31" spans="1:15" x14ac:dyDescent="0.25">
      <c r="A31" t="s">
        <v>4172</v>
      </c>
      <c r="B31" t="s">
        <v>4168</v>
      </c>
      <c r="C31" t="s">
        <v>4171</v>
      </c>
      <c r="D31" t="s">
        <v>2309</v>
      </c>
      <c r="E31" s="741">
        <v>56666.67</v>
      </c>
      <c r="F31" s="741">
        <v>68000</v>
      </c>
      <c r="G31" s="741">
        <v>11333.33</v>
      </c>
      <c r="H31" t="s">
        <v>3160</v>
      </c>
      <c r="I31" t="s">
        <v>4004</v>
      </c>
      <c r="J31" t="s">
        <v>4003</v>
      </c>
      <c r="K31" t="s">
        <v>4170</v>
      </c>
      <c r="M31" t="s">
        <v>4001</v>
      </c>
      <c r="N31" t="s">
        <v>4000</v>
      </c>
      <c r="O31" t="s">
        <v>3999</v>
      </c>
    </row>
    <row r="32" spans="1:15" x14ac:dyDescent="0.25">
      <c r="A32" t="s">
        <v>4169</v>
      </c>
      <c r="B32" t="s">
        <v>4168</v>
      </c>
      <c r="C32" t="s">
        <v>4167</v>
      </c>
      <c r="D32" t="s">
        <v>2298</v>
      </c>
      <c r="E32" s="741">
        <v>10260</v>
      </c>
      <c r="F32" s="741">
        <v>12312</v>
      </c>
      <c r="G32" s="741">
        <v>2052</v>
      </c>
      <c r="H32" t="s">
        <v>4166</v>
      </c>
      <c r="I32" t="s">
        <v>48</v>
      </c>
      <c r="J32" t="s">
        <v>1492</v>
      </c>
      <c r="K32" t="s">
        <v>4165</v>
      </c>
      <c r="M32" t="s">
        <v>2420</v>
      </c>
      <c r="N32" t="s">
        <v>2419</v>
      </c>
      <c r="O32" t="s">
        <v>2418</v>
      </c>
    </row>
    <row r="33" spans="1:15" x14ac:dyDescent="0.25">
      <c r="A33" t="s">
        <v>4164</v>
      </c>
      <c r="B33" t="s">
        <v>4148</v>
      </c>
      <c r="C33" t="s">
        <v>4163</v>
      </c>
      <c r="D33" t="s">
        <v>2309</v>
      </c>
      <c r="E33" s="741">
        <v>7500</v>
      </c>
      <c r="F33" s="741">
        <v>9000</v>
      </c>
      <c r="G33" s="741">
        <v>1500</v>
      </c>
      <c r="H33" t="s">
        <v>4162</v>
      </c>
      <c r="I33" t="s">
        <v>2156</v>
      </c>
      <c r="J33" t="s">
        <v>2155</v>
      </c>
      <c r="K33" t="s">
        <v>4161</v>
      </c>
      <c r="M33" t="s">
        <v>3394</v>
      </c>
      <c r="N33" t="s">
        <v>3393</v>
      </c>
      <c r="O33" t="s">
        <v>3392</v>
      </c>
    </row>
    <row r="34" spans="1:15" x14ac:dyDescent="0.25">
      <c r="A34" t="s">
        <v>4160</v>
      </c>
      <c r="B34" t="s">
        <v>4148</v>
      </c>
      <c r="C34" t="s">
        <v>4159</v>
      </c>
      <c r="D34" t="s">
        <v>2309</v>
      </c>
      <c r="E34" s="741">
        <v>29901.119999999999</v>
      </c>
      <c r="F34" s="741">
        <v>35881.339999999997</v>
      </c>
      <c r="G34" s="741">
        <v>5980.22</v>
      </c>
      <c r="H34" t="s">
        <v>4158</v>
      </c>
      <c r="I34" t="s">
        <v>4014</v>
      </c>
      <c r="J34" t="s">
        <v>4013</v>
      </c>
      <c r="K34" t="s">
        <v>4157</v>
      </c>
      <c r="M34" t="s">
        <v>4011</v>
      </c>
      <c r="N34" t="s">
        <v>4010</v>
      </c>
      <c r="O34" t="s">
        <v>4009</v>
      </c>
    </row>
    <row r="35" spans="1:15" x14ac:dyDescent="0.25">
      <c r="A35" t="s">
        <v>4156</v>
      </c>
      <c r="B35" t="s">
        <v>4148</v>
      </c>
      <c r="C35" t="s">
        <v>4155</v>
      </c>
      <c r="D35" t="s">
        <v>2298</v>
      </c>
      <c r="E35" s="741">
        <v>-101757.12</v>
      </c>
      <c r="F35" s="741">
        <v>-122108.54</v>
      </c>
      <c r="G35" s="741">
        <v>-20351.419999999998</v>
      </c>
      <c r="H35" t="s">
        <v>4154</v>
      </c>
      <c r="I35" t="s">
        <v>4014</v>
      </c>
      <c r="J35" t="s">
        <v>4013</v>
      </c>
      <c r="K35" t="s">
        <v>4153</v>
      </c>
      <c r="L35" t="s">
        <v>4142</v>
      </c>
      <c r="M35" t="s">
        <v>4011</v>
      </c>
      <c r="N35" t="s">
        <v>4010</v>
      </c>
      <c r="O35" t="s">
        <v>4009</v>
      </c>
    </row>
    <row r="36" spans="1:15" x14ac:dyDescent="0.25">
      <c r="A36" t="s">
        <v>4152</v>
      </c>
      <c r="B36" t="s">
        <v>4148</v>
      </c>
      <c r="C36" t="s">
        <v>4151</v>
      </c>
      <c r="D36" t="s">
        <v>2309</v>
      </c>
      <c r="E36" s="741">
        <v>101121.14</v>
      </c>
      <c r="F36" s="741">
        <v>121345.38</v>
      </c>
      <c r="G36" s="741">
        <v>20224.240000000002</v>
      </c>
      <c r="H36" t="s">
        <v>2779</v>
      </c>
      <c r="I36" t="s">
        <v>4014</v>
      </c>
      <c r="J36" t="s">
        <v>4013</v>
      </c>
      <c r="K36" t="s">
        <v>4150</v>
      </c>
      <c r="M36" t="s">
        <v>4011</v>
      </c>
      <c r="N36" t="s">
        <v>4010</v>
      </c>
      <c r="O36" t="s">
        <v>4009</v>
      </c>
    </row>
    <row r="37" spans="1:15" x14ac:dyDescent="0.25">
      <c r="A37" t="s">
        <v>4149</v>
      </c>
      <c r="B37" t="s">
        <v>4148</v>
      </c>
      <c r="C37" t="s">
        <v>4147</v>
      </c>
      <c r="D37" t="s">
        <v>2309</v>
      </c>
      <c r="E37" s="741">
        <v>59166.66</v>
      </c>
      <c r="F37" s="741">
        <v>71000</v>
      </c>
      <c r="G37" s="741">
        <v>11833.34</v>
      </c>
      <c r="H37" t="s">
        <v>4146</v>
      </c>
      <c r="I37" t="s">
        <v>4004</v>
      </c>
      <c r="J37" t="s">
        <v>4003</v>
      </c>
      <c r="K37" t="s">
        <v>4145</v>
      </c>
      <c r="M37" t="s">
        <v>4001</v>
      </c>
      <c r="N37" t="s">
        <v>4000</v>
      </c>
      <c r="O37" t="s">
        <v>3999</v>
      </c>
    </row>
    <row r="38" spans="1:15" x14ac:dyDescent="0.25">
      <c r="A38" t="s">
        <v>4144</v>
      </c>
      <c r="B38" t="s">
        <v>4143</v>
      </c>
      <c r="C38" t="s">
        <v>4142</v>
      </c>
      <c r="D38" t="s">
        <v>2298</v>
      </c>
      <c r="E38" s="741">
        <v>101757.12</v>
      </c>
      <c r="F38" s="741">
        <v>122108.54</v>
      </c>
      <c r="G38" s="741">
        <v>20351.419999999998</v>
      </c>
      <c r="H38" t="s">
        <v>1036</v>
      </c>
      <c r="I38" t="s">
        <v>4014</v>
      </c>
      <c r="J38" t="s">
        <v>4013</v>
      </c>
      <c r="K38" t="s">
        <v>4141</v>
      </c>
      <c r="M38" t="s">
        <v>4011</v>
      </c>
      <c r="N38" t="s">
        <v>4010</v>
      </c>
      <c r="O38" t="s">
        <v>4009</v>
      </c>
    </row>
    <row r="39" spans="1:15" x14ac:dyDescent="0.25">
      <c r="A39" t="s">
        <v>4140</v>
      </c>
      <c r="B39" t="s">
        <v>4116</v>
      </c>
      <c r="C39" t="s">
        <v>4139</v>
      </c>
      <c r="D39" t="s">
        <v>2309</v>
      </c>
      <c r="E39" s="741">
        <v>41666.67</v>
      </c>
      <c r="F39" s="741">
        <v>50000</v>
      </c>
      <c r="G39" s="741">
        <v>8333.33</v>
      </c>
      <c r="H39" t="s">
        <v>4138</v>
      </c>
      <c r="I39" t="s">
        <v>2255</v>
      </c>
      <c r="J39" t="s">
        <v>2254</v>
      </c>
      <c r="K39" t="s">
        <v>4137</v>
      </c>
      <c r="M39" t="s">
        <v>3478</v>
      </c>
      <c r="N39" t="s">
        <v>3477</v>
      </c>
      <c r="O39" t="s">
        <v>3476</v>
      </c>
    </row>
    <row r="40" spans="1:15" x14ac:dyDescent="0.25">
      <c r="A40" t="s">
        <v>4136</v>
      </c>
      <c r="B40" t="s">
        <v>4116</v>
      </c>
      <c r="C40" t="s">
        <v>4135</v>
      </c>
      <c r="D40" t="s">
        <v>2309</v>
      </c>
      <c r="E40" s="741">
        <v>25916.66</v>
      </c>
      <c r="F40" s="741">
        <v>31100</v>
      </c>
      <c r="G40" s="741">
        <v>5183.34</v>
      </c>
      <c r="H40" t="s">
        <v>3118</v>
      </c>
      <c r="I40" t="s">
        <v>4004</v>
      </c>
      <c r="J40" t="s">
        <v>4003</v>
      </c>
      <c r="K40" t="s">
        <v>4134</v>
      </c>
      <c r="M40" t="s">
        <v>4001</v>
      </c>
      <c r="N40" t="s">
        <v>4000</v>
      </c>
      <c r="O40" t="s">
        <v>3999</v>
      </c>
    </row>
    <row r="41" spans="1:15" x14ac:dyDescent="0.25">
      <c r="A41" t="s">
        <v>4133</v>
      </c>
      <c r="B41" t="s">
        <v>4116</v>
      </c>
      <c r="C41" t="s">
        <v>4132</v>
      </c>
      <c r="D41" t="s">
        <v>2298</v>
      </c>
      <c r="E41" s="741">
        <v>61495.199999999997</v>
      </c>
      <c r="F41" s="741">
        <v>73794.240000000005</v>
      </c>
      <c r="G41" s="741">
        <v>12299.04</v>
      </c>
      <c r="H41" t="s">
        <v>4131</v>
      </c>
      <c r="I41" t="s">
        <v>48</v>
      </c>
      <c r="J41" t="s">
        <v>1492</v>
      </c>
      <c r="K41" t="s">
        <v>4130</v>
      </c>
      <c r="M41" t="s">
        <v>2420</v>
      </c>
      <c r="N41" t="s">
        <v>2419</v>
      </c>
      <c r="O41" t="s">
        <v>2418</v>
      </c>
    </row>
    <row r="42" spans="1:15" x14ac:dyDescent="0.25">
      <c r="A42" t="s">
        <v>4129</v>
      </c>
      <c r="B42" t="s">
        <v>4116</v>
      </c>
      <c r="C42" t="s">
        <v>4128</v>
      </c>
      <c r="D42" t="s">
        <v>2298</v>
      </c>
      <c r="E42" s="741">
        <v>45630</v>
      </c>
      <c r="F42" s="741">
        <v>54756</v>
      </c>
      <c r="G42" s="741">
        <v>9126</v>
      </c>
      <c r="H42" t="s">
        <v>4127</v>
      </c>
      <c r="I42" t="s">
        <v>48</v>
      </c>
      <c r="J42" t="s">
        <v>1492</v>
      </c>
      <c r="K42" t="s">
        <v>4126</v>
      </c>
      <c r="M42" t="s">
        <v>2420</v>
      </c>
      <c r="N42" t="s">
        <v>2419</v>
      </c>
      <c r="O42" t="s">
        <v>2418</v>
      </c>
    </row>
    <row r="43" spans="1:15" x14ac:dyDescent="0.25">
      <c r="A43" t="s">
        <v>4125</v>
      </c>
      <c r="B43" t="s">
        <v>4116</v>
      </c>
      <c r="C43" t="s">
        <v>4124</v>
      </c>
      <c r="D43" t="s">
        <v>2309</v>
      </c>
      <c r="E43" s="741">
        <v>4000</v>
      </c>
      <c r="F43" s="741">
        <v>4800</v>
      </c>
      <c r="G43" s="741">
        <v>800</v>
      </c>
      <c r="H43" t="s">
        <v>4123</v>
      </c>
      <c r="I43" t="s">
        <v>3734</v>
      </c>
      <c r="J43" t="s">
        <v>3733</v>
      </c>
      <c r="K43" t="s">
        <v>4122</v>
      </c>
      <c r="M43" t="s">
        <v>3731</v>
      </c>
      <c r="N43" t="s">
        <v>3730</v>
      </c>
      <c r="O43" t="s">
        <v>3729</v>
      </c>
    </row>
    <row r="44" spans="1:15" x14ac:dyDescent="0.25">
      <c r="A44" t="s">
        <v>4121</v>
      </c>
      <c r="B44" t="s">
        <v>4116</v>
      </c>
      <c r="C44" t="s">
        <v>4120</v>
      </c>
      <c r="D44" t="s">
        <v>2309</v>
      </c>
      <c r="E44" s="741">
        <v>53326.1</v>
      </c>
      <c r="F44" s="741">
        <v>63991.32</v>
      </c>
      <c r="G44" s="741">
        <v>10665.22</v>
      </c>
      <c r="H44" t="s">
        <v>4119</v>
      </c>
      <c r="I44" t="s">
        <v>71</v>
      </c>
      <c r="J44" t="s">
        <v>2499</v>
      </c>
      <c r="K44" t="s">
        <v>4118</v>
      </c>
      <c r="M44" t="s">
        <v>2498</v>
      </c>
      <c r="N44" t="s">
        <v>2497</v>
      </c>
      <c r="O44" t="s">
        <v>2496</v>
      </c>
    </row>
    <row r="45" spans="1:15" x14ac:dyDescent="0.25">
      <c r="A45" t="s">
        <v>4117</v>
      </c>
      <c r="B45" t="s">
        <v>4116</v>
      </c>
      <c r="C45" t="s">
        <v>4115</v>
      </c>
      <c r="D45" t="s">
        <v>2309</v>
      </c>
      <c r="E45" s="741">
        <v>34833.33</v>
      </c>
      <c r="F45" s="741">
        <v>41800</v>
      </c>
      <c r="G45" s="741">
        <v>6966.67</v>
      </c>
      <c r="H45" t="s">
        <v>4114</v>
      </c>
      <c r="I45" t="s">
        <v>4004</v>
      </c>
      <c r="J45" t="s">
        <v>4003</v>
      </c>
      <c r="K45" t="s">
        <v>4113</v>
      </c>
      <c r="M45" t="s">
        <v>4001</v>
      </c>
      <c r="N45" t="s">
        <v>4000</v>
      </c>
      <c r="O45" t="s">
        <v>3999</v>
      </c>
    </row>
    <row r="46" spans="1:15" x14ac:dyDescent="0.25">
      <c r="A46" t="s">
        <v>4112</v>
      </c>
      <c r="B46" t="s">
        <v>4111</v>
      </c>
      <c r="C46" t="s">
        <v>4110</v>
      </c>
      <c r="D46" t="s">
        <v>2309</v>
      </c>
      <c r="E46" s="741">
        <v>86333.33</v>
      </c>
      <c r="F46" s="741">
        <v>103600</v>
      </c>
      <c r="G46" s="741">
        <v>17266.669999999998</v>
      </c>
      <c r="H46" t="s">
        <v>4109</v>
      </c>
      <c r="I46" t="s">
        <v>1803</v>
      </c>
      <c r="J46" t="s">
        <v>2901</v>
      </c>
      <c r="K46" t="s">
        <v>4108</v>
      </c>
      <c r="M46" t="s">
        <v>2900</v>
      </c>
      <c r="N46" t="s">
        <v>2899</v>
      </c>
      <c r="O46" t="s">
        <v>2898</v>
      </c>
    </row>
    <row r="47" spans="1:15" x14ac:dyDescent="0.25">
      <c r="A47" t="s">
        <v>4107</v>
      </c>
      <c r="B47" t="s">
        <v>4106</v>
      </c>
      <c r="C47" t="s">
        <v>4105</v>
      </c>
      <c r="D47" t="s">
        <v>2309</v>
      </c>
      <c r="E47" s="741">
        <v>15166.67</v>
      </c>
      <c r="F47" s="741">
        <v>18200</v>
      </c>
      <c r="G47" s="741">
        <v>3033.33</v>
      </c>
      <c r="H47" t="s">
        <v>4104</v>
      </c>
      <c r="I47" t="s">
        <v>4004</v>
      </c>
      <c r="J47" t="s">
        <v>4003</v>
      </c>
      <c r="K47" t="s">
        <v>4103</v>
      </c>
      <c r="M47" t="s">
        <v>4001</v>
      </c>
      <c r="N47" t="s">
        <v>4000</v>
      </c>
      <c r="O47" t="s">
        <v>3999</v>
      </c>
    </row>
    <row r="48" spans="1:15" x14ac:dyDescent="0.25">
      <c r="A48" t="s">
        <v>4102</v>
      </c>
      <c r="B48" t="s">
        <v>4080</v>
      </c>
      <c r="C48" t="s">
        <v>4101</v>
      </c>
      <c r="D48" t="s">
        <v>2309</v>
      </c>
      <c r="E48" s="741">
        <v>9240</v>
      </c>
      <c r="F48" s="741">
        <v>11088</v>
      </c>
      <c r="G48" s="741">
        <v>1848</v>
      </c>
      <c r="H48" t="s">
        <v>4100</v>
      </c>
      <c r="I48" t="s">
        <v>135</v>
      </c>
      <c r="J48" t="s">
        <v>2171</v>
      </c>
      <c r="K48" t="s">
        <v>4099</v>
      </c>
      <c r="M48" t="s">
        <v>3415</v>
      </c>
      <c r="N48" t="s">
        <v>3414</v>
      </c>
      <c r="O48" t="s">
        <v>3413</v>
      </c>
    </row>
    <row r="49" spans="1:15" x14ac:dyDescent="0.25">
      <c r="A49" t="s">
        <v>4098</v>
      </c>
      <c r="B49" t="s">
        <v>4080</v>
      </c>
      <c r="C49" t="s">
        <v>4097</v>
      </c>
      <c r="D49" t="s">
        <v>2309</v>
      </c>
      <c r="E49" s="741">
        <v>95083.33</v>
      </c>
      <c r="F49" s="741">
        <v>114100</v>
      </c>
      <c r="G49" s="741">
        <v>19016.669999999998</v>
      </c>
      <c r="H49" t="s">
        <v>4096</v>
      </c>
      <c r="I49" t="s">
        <v>1803</v>
      </c>
      <c r="J49" t="s">
        <v>4087</v>
      </c>
      <c r="K49" t="s">
        <v>4095</v>
      </c>
      <c r="L49" t="s">
        <v>4094</v>
      </c>
      <c r="M49" t="s">
        <v>2900</v>
      </c>
      <c r="N49" t="s">
        <v>2899</v>
      </c>
      <c r="O49" t="s">
        <v>2898</v>
      </c>
    </row>
    <row r="50" spans="1:15" x14ac:dyDescent="0.25">
      <c r="A50" t="s">
        <v>4093</v>
      </c>
      <c r="B50" t="s">
        <v>4080</v>
      </c>
      <c r="C50" t="s">
        <v>4092</v>
      </c>
      <c r="D50" t="s">
        <v>2309</v>
      </c>
      <c r="E50" s="741">
        <v>17416.669999999998</v>
      </c>
      <c r="F50" s="741">
        <v>20900</v>
      </c>
      <c r="G50" s="741">
        <v>3483.33</v>
      </c>
      <c r="H50" t="s">
        <v>4091</v>
      </c>
      <c r="I50" t="s">
        <v>1625</v>
      </c>
      <c r="J50" t="s">
        <v>1624</v>
      </c>
      <c r="K50" t="s">
        <v>4090</v>
      </c>
      <c r="M50" t="s">
        <v>2657</v>
      </c>
      <c r="N50" t="s">
        <v>3947</v>
      </c>
      <c r="O50" t="s">
        <v>2655</v>
      </c>
    </row>
    <row r="51" spans="1:15" x14ac:dyDescent="0.25">
      <c r="A51" t="s">
        <v>4089</v>
      </c>
      <c r="B51" t="s">
        <v>4080</v>
      </c>
      <c r="C51" t="s">
        <v>4088</v>
      </c>
      <c r="D51" t="s">
        <v>2309</v>
      </c>
      <c r="E51" s="741">
        <v>25250</v>
      </c>
      <c r="F51" s="741">
        <v>30300</v>
      </c>
      <c r="G51" s="741">
        <v>5050</v>
      </c>
      <c r="H51" t="s">
        <v>471</v>
      </c>
      <c r="I51" t="s">
        <v>1803</v>
      </c>
      <c r="J51" t="s">
        <v>4087</v>
      </c>
      <c r="K51" t="s">
        <v>4086</v>
      </c>
      <c r="M51" t="s">
        <v>2900</v>
      </c>
      <c r="N51" t="s">
        <v>2899</v>
      </c>
      <c r="O51" t="s">
        <v>2898</v>
      </c>
    </row>
    <row r="52" spans="1:15" x14ac:dyDescent="0.25">
      <c r="A52" t="s">
        <v>4085</v>
      </c>
      <c r="B52" t="s">
        <v>4080</v>
      </c>
      <c r="C52" t="s">
        <v>4084</v>
      </c>
      <c r="D52" t="s">
        <v>2298</v>
      </c>
      <c r="E52" s="741">
        <v>86745</v>
      </c>
      <c r="F52" s="741">
        <v>104094</v>
      </c>
      <c r="G52" s="741">
        <v>17349</v>
      </c>
      <c r="H52" t="s">
        <v>4083</v>
      </c>
      <c r="I52" t="s">
        <v>2143</v>
      </c>
      <c r="J52" t="s">
        <v>2142</v>
      </c>
      <c r="K52" t="s">
        <v>4082</v>
      </c>
      <c r="M52" t="s">
        <v>3380</v>
      </c>
      <c r="N52" t="s">
        <v>3379</v>
      </c>
      <c r="O52" t="s">
        <v>3378</v>
      </c>
    </row>
    <row r="53" spans="1:15" x14ac:dyDescent="0.25">
      <c r="A53" t="s">
        <v>4081</v>
      </c>
      <c r="B53" t="s">
        <v>4080</v>
      </c>
      <c r="C53" t="s">
        <v>4079</v>
      </c>
      <c r="D53" t="s">
        <v>2309</v>
      </c>
      <c r="E53" s="741">
        <v>2266.67</v>
      </c>
      <c r="F53" s="741">
        <v>2720</v>
      </c>
      <c r="G53" s="741">
        <v>453.33</v>
      </c>
      <c r="H53" t="s">
        <v>4078</v>
      </c>
      <c r="I53" t="s">
        <v>3734</v>
      </c>
      <c r="J53" t="s">
        <v>3733</v>
      </c>
      <c r="K53" t="s">
        <v>4077</v>
      </c>
      <c r="M53" t="s">
        <v>3731</v>
      </c>
      <c r="N53" t="s">
        <v>3730</v>
      </c>
      <c r="O53" t="s">
        <v>3729</v>
      </c>
    </row>
    <row r="54" spans="1:15" x14ac:dyDescent="0.25">
      <c r="A54" t="s">
        <v>4076</v>
      </c>
      <c r="B54" t="s">
        <v>4059</v>
      </c>
      <c r="C54" t="s">
        <v>4075</v>
      </c>
      <c r="D54" t="s">
        <v>2309</v>
      </c>
      <c r="E54" s="741">
        <v>11916.71</v>
      </c>
      <c r="F54" s="741">
        <v>14300.05</v>
      </c>
      <c r="G54" s="741">
        <v>2383.34</v>
      </c>
      <c r="H54" t="s">
        <v>4074</v>
      </c>
      <c r="I54" t="s">
        <v>130</v>
      </c>
      <c r="J54" t="s">
        <v>1729</v>
      </c>
      <c r="K54" t="s">
        <v>4073</v>
      </c>
      <c r="M54" t="s">
        <v>2818</v>
      </c>
      <c r="N54" t="s">
        <v>2817</v>
      </c>
      <c r="O54" t="s">
        <v>2816</v>
      </c>
    </row>
    <row r="55" spans="1:15" x14ac:dyDescent="0.25">
      <c r="A55" t="s">
        <v>4072</v>
      </c>
      <c r="B55" t="s">
        <v>4059</v>
      </c>
      <c r="C55" t="s">
        <v>4071</v>
      </c>
      <c r="D55" t="s">
        <v>2298</v>
      </c>
      <c r="E55" s="741">
        <v>254040</v>
      </c>
      <c r="F55" s="741">
        <v>254040</v>
      </c>
      <c r="G55" s="741"/>
      <c r="H55" t="s">
        <v>2972</v>
      </c>
      <c r="I55" t="s">
        <v>4070</v>
      </c>
      <c r="J55" t="s">
        <v>4069</v>
      </c>
      <c r="K55" t="s">
        <v>4068</v>
      </c>
      <c r="M55" t="s">
        <v>4067</v>
      </c>
      <c r="N55" t="s">
        <v>4066</v>
      </c>
      <c r="O55" t="s">
        <v>4065</v>
      </c>
    </row>
    <row r="56" spans="1:15" x14ac:dyDescent="0.25">
      <c r="A56" t="s">
        <v>4064</v>
      </c>
      <c r="B56" t="s">
        <v>4059</v>
      </c>
      <c r="C56" t="s">
        <v>4063</v>
      </c>
      <c r="D56" t="s">
        <v>2309</v>
      </c>
      <c r="E56" s="741">
        <v>32833.33</v>
      </c>
      <c r="F56" s="741">
        <v>39400</v>
      </c>
      <c r="G56" s="741">
        <v>6566.67</v>
      </c>
      <c r="H56" t="s">
        <v>4062</v>
      </c>
      <c r="I56" t="s">
        <v>4004</v>
      </c>
      <c r="J56" t="s">
        <v>4003</v>
      </c>
      <c r="K56" t="s">
        <v>4061</v>
      </c>
      <c r="M56" t="s">
        <v>4001</v>
      </c>
      <c r="N56" t="s">
        <v>4000</v>
      </c>
      <c r="O56" t="s">
        <v>3999</v>
      </c>
    </row>
    <row r="57" spans="1:15" x14ac:dyDescent="0.25">
      <c r="A57" t="s">
        <v>4060</v>
      </c>
      <c r="B57" t="s">
        <v>4059</v>
      </c>
      <c r="C57" t="s">
        <v>4058</v>
      </c>
      <c r="D57" t="s">
        <v>2309</v>
      </c>
      <c r="E57" s="741">
        <v>6073.6</v>
      </c>
      <c r="F57" s="741">
        <v>6073.6</v>
      </c>
      <c r="G57" s="741">
        <v>0</v>
      </c>
      <c r="H57" t="s">
        <v>4057</v>
      </c>
      <c r="I57" t="s">
        <v>4056</v>
      </c>
      <c r="J57" t="s">
        <v>4055</v>
      </c>
      <c r="K57" t="s">
        <v>4054</v>
      </c>
      <c r="M57" t="s">
        <v>4053</v>
      </c>
      <c r="N57" t="s">
        <v>4052</v>
      </c>
      <c r="O57" t="s">
        <v>4051</v>
      </c>
    </row>
    <row r="58" spans="1:15" x14ac:dyDescent="0.25">
      <c r="A58" t="s">
        <v>4050</v>
      </c>
      <c r="B58" t="s">
        <v>4046</v>
      </c>
      <c r="C58" t="s">
        <v>4049</v>
      </c>
      <c r="D58" t="s">
        <v>2298</v>
      </c>
      <c r="E58" s="741">
        <v>417000</v>
      </c>
      <c r="F58" s="741">
        <v>500400</v>
      </c>
      <c r="G58" s="741">
        <v>83400</v>
      </c>
      <c r="H58" t="s">
        <v>1416</v>
      </c>
      <c r="I58" t="s">
        <v>1707</v>
      </c>
      <c r="J58" t="s">
        <v>1706</v>
      </c>
      <c r="K58" t="s">
        <v>4048</v>
      </c>
      <c r="M58" t="s">
        <v>2789</v>
      </c>
      <c r="O58" t="s">
        <v>2788</v>
      </c>
    </row>
    <row r="59" spans="1:15" x14ac:dyDescent="0.25">
      <c r="A59" t="s">
        <v>4047</v>
      </c>
      <c r="B59" t="s">
        <v>4046</v>
      </c>
      <c r="C59" t="s">
        <v>4045</v>
      </c>
      <c r="D59" t="s">
        <v>2309</v>
      </c>
      <c r="E59" s="741">
        <v>53500</v>
      </c>
      <c r="F59" s="741">
        <v>64200</v>
      </c>
      <c r="G59" s="741">
        <v>10700</v>
      </c>
      <c r="H59" t="s">
        <v>4044</v>
      </c>
      <c r="I59" t="s">
        <v>4004</v>
      </c>
      <c r="J59" t="s">
        <v>4003</v>
      </c>
      <c r="K59" t="s">
        <v>4043</v>
      </c>
      <c r="M59" t="s">
        <v>4001</v>
      </c>
      <c r="N59" t="s">
        <v>4000</v>
      </c>
      <c r="O59" t="s">
        <v>3999</v>
      </c>
    </row>
    <row r="60" spans="1:15" x14ac:dyDescent="0.25">
      <c r="A60" t="s">
        <v>4042</v>
      </c>
      <c r="B60" t="s">
        <v>4026</v>
      </c>
      <c r="C60" t="s">
        <v>4041</v>
      </c>
      <c r="D60" t="s">
        <v>2298</v>
      </c>
      <c r="E60" s="741">
        <v>0</v>
      </c>
      <c r="F60" s="741">
        <v>0</v>
      </c>
      <c r="G60" s="741">
        <v>0</v>
      </c>
      <c r="H60" t="s">
        <v>2761</v>
      </c>
      <c r="I60" t="s">
        <v>2035</v>
      </c>
      <c r="J60" t="s">
        <v>3207</v>
      </c>
      <c r="K60" t="s">
        <v>4040</v>
      </c>
      <c r="M60" t="s">
        <v>3192</v>
      </c>
      <c r="N60" t="s">
        <v>3191</v>
      </c>
      <c r="O60" t="s">
        <v>3190</v>
      </c>
    </row>
    <row r="61" spans="1:15" x14ac:dyDescent="0.25">
      <c r="A61" t="s">
        <v>4039</v>
      </c>
      <c r="B61" t="s">
        <v>4026</v>
      </c>
      <c r="C61" t="s">
        <v>4038</v>
      </c>
      <c r="D61" t="s">
        <v>2298</v>
      </c>
      <c r="E61" s="741">
        <v>648000</v>
      </c>
      <c r="F61" s="741">
        <v>777600</v>
      </c>
      <c r="G61" s="741">
        <v>129600</v>
      </c>
      <c r="H61" t="s">
        <v>4037</v>
      </c>
      <c r="I61" t="s">
        <v>44</v>
      </c>
      <c r="J61" t="s">
        <v>1531</v>
      </c>
      <c r="K61" t="s">
        <v>4036</v>
      </c>
      <c r="M61" t="s">
        <v>2492</v>
      </c>
      <c r="N61" t="s">
        <v>2491</v>
      </c>
      <c r="O61" t="s">
        <v>2490</v>
      </c>
    </row>
    <row r="62" spans="1:15" x14ac:dyDescent="0.25">
      <c r="A62" t="s">
        <v>4035</v>
      </c>
      <c r="B62" t="s">
        <v>4026</v>
      </c>
      <c r="C62" t="s">
        <v>4034</v>
      </c>
      <c r="D62" t="s">
        <v>2298</v>
      </c>
      <c r="E62" s="741">
        <v>5040</v>
      </c>
      <c r="F62" s="741">
        <v>6048</v>
      </c>
      <c r="G62" s="741">
        <v>1008</v>
      </c>
      <c r="H62" t="s">
        <v>4033</v>
      </c>
      <c r="I62" t="s">
        <v>1815</v>
      </c>
      <c r="J62" t="s">
        <v>1814</v>
      </c>
      <c r="K62" t="s">
        <v>4032</v>
      </c>
      <c r="M62" t="s">
        <v>3211</v>
      </c>
      <c r="O62" t="s">
        <v>3210</v>
      </c>
    </row>
    <row r="63" spans="1:15" x14ac:dyDescent="0.25">
      <c r="A63" t="s">
        <v>4031</v>
      </c>
      <c r="B63" t="s">
        <v>4026</v>
      </c>
      <c r="C63" t="s">
        <v>4030</v>
      </c>
      <c r="D63" t="s">
        <v>2309</v>
      </c>
      <c r="E63" s="741">
        <v>102750</v>
      </c>
      <c r="F63" s="741">
        <v>123300</v>
      </c>
      <c r="G63" s="741">
        <v>20550</v>
      </c>
      <c r="H63" t="s">
        <v>4029</v>
      </c>
      <c r="I63" t="s">
        <v>1707</v>
      </c>
      <c r="J63" t="s">
        <v>1706</v>
      </c>
      <c r="K63" t="s">
        <v>4028</v>
      </c>
      <c r="M63" t="s">
        <v>2789</v>
      </c>
      <c r="N63" t="s">
        <v>2801</v>
      </c>
      <c r="O63" t="s">
        <v>2788</v>
      </c>
    </row>
    <row r="64" spans="1:15" x14ac:dyDescent="0.25">
      <c r="A64" t="s">
        <v>4027</v>
      </c>
      <c r="B64" t="s">
        <v>4026</v>
      </c>
      <c r="C64" t="s">
        <v>4025</v>
      </c>
      <c r="D64" t="s">
        <v>2298</v>
      </c>
      <c r="E64" s="741">
        <v>16500</v>
      </c>
      <c r="F64" s="741">
        <v>19800</v>
      </c>
      <c r="G64" s="741">
        <v>3300</v>
      </c>
      <c r="H64" t="s">
        <v>4024</v>
      </c>
      <c r="I64" t="s">
        <v>42</v>
      </c>
      <c r="J64" t="s">
        <v>1429</v>
      </c>
      <c r="K64" t="s">
        <v>4023</v>
      </c>
      <c r="M64" t="s">
        <v>2302</v>
      </c>
      <c r="O64" t="s">
        <v>2301</v>
      </c>
    </row>
    <row r="65" spans="1:15" x14ac:dyDescent="0.25">
      <c r="A65" t="s">
        <v>4022</v>
      </c>
      <c r="B65" t="s">
        <v>4017</v>
      </c>
      <c r="C65" t="s">
        <v>4021</v>
      </c>
      <c r="D65" t="s">
        <v>2309</v>
      </c>
      <c r="E65" s="741">
        <v>40416.660000000003</v>
      </c>
      <c r="F65" s="741">
        <v>48500</v>
      </c>
      <c r="G65" s="741">
        <v>8083.34</v>
      </c>
      <c r="H65" t="s">
        <v>4020</v>
      </c>
      <c r="I65" t="s">
        <v>4004</v>
      </c>
      <c r="J65" t="s">
        <v>4003</v>
      </c>
      <c r="K65" t="s">
        <v>4019</v>
      </c>
      <c r="M65" t="s">
        <v>4001</v>
      </c>
      <c r="N65" t="s">
        <v>4000</v>
      </c>
      <c r="O65" t="s">
        <v>3999</v>
      </c>
    </row>
    <row r="66" spans="1:15" x14ac:dyDescent="0.25">
      <c r="A66" t="s">
        <v>4018</v>
      </c>
      <c r="B66" t="s">
        <v>4017</v>
      </c>
      <c r="C66" t="s">
        <v>4016</v>
      </c>
      <c r="D66" t="s">
        <v>2309</v>
      </c>
      <c r="E66" s="741">
        <v>43277.52</v>
      </c>
      <c r="F66" s="741">
        <v>51933.03</v>
      </c>
      <c r="G66" s="741">
        <v>8655.51</v>
      </c>
      <c r="H66" t="s">
        <v>4015</v>
      </c>
      <c r="I66" t="s">
        <v>4014</v>
      </c>
      <c r="J66" t="s">
        <v>4013</v>
      </c>
      <c r="K66" t="s">
        <v>4012</v>
      </c>
      <c r="M66" t="s">
        <v>4011</v>
      </c>
      <c r="N66" t="s">
        <v>4010</v>
      </c>
      <c r="O66" t="s">
        <v>4009</v>
      </c>
    </row>
    <row r="67" spans="1:15" x14ac:dyDescent="0.25">
      <c r="A67" t="s">
        <v>4008</v>
      </c>
      <c r="B67" t="s">
        <v>4007</v>
      </c>
      <c r="C67" t="s">
        <v>4006</v>
      </c>
      <c r="D67" t="s">
        <v>2309</v>
      </c>
      <c r="E67" s="741">
        <v>78250</v>
      </c>
      <c r="F67" s="741">
        <v>93900</v>
      </c>
      <c r="G67" s="741">
        <v>15650</v>
      </c>
      <c r="H67" t="s">
        <v>4005</v>
      </c>
      <c r="I67" t="s">
        <v>4004</v>
      </c>
      <c r="J67" t="s">
        <v>4003</v>
      </c>
      <c r="K67" t="s">
        <v>4002</v>
      </c>
      <c r="M67" t="s">
        <v>4001</v>
      </c>
      <c r="N67" t="s">
        <v>4000</v>
      </c>
      <c r="O67" t="s">
        <v>3999</v>
      </c>
    </row>
    <row r="68" spans="1:15" x14ac:dyDescent="0.25">
      <c r="A68" t="s">
        <v>3998</v>
      </c>
      <c r="B68" t="s">
        <v>3989</v>
      </c>
      <c r="C68" t="s">
        <v>3997</v>
      </c>
      <c r="D68" t="s">
        <v>2309</v>
      </c>
      <c r="E68" s="741">
        <v>5780.34</v>
      </c>
      <c r="F68" s="741">
        <v>6936.41</v>
      </c>
      <c r="G68" s="741">
        <v>1156.07</v>
      </c>
      <c r="H68" t="s">
        <v>3996</v>
      </c>
      <c r="I68" t="s">
        <v>3986</v>
      </c>
      <c r="J68" t="s">
        <v>3985</v>
      </c>
      <c r="K68" t="s">
        <v>3995</v>
      </c>
      <c r="M68" t="s">
        <v>3983</v>
      </c>
      <c r="N68" t="s">
        <v>3982</v>
      </c>
      <c r="O68" t="s">
        <v>3981</v>
      </c>
    </row>
    <row r="69" spans="1:15" x14ac:dyDescent="0.25">
      <c r="A69" t="s">
        <v>3994</v>
      </c>
      <c r="B69" t="s">
        <v>3989</v>
      </c>
      <c r="C69" t="s">
        <v>3993</v>
      </c>
      <c r="D69" t="s">
        <v>2309</v>
      </c>
      <c r="E69" s="741">
        <v>66257.600000000006</v>
      </c>
      <c r="F69" s="741">
        <v>79509.119999999995</v>
      </c>
      <c r="G69" s="741">
        <v>13251.52</v>
      </c>
      <c r="H69" t="s">
        <v>3992</v>
      </c>
      <c r="I69" t="s">
        <v>71</v>
      </c>
      <c r="J69" t="s">
        <v>2499</v>
      </c>
      <c r="K69" t="s">
        <v>3991</v>
      </c>
      <c r="M69" t="s">
        <v>2498</v>
      </c>
      <c r="N69" t="s">
        <v>2497</v>
      </c>
      <c r="O69" t="s">
        <v>2496</v>
      </c>
    </row>
    <row r="70" spans="1:15" x14ac:dyDescent="0.25">
      <c r="A70" t="s">
        <v>3990</v>
      </c>
      <c r="B70" t="s">
        <v>3989</v>
      </c>
      <c r="C70" t="s">
        <v>3988</v>
      </c>
      <c r="D70" t="s">
        <v>2309</v>
      </c>
      <c r="E70" s="741">
        <v>100632.84</v>
      </c>
      <c r="F70" s="741">
        <v>120759.41</v>
      </c>
      <c r="G70" s="741">
        <v>20126.57</v>
      </c>
      <c r="H70" t="s">
        <v>3987</v>
      </c>
      <c r="I70" t="s">
        <v>3986</v>
      </c>
      <c r="J70" t="s">
        <v>3985</v>
      </c>
      <c r="K70" t="s">
        <v>3984</v>
      </c>
      <c r="M70" t="s">
        <v>3983</v>
      </c>
      <c r="N70" t="s">
        <v>3982</v>
      </c>
      <c r="O70" t="s">
        <v>3981</v>
      </c>
    </row>
    <row r="71" spans="1:15" x14ac:dyDescent="0.25">
      <c r="A71" t="s">
        <v>3980</v>
      </c>
      <c r="B71" t="s">
        <v>3963</v>
      </c>
      <c r="C71" t="s">
        <v>3979</v>
      </c>
      <c r="D71" t="s">
        <v>2298</v>
      </c>
      <c r="E71" s="741">
        <v>1920.8</v>
      </c>
      <c r="F71" s="741">
        <v>2304.96</v>
      </c>
      <c r="G71" s="741">
        <v>384.16</v>
      </c>
      <c r="H71" t="s">
        <v>3978</v>
      </c>
      <c r="I71" t="s">
        <v>1400</v>
      </c>
      <c r="J71" t="s">
        <v>1399</v>
      </c>
      <c r="K71" t="s">
        <v>3977</v>
      </c>
      <c r="M71" t="s">
        <v>2296</v>
      </c>
      <c r="O71" t="s">
        <v>2295</v>
      </c>
    </row>
    <row r="72" spans="1:15" x14ac:dyDescent="0.25">
      <c r="A72" t="s">
        <v>3976</v>
      </c>
      <c r="B72" t="s">
        <v>3963</v>
      </c>
      <c r="C72" t="s">
        <v>3975</v>
      </c>
      <c r="D72" t="s">
        <v>2309</v>
      </c>
      <c r="E72" s="741">
        <v>22416.67</v>
      </c>
      <c r="F72" s="741">
        <v>26900</v>
      </c>
      <c r="G72" s="741">
        <v>4483.33</v>
      </c>
      <c r="H72" t="s">
        <v>3974</v>
      </c>
      <c r="I72" t="s">
        <v>1625</v>
      </c>
      <c r="J72" t="s">
        <v>1624</v>
      </c>
      <c r="K72" t="s">
        <v>3973</v>
      </c>
      <c r="M72" t="s">
        <v>2657</v>
      </c>
      <c r="N72" t="s">
        <v>3947</v>
      </c>
      <c r="O72" t="s">
        <v>2655</v>
      </c>
    </row>
    <row r="73" spans="1:15" x14ac:dyDescent="0.25">
      <c r="A73" t="s">
        <v>3972</v>
      </c>
      <c r="B73" t="s">
        <v>3963</v>
      </c>
      <c r="C73" t="s">
        <v>3971</v>
      </c>
      <c r="D73" t="s">
        <v>2309</v>
      </c>
      <c r="E73" s="741">
        <v>24210.240000000002</v>
      </c>
      <c r="F73" s="741">
        <v>29052.29</v>
      </c>
      <c r="G73" s="741">
        <v>4842.05</v>
      </c>
      <c r="H73" t="s">
        <v>3970</v>
      </c>
      <c r="I73" t="s">
        <v>133</v>
      </c>
      <c r="J73" t="s">
        <v>1393</v>
      </c>
      <c r="K73" t="s">
        <v>3969</v>
      </c>
      <c r="M73" t="s">
        <v>2343</v>
      </c>
      <c r="N73" t="s">
        <v>3491</v>
      </c>
      <c r="O73" t="s">
        <v>2341</v>
      </c>
    </row>
    <row r="74" spans="1:15" x14ac:dyDescent="0.25">
      <c r="A74" t="s">
        <v>3968</v>
      </c>
      <c r="B74" t="s">
        <v>3963</v>
      </c>
      <c r="C74" t="s">
        <v>3967</v>
      </c>
      <c r="D74" t="s">
        <v>2298</v>
      </c>
      <c r="E74" s="741">
        <v>80160</v>
      </c>
      <c r="F74" s="741">
        <v>96192</v>
      </c>
      <c r="G74" s="741">
        <v>16032</v>
      </c>
      <c r="H74" t="s">
        <v>3966</v>
      </c>
      <c r="I74" t="s">
        <v>48</v>
      </c>
      <c r="J74" t="s">
        <v>1492</v>
      </c>
      <c r="K74" t="s">
        <v>3965</v>
      </c>
      <c r="M74" t="s">
        <v>2420</v>
      </c>
      <c r="N74" t="s">
        <v>2419</v>
      </c>
      <c r="O74" t="s">
        <v>2418</v>
      </c>
    </row>
    <row r="75" spans="1:15" x14ac:dyDescent="0.25">
      <c r="A75" t="s">
        <v>3964</v>
      </c>
      <c r="B75" t="s">
        <v>3963</v>
      </c>
      <c r="C75" t="s">
        <v>3962</v>
      </c>
      <c r="D75" t="s">
        <v>2298</v>
      </c>
      <c r="E75" s="741">
        <v>16423.330000000002</v>
      </c>
      <c r="F75" s="741">
        <v>19708</v>
      </c>
      <c r="G75" s="741">
        <v>3284.67</v>
      </c>
      <c r="H75" t="s">
        <v>3961</v>
      </c>
      <c r="I75" t="s">
        <v>42</v>
      </c>
      <c r="J75" t="s">
        <v>1429</v>
      </c>
      <c r="K75" t="s">
        <v>3960</v>
      </c>
      <c r="M75" t="s">
        <v>2302</v>
      </c>
      <c r="O75" t="s">
        <v>2301</v>
      </c>
    </row>
    <row r="76" spans="1:15" x14ac:dyDescent="0.25">
      <c r="A76" t="s">
        <v>3959</v>
      </c>
      <c r="B76" t="s">
        <v>3945</v>
      </c>
      <c r="C76" t="s">
        <v>3958</v>
      </c>
      <c r="D76" t="s">
        <v>2309</v>
      </c>
      <c r="E76" s="741">
        <v>16583.330000000002</v>
      </c>
      <c r="F76" s="741">
        <v>19900</v>
      </c>
      <c r="G76" s="741">
        <v>3316.67</v>
      </c>
      <c r="H76" t="s">
        <v>3957</v>
      </c>
      <c r="I76" t="s">
        <v>1803</v>
      </c>
      <c r="J76" t="s">
        <v>2901</v>
      </c>
      <c r="K76" t="s">
        <v>3956</v>
      </c>
      <c r="M76" t="s">
        <v>2900</v>
      </c>
      <c r="N76" t="s">
        <v>2899</v>
      </c>
      <c r="O76" t="s">
        <v>2898</v>
      </c>
    </row>
    <row r="77" spans="1:15" x14ac:dyDescent="0.25">
      <c r="A77" t="s">
        <v>3955</v>
      </c>
      <c r="B77" t="s">
        <v>3945</v>
      </c>
      <c r="C77" t="s">
        <v>3954</v>
      </c>
      <c r="D77" t="s">
        <v>2309</v>
      </c>
      <c r="E77" s="741">
        <v>7500</v>
      </c>
      <c r="F77" s="741">
        <v>9000</v>
      </c>
      <c r="G77" s="741">
        <v>1500</v>
      </c>
      <c r="H77" t="s">
        <v>3953</v>
      </c>
      <c r="I77" t="s">
        <v>2156</v>
      </c>
      <c r="J77" t="s">
        <v>2155</v>
      </c>
      <c r="K77" t="s">
        <v>3952</v>
      </c>
      <c r="M77" t="s">
        <v>3394</v>
      </c>
      <c r="N77" t="s">
        <v>3393</v>
      </c>
      <c r="O77" t="s">
        <v>3392</v>
      </c>
    </row>
    <row r="78" spans="1:15" x14ac:dyDescent="0.25">
      <c r="A78" t="s">
        <v>3951</v>
      </c>
      <c r="B78" t="s">
        <v>3945</v>
      </c>
      <c r="C78" t="s">
        <v>3950</v>
      </c>
      <c r="D78" t="s">
        <v>2309</v>
      </c>
      <c r="E78" s="741">
        <v>57916.67</v>
      </c>
      <c r="F78" s="741">
        <v>69500</v>
      </c>
      <c r="G78" s="741">
        <v>11583.33</v>
      </c>
      <c r="H78" t="s">
        <v>3949</v>
      </c>
      <c r="I78" t="s">
        <v>1625</v>
      </c>
      <c r="J78" t="s">
        <v>1624</v>
      </c>
      <c r="K78" t="s">
        <v>3948</v>
      </c>
      <c r="M78" t="s">
        <v>2657</v>
      </c>
      <c r="N78" t="s">
        <v>3947</v>
      </c>
      <c r="O78" t="s">
        <v>2655</v>
      </c>
    </row>
    <row r="79" spans="1:15" x14ac:dyDescent="0.25">
      <c r="A79" t="s">
        <v>3946</v>
      </c>
      <c r="B79" t="s">
        <v>3945</v>
      </c>
      <c r="C79" t="s">
        <v>3944</v>
      </c>
      <c r="D79" t="s">
        <v>2309</v>
      </c>
      <c r="E79" s="741">
        <v>70842</v>
      </c>
      <c r="F79" s="741">
        <v>70842</v>
      </c>
      <c r="G79" s="741">
        <v>0</v>
      </c>
      <c r="H79" t="s">
        <v>1117</v>
      </c>
      <c r="I79" t="s">
        <v>59</v>
      </c>
      <c r="J79" t="s">
        <v>58</v>
      </c>
      <c r="K79" t="s">
        <v>3943</v>
      </c>
      <c r="M79" t="s">
        <v>2363</v>
      </c>
      <c r="N79" t="s">
        <v>2362</v>
      </c>
      <c r="O79" t="s">
        <v>2361</v>
      </c>
    </row>
    <row r="80" spans="1:15" x14ac:dyDescent="0.25">
      <c r="A80" t="s">
        <v>3942</v>
      </c>
      <c r="B80" t="s">
        <v>3937</v>
      </c>
      <c r="C80" t="s">
        <v>3941</v>
      </c>
      <c r="D80" t="s">
        <v>2309</v>
      </c>
      <c r="E80" s="741">
        <v>2500</v>
      </c>
      <c r="F80" s="741">
        <v>3000</v>
      </c>
      <c r="G80" s="741">
        <v>500</v>
      </c>
      <c r="H80" t="s">
        <v>3940</v>
      </c>
      <c r="I80" t="s">
        <v>57</v>
      </c>
      <c r="J80" t="s">
        <v>1460</v>
      </c>
      <c r="K80" t="s">
        <v>3939</v>
      </c>
      <c r="M80" t="s">
        <v>2371</v>
      </c>
      <c r="N80" t="s">
        <v>1403</v>
      </c>
      <c r="O80" t="s">
        <v>3022</v>
      </c>
    </row>
    <row r="81" spans="1:15" x14ac:dyDescent="0.25">
      <c r="A81" t="s">
        <v>3938</v>
      </c>
      <c r="B81" t="s">
        <v>3937</v>
      </c>
      <c r="C81" t="s">
        <v>3936</v>
      </c>
      <c r="D81" t="s">
        <v>2298</v>
      </c>
      <c r="E81" s="741">
        <v>59670</v>
      </c>
      <c r="F81" s="741">
        <v>71604</v>
      </c>
      <c r="G81" s="741">
        <v>11934</v>
      </c>
      <c r="H81" t="s">
        <v>3935</v>
      </c>
      <c r="I81" t="s">
        <v>48</v>
      </c>
      <c r="J81" t="s">
        <v>1492</v>
      </c>
      <c r="K81" t="s">
        <v>3934</v>
      </c>
      <c r="M81" t="s">
        <v>2420</v>
      </c>
      <c r="N81" t="s">
        <v>2419</v>
      </c>
      <c r="O81" t="s">
        <v>2418</v>
      </c>
    </row>
    <row r="82" spans="1:15" x14ac:dyDescent="0.25">
      <c r="A82" t="s">
        <v>3933</v>
      </c>
      <c r="B82" t="s">
        <v>3856</v>
      </c>
      <c r="C82" t="s">
        <v>3932</v>
      </c>
      <c r="D82" t="s">
        <v>2298</v>
      </c>
      <c r="E82" s="741">
        <v>12500</v>
      </c>
      <c r="F82" s="741">
        <v>15000</v>
      </c>
      <c r="G82" s="741">
        <v>2500</v>
      </c>
      <c r="H82" t="s">
        <v>3931</v>
      </c>
      <c r="I82" t="s">
        <v>1950</v>
      </c>
      <c r="J82" t="s">
        <v>1949</v>
      </c>
      <c r="K82" t="s">
        <v>3930</v>
      </c>
      <c r="M82" t="s">
        <v>3091</v>
      </c>
      <c r="N82" t="s">
        <v>3090</v>
      </c>
      <c r="O82" t="s">
        <v>3089</v>
      </c>
    </row>
    <row r="83" spans="1:15" x14ac:dyDescent="0.25">
      <c r="A83" t="s">
        <v>3929</v>
      </c>
      <c r="B83" t="s">
        <v>3856</v>
      </c>
      <c r="C83" t="s">
        <v>3928</v>
      </c>
      <c r="D83" t="s">
        <v>2298</v>
      </c>
      <c r="E83" s="741">
        <v>4382.25</v>
      </c>
      <c r="F83" s="741">
        <v>5258.7</v>
      </c>
      <c r="G83" s="741">
        <v>876.45</v>
      </c>
      <c r="H83" t="s">
        <v>3927</v>
      </c>
      <c r="I83" t="s">
        <v>2143</v>
      </c>
      <c r="J83" t="s">
        <v>2142</v>
      </c>
      <c r="K83" t="s">
        <v>3926</v>
      </c>
      <c r="M83" t="s">
        <v>3380</v>
      </c>
      <c r="N83" t="s">
        <v>3379</v>
      </c>
      <c r="O83" t="s">
        <v>3488</v>
      </c>
    </row>
    <row r="84" spans="1:15" x14ac:dyDescent="0.25">
      <c r="A84" t="s">
        <v>3925</v>
      </c>
      <c r="B84" t="s">
        <v>3856</v>
      </c>
      <c r="C84" t="s">
        <v>3924</v>
      </c>
      <c r="D84" t="s">
        <v>2298</v>
      </c>
      <c r="E84" s="741">
        <v>87645</v>
      </c>
      <c r="F84" s="741">
        <v>105174</v>
      </c>
      <c r="G84" s="741">
        <v>17529</v>
      </c>
      <c r="H84" t="s">
        <v>3923</v>
      </c>
      <c r="I84" t="s">
        <v>2143</v>
      </c>
      <c r="J84" t="s">
        <v>2142</v>
      </c>
      <c r="K84" t="s">
        <v>3922</v>
      </c>
      <c r="M84" t="s">
        <v>3380</v>
      </c>
      <c r="N84" t="s">
        <v>3379</v>
      </c>
      <c r="O84" t="s">
        <v>3488</v>
      </c>
    </row>
    <row r="85" spans="1:15" x14ac:dyDescent="0.25">
      <c r="A85" t="s">
        <v>3921</v>
      </c>
      <c r="B85" t="s">
        <v>3856</v>
      </c>
      <c r="C85" t="s">
        <v>3920</v>
      </c>
      <c r="D85" t="s">
        <v>2298</v>
      </c>
      <c r="E85" s="741">
        <v>87645</v>
      </c>
      <c r="F85" s="741">
        <v>105174</v>
      </c>
      <c r="G85" s="741">
        <v>17529</v>
      </c>
      <c r="H85" t="s">
        <v>3919</v>
      </c>
      <c r="I85" t="s">
        <v>2143</v>
      </c>
      <c r="J85" t="s">
        <v>2142</v>
      </c>
      <c r="K85" t="s">
        <v>3918</v>
      </c>
      <c r="M85" t="s">
        <v>3380</v>
      </c>
      <c r="N85" t="s">
        <v>3379</v>
      </c>
      <c r="O85" t="s">
        <v>3488</v>
      </c>
    </row>
    <row r="86" spans="1:15" x14ac:dyDescent="0.25">
      <c r="A86" t="s">
        <v>3917</v>
      </c>
      <c r="B86" t="s">
        <v>3856</v>
      </c>
      <c r="C86" t="s">
        <v>3916</v>
      </c>
      <c r="D86" t="s">
        <v>2298</v>
      </c>
      <c r="E86" s="741">
        <v>105174</v>
      </c>
      <c r="F86" s="741">
        <v>126208.8</v>
      </c>
      <c r="G86" s="741">
        <v>21034.799999999999</v>
      </c>
      <c r="H86" t="s">
        <v>3915</v>
      </c>
      <c r="I86" t="s">
        <v>2143</v>
      </c>
      <c r="J86" t="s">
        <v>2142</v>
      </c>
      <c r="K86" t="s">
        <v>3914</v>
      </c>
      <c r="M86" t="s">
        <v>3380</v>
      </c>
      <c r="N86" t="s">
        <v>3379</v>
      </c>
      <c r="O86" t="s">
        <v>3488</v>
      </c>
    </row>
    <row r="87" spans="1:15" x14ac:dyDescent="0.25">
      <c r="A87" t="s">
        <v>3913</v>
      </c>
      <c r="B87" t="s">
        <v>3856</v>
      </c>
      <c r="C87" t="s">
        <v>3912</v>
      </c>
      <c r="D87" t="s">
        <v>2298</v>
      </c>
      <c r="E87" s="741">
        <v>87645</v>
      </c>
      <c r="F87" s="741">
        <v>105174</v>
      </c>
      <c r="G87" s="741">
        <v>17529</v>
      </c>
      <c r="H87" t="s">
        <v>3911</v>
      </c>
      <c r="I87" t="s">
        <v>2143</v>
      </c>
      <c r="J87" t="s">
        <v>2142</v>
      </c>
      <c r="K87" t="s">
        <v>3910</v>
      </c>
      <c r="M87" t="s">
        <v>3380</v>
      </c>
      <c r="N87" t="s">
        <v>3379</v>
      </c>
      <c r="O87" t="s">
        <v>3488</v>
      </c>
    </row>
    <row r="88" spans="1:15" x14ac:dyDescent="0.25">
      <c r="A88" t="s">
        <v>3909</v>
      </c>
      <c r="B88" t="s">
        <v>3856</v>
      </c>
      <c r="C88" t="s">
        <v>3908</v>
      </c>
      <c r="D88" t="s">
        <v>2298</v>
      </c>
      <c r="E88" s="741">
        <v>105174</v>
      </c>
      <c r="F88" s="741">
        <v>126208.8</v>
      </c>
      <c r="G88" s="741">
        <v>21034.799999999999</v>
      </c>
      <c r="H88" t="s">
        <v>3907</v>
      </c>
      <c r="I88" t="s">
        <v>2143</v>
      </c>
      <c r="J88" t="s">
        <v>2142</v>
      </c>
      <c r="K88" t="s">
        <v>3906</v>
      </c>
      <c r="M88" t="s">
        <v>3380</v>
      </c>
      <c r="N88" t="s">
        <v>3379</v>
      </c>
      <c r="O88" t="s">
        <v>3488</v>
      </c>
    </row>
    <row r="89" spans="1:15" x14ac:dyDescent="0.25">
      <c r="A89" t="s">
        <v>3905</v>
      </c>
      <c r="B89" t="s">
        <v>3856</v>
      </c>
      <c r="C89" t="s">
        <v>3904</v>
      </c>
      <c r="D89" t="s">
        <v>2298</v>
      </c>
      <c r="E89" s="741">
        <v>92027.25</v>
      </c>
      <c r="F89" s="741">
        <v>110432.7</v>
      </c>
      <c r="G89" s="741">
        <v>18405.45</v>
      </c>
      <c r="H89" t="s">
        <v>3903</v>
      </c>
      <c r="I89" t="s">
        <v>2143</v>
      </c>
      <c r="J89" t="s">
        <v>2142</v>
      </c>
      <c r="K89" t="s">
        <v>3902</v>
      </c>
      <c r="M89" t="s">
        <v>3380</v>
      </c>
      <c r="N89" t="s">
        <v>3379</v>
      </c>
      <c r="O89" t="s">
        <v>3488</v>
      </c>
    </row>
    <row r="90" spans="1:15" x14ac:dyDescent="0.25">
      <c r="A90" t="s">
        <v>3901</v>
      </c>
      <c r="B90" t="s">
        <v>3856</v>
      </c>
      <c r="C90" t="s">
        <v>3900</v>
      </c>
      <c r="D90" t="s">
        <v>2298</v>
      </c>
      <c r="E90" s="741">
        <v>87645</v>
      </c>
      <c r="F90" s="741">
        <v>105174</v>
      </c>
      <c r="G90" s="741">
        <v>17529</v>
      </c>
      <c r="H90" t="s">
        <v>3899</v>
      </c>
      <c r="I90" t="s">
        <v>2143</v>
      </c>
      <c r="J90" t="s">
        <v>2142</v>
      </c>
      <c r="K90" t="s">
        <v>3898</v>
      </c>
      <c r="M90" t="s">
        <v>3380</v>
      </c>
      <c r="N90" t="s">
        <v>3379</v>
      </c>
      <c r="O90" t="s">
        <v>3488</v>
      </c>
    </row>
    <row r="91" spans="1:15" x14ac:dyDescent="0.25">
      <c r="A91" t="s">
        <v>3897</v>
      </c>
      <c r="B91" t="s">
        <v>3856</v>
      </c>
      <c r="C91" t="s">
        <v>3896</v>
      </c>
      <c r="D91" t="s">
        <v>2298</v>
      </c>
      <c r="E91" s="741">
        <v>87645</v>
      </c>
      <c r="F91" s="741">
        <v>105174</v>
      </c>
      <c r="G91" s="741">
        <v>17529</v>
      </c>
      <c r="H91" t="s">
        <v>3895</v>
      </c>
      <c r="I91" t="s">
        <v>2143</v>
      </c>
      <c r="J91" t="s">
        <v>2142</v>
      </c>
      <c r="K91" t="s">
        <v>3894</v>
      </c>
      <c r="M91" t="s">
        <v>3380</v>
      </c>
      <c r="N91" t="s">
        <v>3379</v>
      </c>
      <c r="O91" t="s">
        <v>3488</v>
      </c>
    </row>
    <row r="92" spans="1:15" x14ac:dyDescent="0.25">
      <c r="A92" t="s">
        <v>3893</v>
      </c>
      <c r="B92" t="s">
        <v>3856</v>
      </c>
      <c r="C92" t="s">
        <v>3892</v>
      </c>
      <c r="D92" t="s">
        <v>2298</v>
      </c>
      <c r="E92" s="741">
        <v>87645</v>
      </c>
      <c r="F92" s="741">
        <v>105174</v>
      </c>
      <c r="G92" s="741">
        <v>17529</v>
      </c>
      <c r="H92" t="s">
        <v>3891</v>
      </c>
      <c r="I92" t="s">
        <v>2143</v>
      </c>
      <c r="J92" t="s">
        <v>2142</v>
      </c>
      <c r="K92" t="s">
        <v>3890</v>
      </c>
      <c r="M92" t="s">
        <v>3380</v>
      </c>
      <c r="N92" t="s">
        <v>3379</v>
      </c>
      <c r="O92" t="s">
        <v>3488</v>
      </c>
    </row>
    <row r="93" spans="1:15" x14ac:dyDescent="0.25">
      <c r="A93" t="s">
        <v>3889</v>
      </c>
      <c r="B93" t="s">
        <v>3856</v>
      </c>
      <c r="C93" t="s">
        <v>3888</v>
      </c>
      <c r="D93" t="s">
        <v>2298</v>
      </c>
      <c r="E93" s="741">
        <v>87645</v>
      </c>
      <c r="F93" s="741">
        <v>105174</v>
      </c>
      <c r="G93" s="741">
        <v>17529</v>
      </c>
      <c r="H93" t="s">
        <v>3887</v>
      </c>
      <c r="I93" t="s">
        <v>2143</v>
      </c>
      <c r="J93" t="s">
        <v>2142</v>
      </c>
      <c r="K93" t="s">
        <v>3886</v>
      </c>
      <c r="M93" t="s">
        <v>3380</v>
      </c>
      <c r="N93" t="s">
        <v>3379</v>
      </c>
      <c r="O93" t="s">
        <v>3488</v>
      </c>
    </row>
    <row r="94" spans="1:15" x14ac:dyDescent="0.25">
      <c r="A94" t="s">
        <v>3885</v>
      </c>
      <c r="B94" t="s">
        <v>3856</v>
      </c>
      <c r="C94" t="s">
        <v>3884</v>
      </c>
      <c r="D94" t="s">
        <v>2298</v>
      </c>
      <c r="E94" s="741">
        <v>87645</v>
      </c>
      <c r="F94" s="741">
        <v>105174</v>
      </c>
      <c r="G94" s="741">
        <v>17529</v>
      </c>
      <c r="H94" t="s">
        <v>3883</v>
      </c>
      <c r="I94" t="s">
        <v>2143</v>
      </c>
      <c r="J94" t="s">
        <v>2142</v>
      </c>
      <c r="K94" t="s">
        <v>3882</v>
      </c>
      <c r="M94" t="s">
        <v>3380</v>
      </c>
      <c r="N94" t="s">
        <v>3379</v>
      </c>
      <c r="O94" t="s">
        <v>3488</v>
      </c>
    </row>
    <row r="95" spans="1:15" x14ac:dyDescent="0.25">
      <c r="A95" t="s">
        <v>3881</v>
      </c>
      <c r="B95" t="s">
        <v>3856</v>
      </c>
      <c r="C95" t="s">
        <v>3880</v>
      </c>
      <c r="D95" t="s">
        <v>2298</v>
      </c>
      <c r="E95" s="741">
        <v>87645</v>
      </c>
      <c r="F95" s="741">
        <v>105174</v>
      </c>
      <c r="G95" s="741">
        <v>17529</v>
      </c>
      <c r="H95" t="s">
        <v>3879</v>
      </c>
      <c r="I95" t="s">
        <v>2143</v>
      </c>
      <c r="J95" t="s">
        <v>2142</v>
      </c>
      <c r="K95" t="s">
        <v>3878</v>
      </c>
      <c r="M95" t="s">
        <v>3380</v>
      </c>
      <c r="N95" t="s">
        <v>3379</v>
      </c>
      <c r="O95" t="s">
        <v>3488</v>
      </c>
    </row>
    <row r="96" spans="1:15" x14ac:dyDescent="0.25">
      <c r="A96" t="s">
        <v>3877</v>
      </c>
      <c r="B96" t="s">
        <v>3856</v>
      </c>
      <c r="C96" t="s">
        <v>3876</v>
      </c>
      <c r="D96" t="s">
        <v>2298</v>
      </c>
      <c r="E96" s="741">
        <v>105174</v>
      </c>
      <c r="F96" s="741">
        <v>126208.8</v>
      </c>
      <c r="G96" s="741">
        <v>21034.799999999999</v>
      </c>
      <c r="H96" t="s">
        <v>3875</v>
      </c>
      <c r="I96" t="s">
        <v>2143</v>
      </c>
      <c r="J96" t="s">
        <v>2142</v>
      </c>
      <c r="K96" t="s">
        <v>3874</v>
      </c>
      <c r="M96" t="s">
        <v>3380</v>
      </c>
      <c r="N96" t="s">
        <v>3379</v>
      </c>
      <c r="O96" t="s">
        <v>3488</v>
      </c>
    </row>
    <row r="97" spans="1:15" x14ac:dyDescent="0.25">
      <c r="A97" t="s">
        <v>3873</v>
      </c>
      <c r="B97" t="s">
        <v>3856</v>
      </c>
      <c r="C97" t="s">
        <v>3872</v>
      </c>
      <c r="D97" t="s">
        <v>2298</v>
      </c>
      <c r="E97" s="741">
        <v>87645</v>
      </c>
      <c r="F97" s="741">
        <v>105174</v>
      </c>
      <c r="G97" s="741">
        <v>17529</v>
      </c>
      <c r="H97" t="s">
        <v>3871</v>
      </c>
      <c r="I97" t="s">
        <v>2143</v>
      </c>
      <c r="J97" t="s">
        <v>2142</v>
      </c>
      <c r="K97" t="s">
        <v>3870</v>
      </c>
      <c r="M97" t="s">
        <v>3380</v>
      </c>
      <c r="N97" t="s">
        <v>3379</v>
      </c>
      <c r="O97" t="s">
        <v>3488</v>
      </c>
    </row>
    <row r="98" spans="1:15" x14ac:dyDescent="0.25">
      <c r="A98" t="s">
        <v>3869</v>
      </c>
      <c r="B98" t="s">
        <v>3856</v>
      </c>
      <c r="C98" t="s">
        <v>3868</v>
      </c>
      <c r="D98" t="s">
        <v>2298</v>
      </c>
      <c r="E98" s="741">
        <v>105174</v>
      </c>
      <c r="F98" s="741">
        <v>126208.8</v>
      </c>
      <c r="G98" s="741">
        <v>21034.799999999999</v>
      </c>
      <c r="H98" t="s">
        <v>3867</v>
      </c>
      <c r="I98" t="s">
        <v>2143</v>
      </c>
      <c r="J98" t="s">
        <v>2142</v>
      </c>
      <c r="K98" t="s">
        <v>3866</v>
      </c>
      <c r="M98" t="s">
        <v>3380</v>
      </c>
      <c r="N98" t="s">
        <v>3379</v>
      </c>
      <c r="O98" t="s">
        <v>3488</v>
      </c>
    </row>
    <row r="99" spans="1:15" x14ac:dyDescent="0.25">
      <c r="A99" t="s">
        <v>3865</v>
      </c>
      <c r="B99" t="s">
        <v>3856</v>
      </c>
      <c r="C99" t="s">
        <v>3864</v>
      </c>
      <c r="D99" t="s">
        <v>2298</v>
      </c>
      <c r="E99" s="741">
        <v>105174</v>
      </c>
      <c r="F99" s="741">
        <v>126208.8</v>
      </c>
      <c r="G99" s="741">
        <v>21034.799999999999</v>
      </c>
      <c r="H99" t="s">
        <v>3863</v>
      </c>
      <c r="I99" t="s">
        <v>2143</v>
      </c>
      <c r="J99" t="s">
        <v>2142</v>
      </c>
      <c r="K99" t="s">
        <v>3862</v>
      </c>
      <c r="M99" t="s">
        <v>3380</v>
      </c>
      <c r="N99" t="s">
        <v>3379</v>
      </c>
      <c r="O99" t="s">
        <v>3488</v>
      </c>
    </row>
    <row r="100" spans="1:15" x14ac:dyDescent="0.25">
      <c r="A100" t="s">
        <v>3861</v>
      </c>
      <c r="B100" t="s">
        <v>3856</v>
      </c>
      <c r="C100" t="s">
        <v>3860</v>
      </c>
      <c r="D100" t="s">
        <v>2298</v>
      </c>
      <c r="E100" s="741">
        <v>87645</v>
      </c>
      <c r="F100" s="741">
        <v>105174</v>
      </c>
      <c r="G100" s="741">
        <v>17529</v>
      </c>
      <c r="H100" t="s">
        <v>3859</v>
      </c>
      <c r="I100" t="s">
        <v>2143</v>
      </c>
      <c r="J100" t="s">
        <v>2142</v>
      </c>
      <c r="K100" t="s">
        <v>3858</v>
      </c>
      <c r="M100" t="s">
        <v>3380</v>
      </c>
      <c r="N100" t="s">
        <v>3379</v>
      </c>
      <c r="O100" t="s">
        <v>3488</v>
      </c>
    </row>
    <row r="101" spans="1:15" x14ac:dyDescent="0.25">
      <c r="A101" t="s">
        <v>3857</v>
      </c>
      <c r="B101" t="s">
        <v>3856</v>
      </c>
      <c r="C101" t="s">
        <v>3855</v>
      </c>
      <c r="D101" t="s">
        <v>2298</v>
      </c>
      <c r="E101" s="741">
        <v>87645</v>
      </c>
      <c r="F101" s="741">
        <v>105174</v>
      </c>
      <c r="G101" s="741">
        <v>17529</v>
      </c>
      <c r="H101" t="s">
        <v>3854</v>
      </c>
      <c r="I101" t="s">
        <v>2143</v>
      </c>
      <c r="J101" t="s">
        <v>2142</v>
      </c>
      <c r="K101" t="s">
        <v>3853</v>
      </c>
      <c r="M101" t="s">
        <v>3380</v>
      </c>
      <c r="N101" t="s">
        <v>3379</v>
      </c>
      <c r="O101" t="s">
        <v>3488</v>
      </c>
    </row>
    <row r="102" spans="1:15" x14ac:dyDescent="0.25">
      <c r="A102" t="s">
        <v>3852</v>
      </c>
      <c r="B102" t="s">
        <v>1419</v>
      </c>
      <c r="C102" t="s">
        <v>3851</v>
      </c>
      <c r="D102" t="s">
        <v>2298</v>
      </c>
      <c r="E102" s="741">
        <v>7329901.1900000004</v>
      </c>
      <c r="F102" s="741">
        <v>8795881.4299999997</v>
      </c>
      <c r="G102" s="741">
        <v>1465980.24</v>
      </c>
      <c r="H102" t="s">
        <v>916</v>
      </c>
      <c r="I102" t="s">
        <v>92</v>
      </c>
      <c r="J102" t="s">
        <v>3390</v>
      </c>
      <c r="K102" t="s">
        <v>3850</v>
      </c>
      <c r="M102" t="s">
        <v>2447</v>
      </c>
      <c r="N102" t="s">
        <v>3389</v>
      </c>
      <c r="O102" t="s">
        <v>2445</v>
      </c>
    </row>
    <row r="103" spans="1:15" x14ac:dyDescent="0.25">
      <c r="A103" t="s">
        <v>3849</v>
      </c>
      <c r="B103" t="s">
        <v>1419</v>
      </c>
      <c r="C103" t="s">
        <v>3848</v>
      </c>
      <c r="D103" t="s">
        <v>2298</v>
      </c>
      <c r="E103" s="741">
        <v>711400</v>
      </c>
      <c r="F103" s="741">
        <v>853680</v>
      </c>
      <c r="G103" s="741">
        <v>142280</v>
      </c>
      <c r="H103" t="s">
        <v>1059</v>
      </c>
      <c r="I103" t="s">
        <v>1995</v>
      </c>
      <c r="J103" t="s">
        <v>1994</v>
      </c>
      <c r="K103" t="s">
        <v>3847</v>
      </c>
      <c r="M103" t="s">
        <v>3136</v>
      </c>
      <c r="N103" t="s">
        <v>3135</v>
      </c>
      <c r="O103" t="s">
        <v>3134</v>
      </c>
    </row>
    <row r="104" spans="1:15" x14ac:dyDescent="0.25">
      <c r="A104" t="s">
        <v>3846</v>
      </c>
      <c r="B104" t="s">
        <v>1419</v>
      </c>
      <c r="C104" t="s">
        <v>3845</v>
      </c>
      <c r="D104" t="s">
        <v>2298</v>
      </c>
      <c r="E104" s="741">
        <v>-789325.83</v>
      </c>
      <c r="F104" s="741">
        <v>-947191</v>
      </c>
      <c r="G104" s="741">
        <v>-157865.17000000001</v>
      </c>
      <c r="H104" t="s">
        <v>3844</v>
      </c>
      <c r="I104" t="s">
        <v>2035</v>
      </c>
      <c r="J104" t="s">
        <v>2033</v>
      </c>
      <c r="K104" t="s">
        <v>3843</v>
      </c>
      <c r="L104" t="s">
        <v>3681</v>
      </c>
      <c r="M104" t="s">
        <v>3192</v>
      </c>
      <c r="N104" t="s">
        <v>3191</v>
      </c>
      <c r="O104" t="s">
        <v>3190</v>
      </c>
    </row>
    <row r="105" spans="1:15" x14ac:dyDescent="0.25">
      <c r="A105" t="s">
        <v>3842</v>
      </c>
      <c r="B105" t="s">
        <v>1419</v>
      </c>
      <c r="C105" t="s">
        <v>3841</v>
      </c>
      <c r="D105" t="s">
        <v>2298</v>
      </c>
      <c r="E105" s="741">
        <v>1148500</v>
      </c>
      <c r="F105" s="741">
        <v>1378200</v>
      </c>
      <c r="G105" s="741">
        <v>229700</v>
      </c>
      <c r="H105" t="s">
        <v>3840</v>
      </c>
      <c r="I105" t="s">
        <v>2035</v>
      </c>
      <c r="J105" t="s">
        <v>3207</v>
      </c>
      <c r="K105" t="s">
        <v>3839</v>
      </c>
      <c r="M105" t="s">
        <v>3192</v>
      </c>
      <c r="N105" t="s">
        <v>3191</v>
      </c>
      <c r="O105" t="s">
        <v>3190</v>
      </c>
    </row>
    <row r="106" spans="1:15" x14ac:dyDescent="0.25">
      <c r="A106" t="s">
        <v>3838</v>
      </c>
      <c r="B106" t="s">
        <v>1419</v>
      </c>
      <c r="C106" t="s">
        <v>3837</v>
      </c>
      <c r="D106" t="s">
        <v>2298</v>
      </c>
      <c r="E106" s="741">
        <v>445144.64</v>
      </c>
      <c r="F106" s="741">
        <v>534173.56999999995</v>
      </c>
      <c r="G106" s="741">
        <v>89028.93</v>
      </c>
      <c r="H106" t="s">
        <v>3836</v>
      </c>
      <c r="I106" t="s">
        <v>1862</v>
      </c>
      <c r="J106" t="s">
        <v>3278</v>
      </c>
      <c r="K106" t="s">
        <v>3835</v>
      </c>
      <c r="M106" t="s">
        <v>2970</v>
      </c>
      <c r="N106" t="s">
        <v>2969</v>
      </c>
      <c r="O106" t="s">
        <v>3777</v>
      </c>
    </row>
    <row r="107" spans="1:15" x14ac:dyDescent="0.25">
      <c r="A107" t="s">
        <v>3834</v>
      </c>
      <c r="B107" t="s">
        <v>3804</v>
      </c>
      <c r="C107" t="s">
        <v>3833</v>
      </c>
      <c r="D107" t="s">
        <v>2298</v>
      </c>
      <c r="E107" s="741">
        <v>105138</v>
      </c>
      <c r="F107" s="741">
        <v>126165.6</v>
      </c>
      <c r="G107" s="741">
        <v>21027.599999999999</v>
      </c>
      <c r="H107" t="s">
        <v>3832</v>
      </c>
      <c r="I107" t="s">
        <v>2143</v>
      </c>
      <c r="J107" t="s">
        <v>2142</v>
      </c>
      <c r="K107" t="s">
        <v>3831</v>
      </c>
      <c r="M107" t="s">
        <v>3380</v>
      </c>
      <c r="N107" t="s">
        <v>3379</v>
      </c>
      <c r="O107" t="s">
        <v>3378</v>
      </c>
    </row>
    <row r="108" spans="1:15" x14ac:dyDescent="0.25">
      <c r="A108" t="s">
        <v>3830</v>
      </c>
      <c r="B108" t="s">
        <v>3804</v>
      </c>
      <c r="C108" t="s">
        <v>3829</v>
      </c>
      <c r="D108" t="s">
        <v>2298</v>
      </c>
      <c r="E108" s="741">
        <v>87615</v>
      </c>
      <c r="F108" s="741">
        <v>105138</v>
      </c>
      <c r="G108" s="741">
        <v>17523</v>
      </c>
      <c r="H108" t="s">
        <v>3828</v>
      </c>
      <c r="I108" t="s">
        <v>2143</v>
      </c>
      <c r="J108" t="s">
        <v>2142</v>
      </c>
      <c r="K108" t="s">
        <v>3827</v>
      </c>
      <c r="M108" t="s">
        <v>3380</v>
      </c>
      <c r="N108" t="s">
        <v>3379</v>
      </c>
      <c r="O108" t="s">
        <v>3378</v>
      </c>
    </row>
    <row r="109" spans="1:15" x14ac:dyDescent="0.25">
      <c r="A109" t="s">
        <v>3826</v>
      </c>
      <c r="B109" t="s">
        <v>3804</v>
      </c>
      <c r="C109" t="s">
        <v>3825</v>
      </c>
      <c r="D109" t="s">
        <v>2298</v>
      </c>
      <c r="E109" s="741">
        <v>87615</v>
      </c>
      <c r="F109" s="741">
        <v>105138</v>
      </c>
      <c r="G109" s="741">
        <v>17523</v>
      </c>
      <c r="H109" t="s">
        <v>3824</v>
      </c>
      <c r="I109" t="s">
        <v>2143</v>
      </c>
      <c r="J109" t="s">
        <v>2142</v>
      </c>
      <c r="K109" t="s">
        <v>3823</v>
      </c>
      <c r="M109" t="s">
        <v>3380</v>
      </c>
      <c r="N109" t="s">
        <v>3379</v>
      </c>
      <c r="O109" t="s">
        <v>3378</v>
      </c>
    </row>
    <row r="110" spans="1:15" x14ac:dyDescent="0.25">
      <c r="A110" t="s">
        <v>3822</v>
      </c>
      <c r="B110" t="s">
        <v>3804</v>
      </c>
      <c r="C110" t="s">
        <v>3821</v>
      </c>
      <c r="D110" t="s">
        <v>2298</v>
      </c>
      <c r="E110" s="741">
        <v>87615</v>
      </c>
      <c r="F110" s="741">
        <v>105138</v>
      </c>
      <c r="G110" s="741">
        <v>17523</v>
      </c>
      <c r="H110" t="s">
        <v>3820</v>
      </c>
      <c r="I110" t="s">
        <v>2143</v>
      </c>
      <c r="J110" t="s">
        <v>2142</v>
      </c>
      <c r="K110" t="s">
        <v>3819</v>
      </c>
      <c r="M110" t="s">
        <v>3380</v>
      </c>
      <c r="N110" t="s">
        <v>3379</v>
      </c>
      <c r="O110" t="s">
        <v>3378</v>
      </c>
    </row>
    <row r="111" spans="1:15" x14ac:dyDescent="0.25">
      <c r="A111" t="s">
        <v>3818</v>
      </c>
      <c r="B111" t="s">
        <v>3804</v>
      </c>
      <c r="C111" t="s">
        <v>3817</v>
      </c>
      <c r="D111" t="s">
        <v>2298</v>
      </c>
      <c r="E111" s="741">
        <v>87615</v>
      </c>
      <c r="F111" s="741">
        <v>105138</v>
      </c>
      <c r="G111" s="741">
        <v>17523</v>
      </c>
      <c r="H111" t="s">
        <v>3816</v>
      </c>
      <c r="I111" t="s">
        <v>2143</v>
      </c>
      <c r="J111" t="s">
        <v>2142</v>
      </c>
      <c r="K111" t="s">
        <v>3815</v>
      </c>
      <c r="M111" t="s">
        <v>3380</v>
      </c>
      <c r="N111" t="s">
        <v>3379</v>
      </c>
      <c r="O111" t="s">
        <v>3378</v>
      </c>
    </row>
    <row r="112" spans="1:15" x14ac:dyDescent="0.25">
      <c r="A112" t="s">
        <v>3814</v>
      </c>
      <c r="B112" t="s">
        <v>3804</v>
      </c>
      <c r="C112" t="s">
        <v>3813</v>
      </c>
      <c r="D112" t="s">
        <v>2309</v>
      </c>
      <c r="E112" s="741">
        <v>21250</v>
      </c>
      <c r="F112" s="741">
        <v>25500</v>
      </c>
      <c r="G112" s="741">
        <v>4250</v>
      </c>
      <c r="H112" t="s">
        <v>3812</v>
      </c>
      <c r="I112" t="s">
        <v>3811</v>
      </c>
      <c r="J112" t="s">
        <v>3810</v>
      </c>
      <c r="K112" t="s">
        <v>3809</v>
      </c>
      <c r="M112" t="s">
        <v>3808</v>
      </c>
      <c r="N112" t="s">
        <v>3807</v>
      </c>
      <c r="O112" t="s">
        <v>3806</v>
      </c>
    </row>
    <row r="113" spans="1:15" x14ac:dyDescent="0.25">
      <c r="A113" t="s">
        <v>3805</v>
      </c>
      <c r="B113" t="s">
        <v>3804</v>
      </c>
      <c r="C113" t="s">
        <v>3803</v>
      </c>
      <c r="D113" t="s">
        <v>2309</v>
      </c>
      <c r="E113" s="741">
        <v>11520</v>
      </c>
      <c r="F113" s="741">
        <v>13824</v>
      </c>
      <c r="G113" s="741">
        <v>2304</v>
      </c>
      <c r="H113" t="s">
        <v>3802</v>
      </c>
      <c r="I113" t="s">
        <v>1803</v>
      </c>
      <c r="J113" t="s">
        <v>2901</v>
      </c>
      <c r="K113" t="s">
        <v>3801</v>
      </c>
      <c r="M113" t="s">
        <v>2900</v>
      </c>
      <c r="N113" t="s">
        <v>2899</v>
      </c>
      <c r="O113" t="s">
        <v>2898</v>
      </c>
    </row>
    <row r="114" spans="1:15" x14ac:dyDescent="0.25">
      <c r="A114" t="s">
        <v>3800</v>
      </c>
      <c r="B114" t="s">
        <v>3799</v>
      </c>
      <c r="C114" t="s">
        <v>3798</v>
      </c>
      <c r="D114" t="s">
        <v>2309</v>
      </c>
      <c r="E114" s="741">
        <v>51000</v>
      </c>
      <c r="F114" s="741">
        <v>61200</v>
      </c>
      <c r="G114" s="741">
        <v>10200</v>
      </c>
      <c r="H114" t="s">
        <v>3797</v>
      </c>
      <c r="I114" t="s">
        <v>2208</v>
      </c>
      <c r="J114" t="s">
        <v>2207</v>
      </c>
      <c r="K114" t="s">
        <v>3796</v>
      </c>
      <c r="M114" t="s">
        <v>3443</v>
      </c>
      <c r="N114" t="s">
        <v>3442</v>
      </c>
      <c r="O114" t="s">
        <v>3441</v>
      </c>
    </row>
    <row r="115" spans="1:15" x14ac:dyDescent="0.25">
      <c r="A115" t="s">
        <v>3795</v>
      </c>
      <c r="B115" t="s">
        <v>3785</v>
      </c>
      <c r="C115" t="s">
        <v>3794</v>
      </c>
      <c r="D115" t="s">
        <v>2309</v>
      </c>
      <c r="E115" s="741">
        <v>92083.33</v>
      </c>
      <c r="F115" s="741">
        <v>110500</v>
      </c>
      <c r="G115" s="741">
        <v>18416.669999999998</v>
      </c>
      <c r="H115" t="s">
        <v>3793</v>
      </c>
      <c r="I115" t="s">
        <v>3792</v>
      </c>
      <c r="J115" t="s">
        <v>3791</v>
      </c>
      <c r="K115" t="s">
        <v>3790</v>
      </c>
      <c r="M115" t="s">
        <v>3789</v>
      </c>
      <c r="N115" t="s">
        <v>3788</v>
      </c>
      <c r="O115" t="s">
        <v>3787</v>
      </c>
    </row>
    <row r="116" spans="1:15" x14ac:dyDescent="0.25">
      <c r="A116" t="s">
        <v>3786</v>
      </c>
      <c r="B116" t="s">
        <v>3785</v>
      </c>
      <c r="C116" t="s">
        <v>3784</v>
      </c>
      <c r="D116" t="s">
        <v>2309</v>
      </c>
      <c r="E116" s="741">
        <v>7500</v>
      </c>
      <c r="F116" s="741">
        <v>9000</v>
      </c>
      <c r="G116" s="741">
        <v>1500</v>
      </c>
      <c r="H116" t="s">
        <v>3783</v>
      </c>
      <c r="I116" t="s">
        <v>2213</v>
      </c>
      <c r="J116" t="s">
        <v>2212</v>
      </c>
      <c r="K116" t="s">
        <v>3782</v>
      </c>
      <c r="M116" t="s">
        <v>3448</v>
      </c>
      <c r="N116" t="s">
        <v>3447</v>
      </c>
      <c r="O116" t="s">
        <v>3446</v>
      </c>
    </row>
    <row r="117" spans="1:15" x14ac:dyDescent="0.25">
      <c r="A117" t="s">
        <v>3781</v>
      </c>
      <c r="B117" t="s">
        <v>3771</v>
      </c>
      <c r="C117" t="s">
        <v>3780</v>
      </c>
      <c r="D117" t="s">
        <v>2298</v>
      </c>
      <c r="E117" s="741">
        <v>600857.01</v>
      </c>
      <c r="F117" s="741">
        <v>721028.41</v>
      </c>
      <c r="G117" s="741">
        <v>120171.4</v>
      </c>
      <c r="H117" t="s">
        <v>3779</v>
      </c>
      <c r="I117" t="s">
        <v>1862</v>
      </c>
      <c r="J117" t="s">
        <v>3278</v>
      </c>
      <c r="K117" t="s">
        <v>3778</v>
      </c>
      <c r="M117" t="s">
        <v>2970</v>
      </c>
      <c r="N117" t="s">
        <v>2969</v>
      </c>
      <c r="O117" t="s">
        <v>3777</v>
      </c>
    </row>
    <row r="118" spans="1:15" x14ac:dyDescent="0.25">
      <c r="A118" t="s">
        <v>3776</v>
      </c>
      <c r="B118" t="s">
        <v>3771</v>
      </c>
      <c r="C118" t="s">
        <v>3775</v>
      </c>
      <c r="D118" t="s">
        <v>2309</v>
      </c>
      <c r="E118" s="741">
        <v>2690</v>
      </c>
      <c r="F118" s="741">
        <v>3228</v>
      </c>
      <c r="G118" s="741">
        <v>538</v>
      </c>
      <c r="H118" t="s">
        <v>3774</v>
      </c>
      <c r="I118" t="s">
        <v>117</v>
      </c>
      <c r="J118" t="s">
        <v>1391</v>
      </c>
      <c r="K118" t="s">
        <v>3773</v>
      </c>
      <c r="M118" t="s">
        <v>2384</v>
      </c>
      <c r="N118" t="s">
        <v>2383</v>
      </c>
      <c r="O118" t="s">
        <v>2382</v>
      </c>
    </row>
    <row r="119" spans="1:15" x14ac:dyDescent="0.25">
      <c r="A119" t="s">
        <v>3772</v>
      </c>
      <c r="B119" t="s">
        <v>3771</v>
      </c>
      <c r="C119" t="s">
        <v>3770</v>
      </c>
      <c r="D119" t="s">
        <v>2309</v>
      </c>
      <c r="E119" s="741">
        <v>108525</v>
      </c>
      <c r="F119" s="741">
        <v>130230</v>
      </c>
      <c r="G119" s="741">
        <v>21705</v>
      </c>
      <c r="H119" t="s">
        <v>3769</v>
      </c>
      <c r="I119" t="s">
        <v>71</v>
      </c>
      <c r="J119" t="s">
        <v>2499</v>
      </c>
      <c r="K119" t="s">
        <v>3768</v>
      </c>
      <c r="M119" t="s">
        <v>2498</v>
      </c>
      <c r="N119" t="s">
        <v>2497</v>
      </c>
      <c r="O119" t="s">
        <v>2496</v>
      </c>
    </row>
    <row r="120" spans="1:15" x14ac:dyDescent="0.25">
      <c r="A120" t="s">
        <v>3767</v>
      </c>
      <c r="B120" t="s">
        <v>3753</v>
      </c>
      <c r="C120" t="s">
        <v>3766</v>
      </c>
      <c r="D120" t="s">
        <v>2309</v>
      </c>
      <c r="E120" s="741">
        <v>56708.34</v>
      </c>
      <c r="F120" s="741">
        <v>68050</v>
      </c>
      <c r="G120" s="741">
        <v>11341.66</v>
      </c>
      <c r="H120" t="s">
        <v>3765</v>
      </c>
      <c r="I120" t="s">
        <v>3760</v>
      </c>
      <c r="J120" t="s">
        <v>3759</v>
      </c>
      <c r="K120" t="s">
        <v>3764</v>
      </c>
      <c r="M120" t="s">
        <v>3757</v>
      </c>
      <c r="N120" t="s">
        <v>3756</v>
      </c>
      <c r="O120" t="s">
        <v>3755</v>
      </c>
    </row>
    <row r="121" spans="1:15" x14ac:dyDescent="0.25">
      <c r="A121" t="s">
        <v>3763</v>
      </c>
      <c r="B121" t="s">
        <v>3753</v>
      </c>
      <c r="C121" t="s">
        <v>3762</v>
      </c>
      <c r="D121" t="s">
        <v>2309</v>
      </c>
      <c r="E121" s="741">
        <v>2215</v>
      </c>
      <c r="F121" s="741">
        <v>2658</v>
      </c>
      <c r="G121" s="741">
        <v>443</v>
      </c>
      <c r="H121" t="s">
        <v>3761</v>
      </c>
      <c r="I121" t="s">
        <v>3760</v>
      </c>
      <c r="J121" t="s">
        <v>3759</v>
      </c>
      <c r="K121" t="s">
        <v>3758</v>
      </c>
      <c r="M121" t="s">
        <v>3757</v>
      </c>
      <c r="N121" t="s">
        <v>3756</v>
      </c>
      <c r="O121" t="s">
        <v>3755</v>
      </c>
    </row>
    <row r="122" spans="1:15" x14ac:dyDescent="0.25">
      <c r="A122" t="s">
        <v>3754</v>
      </c>
      <c r="B122" t="s">
        <v>3753</v>
      </c>
      <c r="C122" t="s">
        <v>3752</v>
      </c>
      <c r="D122" t="s">
        <v>2309</v>
      </c>
      <c r="E122" s="741">
        <v>57500</v>
      </c>
      <c r="F122" s="741">
        <v>69000</v>
      </c>
      <c r="G122" s="741">
        <v>11500</v>
      </c>
      <c r="H122" t="s">
        <v>3751</v>
      </c>
      <c r="I122" t="s">
        <v>135</v>
      </c>
      <c r="J122" t="s">
        <v>2171</v>
      </c>
      <c r="K122" t="s">
        <v>3750</v>
      </c>
      <c r="M122" t="s">
        <v>3549</v>
      </c>
      <c r="N122" t="s">
        <v>3548</v>
      </c>
      <c r="O122" t="s">
        <v>3547</v>
      </c>
    </row>
    <row r="123" spans="1:15" x14ac:dyDescent="0.25">
      <c r="A123" t="s">
        <v>3749</v>
      </c>
      <c r="B123" t="s">
        <v>1420</v>
      </c>
      <c r="C123" t="s">
        <v>3748</v>
      </c>
      <c r="D123" t="s">
        <v>2309</v>
      </c>
      <c r="E123" s="741">
        <v>33411.58</v>
      </c>
      <c r="F123" s="741">
        <v>40093.89</v>
      </c>
      <c r="G123" s="741">
        <v>6682.31</v>
      </c>
      <c r="H123" t="s">
        <v>223</v>
      </c>
      <c r="I123" t="s">
        <v>2092</v>
      </c>
      <c r="J123" t="s">
        <v>2091</v>
      </c>
      <c r="K123" t="s">
        <v>3747</v>
      </c>
      <c r="M123" t="s">
        <v>3295</v>
      </c>
      <c r="N123" t="s">
        <v>3294</v>
      </c>
      <c r="O123" t="s">
        <v>3293</v>
      </c>
    </row>
    <row r="124" spans="1:15" x14ac:dyDescent="0.25">
      <c r="A124" t="s">
        <v>3746</v>
      </c>
      <c r="B124" t="s">
        <v>1420</v>
      </c>
      <c r="C124" t="s">
        <v>3745</v>
      </c>
      <c r="D124" t="s">
        <v>2298</v>
      </c>
      <c r="E124" s="741">
        <v>250020</v>
      </c>
      <c r="F124" s="741">
        <v>300024</v>
      </c>
      <c r="G124" s="741">
        <v>50004</v>
      </c>
      <c r="H124" t="s">
        <v>3744</v>
      </c>
      <c r="I124" t="s">
        <v>44</v>
      </c>
      <c r="J124" t="s">
        <v>1531</v>
      </c>
      <c r="K124" t="s">
        <v>3743</v>
      </c>
      <c r="M124" t="s">
        <v>2492</v>
      </c>
      <c r="N124" t="s">
        <v>2491</v>
      </c>
      <c r="O124" t="s">
        <v>2490</v>
      </c>
    </row>
    <row r="125" spans="1:15" x14ac:dyDescent="0.25">
      <c r="A125" t="s">
        <v>3742</v>
      </c>
      <c r="B125" t="s">
        <v>3741</v>
      </c>
      <c r="C125" t="s">
        <v>3740</v>
      </c>
      <c r="D125" t="s">
        <v>2309</v>
      </c>
      <c r="E125" s="741">
        <v>3750</v>
      </c>
      <c r="F125" s="741">
        <v>4500</v>
      </c>
      <c r="G125" s="741">
        <v>750</v>
      </c>
      <c r="H125" t="s">
        <v>3739</v>
      </c>
      <c r="I125" t="s">
        <v>2156</v>
      </c>
      <c r="J125" t="s">
        <v>2155</v>
      </c>
      <c r="K125" t="s">
        <v>3738</v>
      </c>
      <c r="M125" t="s">
        <v>3394</v>
      </c>
      <c r="N125" t="s">
        <v>3393</v>
      </c>
      <c r="O125" t="s">
        <v>3392</v>
      </c>
    </row>
    <row r="126" spans="1:15" x14ac:dyDescent="0.25">
      <c r="A126" t="s">
        <v>3737</v>
      </c>
      <c r="B126" t="s">
        <v>3727</v>
      </c>
      <c r="C126" t="s">
        <v>3736</v>
      </c>
      <c r="D126" t="s">
        <v>2309</v>
      </c>
      <c r="E126" s="741">
        <v>3625</v>
      </c>
      <c r="F126" s="741">
        <v>4350</v>
      </c>
      <c r="G126" s="741">
        <v>725</v>
      </c>
      <c r="H126" t="s">
        <v>3735</v>
      </c>
      <c r="I126" t="s">
        <v>3734</v>
      </c>
      <c r="J126" t="s">
        <v>3733</v>
      </c>
      <c r="K126" t="s">
        <v>3732</v>
      </c>
      <c r="M126" t="s">
        <v>3731</v>
      </c>
      <c r="N126" t="s">
        <v>3730</v>
      </c>
      <c r="O126" t="s">
        <v>3729</v>
      </c>
    </row>
    <row r="127" spans="1:15" x14ac:dyDescent="0.25">
      <c r="A127" t="s">
        <v>3728</v>
      </c>
      <c r="B127" t="s">
        <v>3727</v>
      </c>
      <c r="C127" t="s">
        <v>3726</v>
      </c>
      <c r="D127" t="s">
        <v>2309</v>
      </c>
      <c r="E127" s="741">
        <v>3400</v>
      </c>
      <c r="F127" s="741">
        <v>3400</v>
      </c>
      <c r="G127" s="741"/>
      <c r="H127" t="s">
        <v>3725</v>
      </c>
      <c r="I127" t="s">
        <v>2044</v>
      </c>
      <c r="J127" t="s">
        <v>2043</v>
      </c>
      <c r="K127" t="s">
        <v>3724</v>
      </c>
      <c r="M127" t="s">
        <v>3203</v>
      </c>
      <c r="N127" t="s">
        <v>3202</v>
      </c>
      <c r="O127" t="s">
        <v>3201</v>
      </c>
    </row>
    <row r="128" spans="1:15" x14ac:dyDescent="0.25">
      <c r="A128" t="s">
        <v>3723</v>
      </c>
      <c r="B128" t="s">
        <v>3713</v>
      </c>
      <c r="C128" t="s">
        <v>3722</v>
      </c>
      <c r="D128" t="s">
        <v>2298</v>
      </c>
      <c r="E128" s="741">
        <v>128749.85</v>
      </c>
      <c r="F128" s="741">
        <v>154499.82</v>
      </c>
      <c r="G128" s="741">
        <v>25749.97</v>
      </c>
      <c r="H128" t="s">
        <v>3721</v>
      </c>
      <c r="I128" t="s">
        <v>3720</v>
      </c>
      <c r="J128" t="s">
        <v>3719</v>
      </c>
      <c r="K128" t="s">
        <v>3718</v>
      </c>
      <c r="M128" t="s">
        <v>3717</v>
      </c>
      <c r="N128" t="s">
        <v>3716</v>
      </c>
      <c r="O128" t="s">
        <v>3715</v>
      </c>
    </row>
    <row r="129" spans="1:15" x14ac:dyDescent="0.25">
      <c r="A129" t="s">
        <v>3714</v>
      </c>
      <c r="B129" t="s">
        <v>3713</v>
      </c>
      <c r="C129" t="s">
        <v>3712</v>
      </c>
      <c r="D129" t="s">
        <v>2298</v>
      </c>
      <c r="E129" s="741">
        <v>43863.75</v>
      </c>
      <c r="F129" s="741">
        <v>52636.5</v>
      </c>
      <c r="G129" s="741">
        <v>8772.75</v>
      </c>
      <c r="H129" t="s">
        <v>3711</v>
      </c>
      <c r="I129" t="s">
        <v>2143</v>
      </c>
      <c r="J129" t="s">
        <v>2142</v>
      </c>
      <c r="K129" t="s">
        <v>3710</v>
      </c>
      <c r="M129" t="s">
        <v>3380</v>
      </c>
      <c r="N129" t="s">
        <v>3379</v>
      </c>
      <c r="O129" t="s">
        <v>3378</v>
      </c>
    </row>
    <row r="130" spans="1:15" x14ac:dyDescent="0.25">
      <c r="A130" t="s">
        <v>3709</v>
      </c>
      <c r="B130" t="s">
        <v>3700</v>
      </c>
      <c r="C130" t="s">
        <v>3708</v>
      </c>
      <c r="D130" t="s">
        <v>2298</v>
      </c>
      <c r="E130" s="741">
        <v>70182</v>
      </c>
      <c r="F130" s="741">
        <v>84218.4</v>
      </c>
      <c r="G130" s="741">
        <v>14036.4</v>
      </c>
      <c r="H130" t="s">
        <v>3707</v>
      </c>
      <c r="I130" t="s">
        <v>2143</v>
      </c>
      <c r="J130" t="s">
        <v>2142</v>
      </c>
      <c r="K130" t="s">
        <v>3706</v>
      </c>
      <c r="M130" t="s">
        <v>3380</v>
      </c>
      <c r="N130" t="s">
        <v>3379</v>
      </c>
      <c r="O130" t="s">
        <v>3378</v>
      </c>
    </row>
    <row r="131" spans="1:15" x14ac:dyDescent="0.25">
      <c r="A131" t="s">
        <v>3705</v>
      </c>
      <c r="B131" t="s">
        <v>3700</v>
      </c>
      <c r="C131" t="s">
        <v>3704</v>
      </c>
      <c r="D131" t="s">
        <v>2298</v>
      </c>
      <c r="E131" s="741">
        <v>61409.25</v>
      </c>
      <c r="F131" s="741">
        <v>73691.100000000006</v>
      </c>
      <c r="G131" s="741">
        <v>12281.85</v>
      </c>
      <c r="H131" t="s">
        <v>3703</v>
      </c>
      <c r="I131" t="s">
        <v>2143</v>
      </c>
      <c r="J131" t="s">
        <v>2142</v>
      </c>
      <c r="K131" t="s">
        <v>3702</v>
      </c>
      <c r="M131" t="s">
        <v>3380</v>
      </c>
      <c r="N131" t="s">
        <v>3379</v>
      </c>
      <c r="O131" t="s">
        <v>3378</v>
      </c>
    </row>
    <row r="132" spans="1:15" x14ac:dyDescent="0.25">
      <c r="A132" t="s">
        <v>3701</v>
      </c>
      <c r="B132" t="s">
        <v>3700</v>
      </c>
      <c r="C132" t="s">
        <v>3699</v>
      </c>
      <c r="D132" t="s">
        <v>2309</v>
      </c>
      <c r="E132" s="741">
        <v>87500</v>
      </c>
      <c r="F132" s="741">
        <v>105000</v>
      </c>
      <c r="G132" s="741">
        <v>17500</v>
      </c>
      <c r="H132" t="s">
        <v>3698</v>
      </c>
      <c r="I132" t="s">
        <v>3697</v>
      </c>
      <c r="J132" t="s">
        <v>3696</v>
      </c>
      <c r="K132" t="s">
        <v>3695</v>
      </c>
      <c r="M132" t="s">
        <v>3694</v>
      </c>
      <c r="N132" t="s">
        <v>3693</v>
      </c>
      <c r="O132" t="s">
        <v>3692</v>
      </c>
    </row>
    <row r="133" spans="1:15" x14ac:dyDescent="0.25">
      <c r="A133" t="s">
        <v>3691</v>
      </c>
      <c r="B133" t="s">
        <v>3677</v>
      </c>
      <c r="C133" t="s">
        <v>3690</v>
      </c>
      <c r="D133" t="s">
        <v>2298</v>
      </c>
      <c r="E133" s="741">
        <v>39134.57</v>
      </c>
      <c r="F133" s="741">
        <v>39134.57</v>
      </c>
      <c r="G133" s="741"/>
      <c r="H133" t="s">
        <v>3689</v>
      </c>
      <c r="I133" t="s">
        <v>3688</v>
      </c>
      <c r="J133" t="s">
        <v>3687</v>
      </c>
      <c r="K133" t="s">
        <v>3686</v>
      </c>
      <c r="M133" t="s">
        <v>3685</v>
      </c>
      <c r="N133" t="s">
        <v>3684</v>
      </c>
      <c r="O133" t="s">
        <v>3683</v>
      </c>
    </row>
    <row r="134" spans="1:15" x14ac:dyDescent="0.25">
      <c r="A134" t="s">
        <v>3682</v>
      </c>
      <c r="B134" t="s">
        <v>3677</v>
      </c>
      <c r="C134" t="s">
        <v>3681</v>
      </c>
      <c r="D134" t="s">
        <v>2298</v>
      </c>
      <c r="E134" s="741">
        <v>789325.83</v>
      </c>
      <c r="F134" s="741">
        <v>947191</v>
      </c>
      <c r="G134" s="741">
        <v>157865.17000000001</v>
      </c>
      <c r="H134" t="s">
        <v>3680</v>
      </c>
      <c r="I134" t="s">
        <v>2035</v>
      </c>
      <c r="J134" t="s">
        <v>3207</v>
      </c>
      <c r="K134" t="s">
        <v>3679</v>
      </c>
      <c r="M134" t="s">
        <v>3192</v>
      </c>
      <c r="N134" t="s">
        <v>3191</v>
      </c>
      <c r="O134" t="s">
        <v>3190</v>
      </c>
    </row>
    <row r="135" spans="1:15" x14ac:dyDescent="0.25">
      <c r="A135" t="s">
        <v>3678</v>
      </c>
      <c r="B135" t="s">
        <v>3677</v>
      </c>
      <c r="C135" t="s">
        <v>3676</v>
      </c>
      <c r="D135" t="s">
        <v>2298</v>
      </c>
      <c r="E135" s="741">
        <v>4166.67</v>
      </c>
      <c r="F135" s="741">
        <v>5000</v>
      </c>
      <c r="G135" s="741">
        <v>833.33</v>
      </c>
      <c r="H135" t="s">
        <v>3675</v>
      </c>
      <c r="I135" t="s">
        <v>3674</v>
      </c>
      <c r="J135" t="s">
        <v>3673</v>
      </c>
      <c r="K135" t="s">
        <v>3672</v>
      </c>
      <c r="M135" t="s">
        <v>3671</v>
      </c>
      <c r="N135" t="s">
        <v>3670</v>
      </c>
      <c r="O135" t="s">
        <v>3669</v>
      </c>
    </row>
    <row r="136" spans="1:15" x14ac:dyDescent="0.25">
      <c r="A136" t="s">
        <v>3668</v>
      </c>
      <c r="B136" t="s">
        <v>3662</v>
      </c>
      <c r="C136" t="s">
        <v>3667</v>
      </c>
      <c r="D136" t="s">
        <v>2309</v>
      </c>
      <c r="E136" s="741">
        <v>5000</v>
      </c>
      <c r="F136" s="741">
        <v>6000</v>
      </c>
      <c r="G136" s="741">
        <v>1000</v>
      </c>
      <c r="H136" t="s">
        <v>3666</v>
      </c>
      <c r="I136" t="s">
        <v>135</v>
      </c>
      <c r="J136" t="s">
        <v>2171</v>
      </c>
      <c r="K136" t="s">
        <v>3665</v>
      </c>
      <c r="M136" t="s">
        <v>3415</v>
      </c>
      <c r="N136" t="s">
        <v>3414</v>
      </c>
      <c r="O136" t="s">
        <v>3664</v>
      </c>
    </row>
    <row r="137" spans="1:15" x14ac:dyDescent="0.25">
      <c r="A137" t="s">
        <v>3663</v>
      </c>
      <c r="B137" t="s">
        <v>3662</v>
      </c>
      <c r="C137" t="s">
        <v>3661</v>
      </c>
      <c r="D137" t="s">
        <v>2298</v>
      </c>
      <c r="E137" s="741">
        <v>90139.45</v>
      </c>
      <c r="F137" s="741">
        <v>108167.34</v>
      </c>
      <c r="G137" s="741">
        <v>18027.89</v>
      </c>
      <c r="H137" t="s">
        <v>3660</v>
      </c>
      <c r="I137" t="s">
        <v>2223</v>
      </c>
      <c r="J137" t="s">
        <v>2221</v>
      </c>
      <c r="K137" t="s">
        <v>3659</v>
      </c>
      <c r="M137" t="s">
        <v>3457</v>
      </c>
      <c r="N137" t="s">
        <v>3456</v>
      </c>
      <c r="O137" t="s">
        <v>3455</v>
      </c>
    </row>
    <row r="138" spans="1:15" x14ac:dyDescent="0.25">
      <c r="A138" t="s">
        <v>3658</v>
      </c>
      <c r="B138" t="s">
        <v>3653</v>
      </c>
      <c r="C138" t="s">
        <v>3657</v>
      </c>
      <c r="D138" t="s">
        <v>2298</v>
      </c>
      <c r="E138" s="741">
        <v>0</v>
      </c>
      <c r="F138" s="741">
        <v>0</v>
      </c>
      <c r="G138" s="741"/>
      <c r="H138" t="s">
        <v>3656</v>
      </c>
      <c r="I138" t="s">
        <v>2223</v>
      </c>
      <c r="J138" t="s">
        <v>2221</v>
      </c>
      <c r="K138" t="s">
        <v>3655</v>
      </c>
      <c r="M138" t="s">
        <v>3457</v>
      </c>
      <c r="N138" t="s">
        <v>3456</v>
      </c>
      <c r="O138" t="s">
        <v>3455</v>
      </c>
    </row>
    <row r="139" spans="1:15" x14ac:dyDescent="0.25">
      <c r="A139" t="s">
        <v>3654</v>
      </c>
      <c r="B139" t="s">
        <v>3653</v>
      </c>
      <c r="C139" t="s">
        <v>3652</v>
      </c>
      <c r="D139" t="s">
        <v>2298</v>
      </c>
      <c r="E139" s="741">
        <v>28485</v>
      </c>
      <c r="F139" s="741">
        <v>28485</v>
      </c>
      <c r="G139" s="741">
        <v>0</v>
      </c>
      <c r="H139" t="s">
        <v>3651</v>
      </c>
      <c r="I139" t="s">
        <v>1474</v>
      </c>
      <c r="J139" t="s">
        <v>1473</v>
      </c>
      <c r="K139" t="s">
        <v>3650</v>
      </c>
      <c r="M139" t="s">
        <v>2378</v>
      </c>
      <c r="O139" t="s">
        <v>2377</v>
      </c>
    </row>
    <row r="140" spans="1:15" x14ac:dyDescent="0.25">
      <c r="A140" t="s">
        <v>3649</v>
      </c>
      <c r="B140" t="s">
        <v>3629</v>
      </c>
      <c r="C140" t="s">
        <v>3648</v>
      </c>
      <c r="D140" t="s">
        <v>2309</v>
      </c>
      <c r="E140" s="741">
        <v>97578</v>
      </c>
      <c r="F140" s="741">
        <v>97578</v>
      </c>
      <c r="G140" s="741">
        <v>0</v>
      </c>
      <c r="H140" t="s">
        <v>3647</v>
      </c>
      <c r="I140" t="s">
        <v>1402</v>
      </c>
      <c r="J140" t="s">
        <v>1401</v>
      </c>
      <c r="K140" t="s">
        <v>3646</v>
      </c>
      <c r="M140" t="s">
        <v>3645</v>
      </c>
      <c r="N140" t="s">
        <v>3644</v>
      </c>
      <c r="O140" t="s">
        <v>3643</v>
      </c>
    </row>
    <row r="141" spans="1:15" x14ac:dyDescent="0.25">
      <c r="A141" t="s">
        <v>3642</v>
      </c>
      <c r="B141" t="s">
        <v>3629</v>
      </c>
      <c r="C141" t="s">
        <v>3641</v>
      </c>
      <c r="D141" t="s">
        <v>2298</v>
      </c>
      <c r="E141" s="741">
        <v>500</v>
      </c>
      <c r="F141" s="741">
        <v>560</v>
      </c>
      <c r="G141" s="741">
        <v>60</v>
      </c>
      <c r="H141" t="s">
        <v>3640</v>
      </c>
      <c r="I141" t="s">
        <v>3639</v>
      </c>
      <c r="J141" t="s">
        <v>3638</v>
      </c>
      <c r="K141" t="s">
        <v>3637</v>
      </c>
      <c r="M141" t="s">
        <v>3636</v>
      </c>
      <c r="N141" t="s">
        <v>3635</v>
      </c>
      <c r="O141" t="s">
        <v>3634</v>
      </c>
    </row>
    <row r="142" spans="1:15" x14ac:dyDescent="0.25">
      <c r="A142" t="s">
        <v>3633</v>
      </c>
      <c r="B142" t="s">
        <v>3629</v>
      </c>
      <c r="C142" t="s">
        <v>3632</v>
      </c>
      <c r="D142" t="s">
        <v>2298</v>
      </c>
      <c r="E142" s="741">
        <v>416880</v>
      </c>
      <c r="F142" s="741">
        <v>500256</v>
      </c>
      <c r="G142" s="741">
        <v>83376</v>
      </c>
      <c r="H142" t="s">
        <v>3421</v>
      </c>
      <c r="I142" t="s">
        <v>44</v>
      </c>
      <c r="J142" t="s">
        <v>1531</v>
      </c>
      <c r="K142" t="s">
        <v>3631</v>
      </c>
      <c r="M142" t="s">
        <v>2492</v>
      </c>
      <c r="N142" t="s">
        <v>2491</v>
      </c>
      <c r="O142" t="s">
        <v>2490</v>
      </c>
    </row>
    <row r="143" spans="1:15" x14ac:dyDescent="0.25">
      <c r="A143" t="s">
        <v>3630</v>
      </c>
      <c r="B143" t="s">
        <v>3629</v>
      </c>
      <c r="C143" t="s">
        <v>3628</v>
      </c>
      <c r="D143" t="s">
        <v>2309</v>
      </c>
      <c r="E143" s="741">
        <v>4166.67</v>
      </c>
      <c r="F143" s="741">
        <v>5000</v>
      </c>
      <c r="G143" s="741">
        <v>833.33</v>
      </c>
      <c r="H143" t="s">
        <v>3627</v>
      </c>
      <c r="I143" t="s">
        <v>2213</v>
      </c>
      <c r="J143" t="s">
        <v>2212</v>
      </c>
      <c r="K143" t="s">
        <v>3626</v>
      </c>
      <c r="M143" t="s">
        <v>3448</v>
      </c>
      <c r="N143" t="s">
        <v>3447</v>
      </c>
      <c r="O143" t="s">
        <v>3446</v>
      </c>
    </row>
    <row r="144" spans="1:15" x14ac:dyDescent="0.25">
      <c r="A144" t="s">
        <v>3625</v>
      </c>
      <c r="B144" t="s">
        <v>3620</v>
      </c>
      <c r="C144" t="s">
        <v>3624</v>
      </c>
      <c r="D144" t="s">
        <v>2298</v>
      </c>
      <c r="E144" s="741">
        <v>1951333.72</v>
      </c>
      <c r="F144" s="741">
        <v>2341600</v>
      </c>
      <c r="G144" s="741">
        <v>390266.28</v>
      </c>
      <c r="H144" t="s">
        <v>1413</v>
      </c>
      <c r="I144" t="s">
        <v>1962</v>
      </c>
      <c r="J144" t="s">
        <v>3623</v>
      </c>
      <c r="K144" t="s">
        <v>3622</v>
      </c>
      <c r="M144" t="s">
        <v>3096</v>
      </c>
      <c r="N144" t="s">
        <v>3243</v>
      </c>
      <c r="O144" t="s">
        <v>3095</v>
      </c>
    </row>
    <row r="145" spans="1:15" x14ac:dyDescent="0.25">
      <c r="A145" t="s">
        <v>3621</v>
      </c>
      <c r="B145" t="s">
        <v>3620</v>
      </c>
      <c r="C145" t="s">
        <v>3619</v>
      </c>
      <c r="D145" t="s">
        <v>2309</v>
      </c>
      <c r="E145" s="741">
        <v>1083.33</v>
      </c>
      <c r="F145" s="741">
        <v>1300</v>
      </c>
      <c r="G145" s="741">
        <v>216.67</v>
      </c>
      <c r="H145" t="s">
        <v>3618</v>
      </c>
      <c r="I145" t="s">
        <v>33</v>
      </c>
      <c r="J145" t="s">
        <v>2018</v>
      </c>
      <c r="K145" t="s">
        <v>3617</v>
      </c>
      <c r="M145" t="s">
        <v>3156</v>
      </c>
      <c r="N145" t="s">
        <v>3155</v>
      </c>
      <c r="O145" t="s">
        <v>3154</v>
      </c>
    </row>
    <row r="146" spans="1:15" x14ac:dyDescent="0.25">
      <c r="A146" t="s">
        <v>3616</v>
      </c>
      <c r="B146" t="s">
        <v>3611</v>
      </c>
      <c r="C146" t="s">
        <v>3615</v>
      </c>
      <c r="D146" t="s">
        <v>2298</v>
      </c>
      <c r="E146" s="741">
        <v>26750</v>
      </c>
      <c r="F146" s="741">
        <v>32100</v>
      </c>
      <c r="G146" s="741">
        <v>5350</v>
      </c>
      <c r="H146" t="s">
        <v>3614</v>
      </c>
      <c r="I146" t="s">
        <v>42</v>
      </c>
      <c r="J146" t="s">
        <v>1429</v>
      </c>
      <c r="K146" t="s">
        <v>3613</v>
      </c>
      <c r="M146" t="s">
        <v>2302</v>
      </c>
      <c r="O146" t="s">
        <v>2301</v>
      </c>
    </row>
    <row r="147" spans="1:15" x14ac:dyDescent="0.25">
      <c r="A147" t="s">
        <v>3612</v>
      </c>
      <c r="B147" t="s">
        <v>3611</v>
      </c>
      <c r="C147" t="s">
        <v>3610</v>
      </c>
      <c r="D147" t="s">
        <v>2309</v>
      </c>
      <c r="E147" s="741">
        <v>66210</v>
      </c>
      <c r="F147" s="741">
        <v>79452</v>
      </c>
      <c r="G147" s="741">
        <v>13242</v>
      </c>
      <c r="H147" t="s">
        <v>3609</v>
      </c>
      <c r="I147" t="s">
        <v>71</v>
      </c>
      <c r="J147" t="s">
        <v>2499</v>
      </c>
      <c r="K147" t="s">
        <v>3608</v>
      </c>
      <c r="M147" t="s">
        <v>2498</v>
      </c>
      <c r="N147" t="s">
        <v>2497</v>
      </c>
      <c r="O147" t="s">
        <v>2496</v>
      </c>
    </row>
    <row r="148" spans="1:15" x14ac:dyDescent="0.25">
      <c r="A148" t="s">
        <v>3607</v>
      </c>
      <c r="B148" t="s">
        <v>3606</v>
      </c>
      <c r="C148" t="s">
        <v>2277</v>
      </c>
      <c r="D148" t="s">
        <v>2298</v>
      </c>
      <c r="E148" s="741">
        <v>3500</v>
      </c>
      <c r="F148" s="741">
        <v>4200</v>
      </c>
      <c r="G148" s="741">
        <v>700</v>
      </c>
      <c r="H148" t="s">
        <v>3605</v>
      </c>
      <c r="I148" t="s">
        <v>1815</v>
      </c>
      <c r="J148" t="s">
        <v>1814</v>
      </c>
      <c r="K148" t="s">
        <v>2278</v>
      </c>
      <c r="M148" t="s">
        <v>3211</v>
      </c>
      <c r="O148" t="s">
        <v>3210</v>
      </c>
    </row>
    <row r="149" spans="1:15" x14ac:dyDescent="0.25">
      <c r="A149" t="s">
        <v>3604</v>
      </c>
      <c r="B149" t="s">
        <v>3575</v>
      </c>
      <c r="C149" t="s">
        <v>3603</v>
      </c>
      <c r="D149" t="s">
        <v>2298</v>
      </c>
      <c r="E149" s="741">
        <v>5428774.21</v>
      </c>
      <c r="F149" s="741">
        <v>6514529</v>
      </c>
      <c r="G149" s="741">
        <v>1085755</v>
      </c>
      <c r="H149" t="s">
        <v>1210</v>
      </c>
      <c r="I149" t="s">
        <v>1563</v>
      </c>
      <c r="J149" t="s">
        <v>3602</v>
      </c>
      <c r="K149" t="s">
        <v>3601</v>
      </c>
      <c r="M149" t="s">
        <v>2447</v>
      </c>
      <c r="N149" t="s">
        <v>2446</v>
      </c>
      <c r="O149" t="s">
        <v>2445</v>
      </c>
    </row>
    <row r="150" spans="1:15" x14ac:dyDescent="0.25">
      <c r="A150" t="s">
        <v>3600</v>
      </c>
      <c r="B150" t="s">
        <v>3575</v>
      </c>
      <c r="C150" t="s">
        <v>3599</v>
      </c>
      <c r="D150" t="s">
        <v>2298</v>
      </c>
      <c r="E150" s="741">
        <v>924858.15</v>
      </c>
      <c r="F150" s="741">
        <v>1109830</v>
      </c>
      <c r="G150" s="741">
        <v>184972</v>
      </c>
      <c r="H150" t="s">
        <v>1203</v>
      </c>
      <c r="I150" t="s">
        <v>1469</v>
      </c>
      <c r="J150" t="s">
        <v>1390</v>
      </c>
      <c r="K150" t="s">
        <v>3598</v>
      </c>
      <c r="M150" t="s">
        <v>2447</v>
      </c>
      <c r="N150" t="s">
        <v>2446</v>
      </c>
      <c r="O150" t="s">
        <v>2445</v>
      </c>
    </row>
    <row r="151" spans="1:15" x14ac:dyDescent="0.25">
      <c r="A151" t="s">
        <v>3597</v>
      </c>
      <c r="B151" t="s">
        <v>3575</v>
      </c>
      <c r="C151" t="s">
        <v>3596</v>
      </c>
      <c r="D151" t="s">
        <v>2298</v>
      </c>
      <c r="E151" s="741">
        <v>2424256.1</v>
      </c>
      <c r="F151" s="741">
        <v>2909107.32</v>
      </c>
      <c r="G151" s="741">
        <v>484851.22</v>
      </c>
      <c r="H151" t="s">
        <v>3595</v>
      </c>
      <c r="I151" t="s">
        <v>92</v>
      </c>
      <c r="J151" t="s">
        <v>3390</v>
      </c>
      <c r="K151" t="s">
        <v>3594</v>
      </c>
      <c r="M151" t="s">
        <v>2447</v>
      </c>
      <c r="N151" t="s">
        <v>3389</v>
      </c>
      <c r="O151" t="s">
        <v>2445</v>
      </c>
    </row>
    <row r="152" spans="1:15" x14ac:dyDescent="0.25">
      <c r="A152" t="s">
        <v>3593</v>
      </c>
      <c r="B152" t="s">
        <v>3575</v>
      </c>
      <c r="C152" t="s">
        <v>3592</v>
      </c>
      <c r="D152" t="s">
        <v>2298</v>
      </c>
      <c r="E152" s="741">
        <v>500040</v>
      </c>
      <c r="F152" s="741">
        <v>600048</v>
      </c>
      <c r="G152" s="741">
        <v>100008</v>
      </c>
      <c r="H152" t="s">
        <v>3591</v>
      </c>
      <c r="I152" t="s">
        <v>44</v>
      </c>
      <c r="J152" t="s">
        <v>1531</v>
      </c>
      <c r="K152" t="s">
        <v>3590</v>
      </c>
      <c r="M152" t="s">
        <v>2492</v>
      </c>
      <c r="N152" t="s">
        <v>2491</v>
      </c>
      <c r="O152" t="s">
        <v>2490</v>
      </c>
    </row>
    <row r="153" spans="1:15" x14ac:dyDescent="0.25">
      <c r="A153" t="s">
        <v>3589</v>
      </c>
      <c r="B153" t="s">
        <v>3575</v>
      </c>
      <c r="C153" t="s">
        <v>3588</v>
      </c>
      <c r="D153" t="s">
        <v>2298</v>
      </c>
      <c r="E153" s="741">
        <v>5532237.21</v>
      </c>
      <c r="F153" s="741">
        <v>6638684</v>
      </c>
      <c r="G153" s="741">
        <v>1106447</v>
      </c>
      <c r="H153" t="s">
        <v>1203</v>
      </c>
      <c r="I153" t="s">
        <v>1563</v>
      </c>
      <c r="J153" t="s">
        <v>1467</v>
      </c>
      <c r="K153" t="s">
        <v>3587</v>
      </c>
      <c r="M153" t="s">
        <v>2447</v>
      </c>
      <c r="N153" t="s">
        <v>2446</v>
      </c>
      <c r="O153" t="s">
        <v>2445</v>
      </c>
    </row>
    <row r="154" spans="1:15" x14ac:dyDescent="0.25">
      <c r="A154" t="s">
        <v>3586</v>
      </c>
      <c r="B154" t="s">
        <v>3575</v>
      </c>
      <c r="C154" t="s">
        <v>2133</v>
      </c>
      <c r="D154" t="s">
        <v>2298</v>
      </c>
      <c r="E154" s="741">
        <v>403615.9</v>
      </c>
      <c r="F154" s="741">
        <v>484339</v>
      </c>
      <c r="G154" s="741">
        <v>80724</v>
      </c>
      <c r="H154" t="s">
        <v>1210</v>
      </c>
      <c r="I154" t="s">
        <v>1564</v>
      </c>
      <c r="J154" t="s">
        <v>2135</v>
      </c>
      <c r="K154" t="s">
        <v>2134</v>
      </c>
      <c r="M154" t="s">
        <v>2447</v>
      </c>
      <c r="N154" t="s">
        <v>2446</v>
      </c>
      <c r="O154" t="s">
        <v>2445</v>
      </c>
    </row>
    <row r="155" spans="1:15" x14ac:dyDescent="0.25">
      <c r="A155" t="s">
        <v>3585</v>
      </c>
      <c r="B155" t="s">
        <v>3575</v>
      </c>
      <c r="C155" t="s">
        <v>3584</v>
      </c>
      <c r="D155" t="s">
        <v>2309</v>
      </c>
      <c r="E155" s="741">
        <v>6200</v>
      </c>
      <c r="F155" s="741">
        <v>7400</v>
      </c>
      <c r="G155" s="741">
        <v>1200</v>
      </c>
      <c r="H155" t="s">
        <v>3583</v>
      </c>
      <c r="I155" t="s">
        <v>3582</v>
      </c>
      <c r="J155" t="s">
        <v>3581</v>
      </c>
      <c r="K155" t="s">
        <v>3580</v>
      </c>
      <c r="M155" t="s">
        <v>3579</v>
      </c>
      <c r="N155" t="s">
        <v>3578</v>
      </c>
      <c r="O155" t="s">
        <v>3577</v>
      </c>
    </row>
    <row r="156" spans="1:15" x14ac:dyDescent="0.25">
      <c r="A156" t="s">
        <v>3576</v>
      </c>
      <c r="B156" t="s">
        <v>3575</v>
      </c>
      <c r="C156" t="s">
        <v>3574</v>
      </c>
      <c r="D156" t="s">
        <v>2298</v>
      </c>
      <c r="E156" s="741">
        <v>87350</v>
      </c>
      <c r="F156" s="741">
        <v>104820</v>
      </c>
      <c r="G156" s="741">
        <v>17470</v>
      </c>
      <c r="H156" t="s">
        <v>3416</v>
      </c>
      <c r="I156" t="s">
        <v>42</v>
      </c>
      <c r="J156" t="s">
        <v>1429</v>
      </c>
      <c r="K156" t="s">
        <v>3573</v>
      </c>
      <c r="M156" t="s">
        <v>2302</v>
      </c>
      <c r="O156" t="s">
        <v>2301</v>
      </c>
    </row>
    <row r="157" spans="1:15" x14ac:dyDescent="0.25">
      <c r="A157" t="s">
        <v>3572</v>
      </c>
      <c r="B157" t="s">
        <v>3562</v>
      </c>
      <c r="C157" t="s">
        <v>3571</v>
      </c>
      <c r="D157" t="s">
        <v>2298</v>
      </c>
      <c r="E157" s="741">
        <v>416880</v>
      </c>
      <c r="F157" s="741">
        <v>500256</v>
      </c>
      <c r="G157" s="741">
        <v>83376</v>
      </c>
      <c r="H157" t="s">
        <v>3570</v>
      </c>
      <c r="I157" t="s">
        <v>44</v>
      </c>
      <c r="J157" t="s">
        <v>1531</v>
      </c>
      <c r="K157" t="s">
        <v>3569</v>
      </c>
      <c r="M157" t="s">
        <v>2492</v>
      </c>
      <c r="N157" t="s">
        <v>2491</v>
      </c>
      <c r="O157" t="s">
        <v>2490</v>
      </c>
    </row>
    <row r="158" spans="1:15" x14ac:dyDescent="0.25">
      <c r="A158" t="s">
        <v>3568</v>
      </c>
      <c r="B158" t="s">
        <v>3562</v>
      </c>
      <c r="C158" t="s">
        <v>2280</v>
      </c>
      <c r="D158" t="s">
        <v>2298</v>
      </c>
      <c r="E158" s="741">
        <v>1474.98</v>
      </c>
      <c r="F158" s="741">
        <v>1749.98</v>
      </c>
      <c r="G158" s="741">
        <v>275</v>
      </c>
      <c r="H158" t="s">
        <v>3567</v>
      </c>
      <c r="I158" t="s">
        <v>1400</v>
      </c>
      <c r="J158" t="s">
        <v>1399</v>
      </c>
      <c r="K158" t="s">
        <v>2281</v>
      </c>
      <c r="M158" t="s">
        <v>2296</v>
      </c>
      <c r="O158" t="s">
        <v>2295</v>
      </c>
    </row>
    <row r="159" spans="1:15" x14ac:dyDescent="0.25">
      <c r="A159" t="s">
        <v>3566</v>
      </c>
      <c r="B159" t="s">
        <v>3562</v>
      </c>
      <c r="C159" t="s">
        <v>3565</v>
      </c>
      <c r="D159" t="s">
        <v>2309</v>
      </c>
      <c r="E159" s="741">
        <v>122666.67</v>
      </c>
      <c r="F159" s="741">
        <v>147200</v>
      </c>
      <c r="G159" s="741">
        <v>24533.33</v>
      </c>
      <c r="H159" t="s">
        <v>2679</v>
      </c>
      <c r="I159" t="s">
        <v>2035</v>
      </c>
      <c r="J159" t="s">
        <v>2033</v>
      </c>
      <c r="K159" t="s">
        <v>3564</v>
      </c>
      <c r="M159" t="s">
        <v>3192</v>
      </c>
      <c r="N159" t="s">
        <v>3191</v>
      </c>
      <c r="O159" t="s">
        <v>3190</v>
      </c>
    </row>
    <row r="160" spans="1:15" x14ac:dyDescent="0.25">
      <c r="A160" t="s">
        <v>3563</v>
      </c>
      <c r="B160" t="s">
        <v>3562</v>
      </c>
      <c r="C160" t="s">
        <v>3561</v>
      </c>
      <c r="D160" t="s">
        <v>2298</v>
      </c>
      <c r="E160" s="741">
        <v>54327.199999999997</v>
      </c>
      <c r="F160" s="741">
        <v>65192.639999999999</v>
      </c>
      <c r="G160" s="741">
        <v>10865.44</v>
      </c>
      <c r="H160" t="s">
        <v>3560</v>
      </c>
      <c r="I160" t="s">
        <v>48</v>
      </c>
      <c r="J160" t="s">
        <v>1492</v>
      </c>
      <c r="K160" t="s">
        <v>3559</v>
      </c>
      <c r="M160" t="s">
        <v>2420</v>
      </c>
      <c r="N160" t="s">
        <v>2419</v>
      </c>
      <c r="O160" t="s">
        <v>2418</v>
      </c>
    </row>
    <row r="161" spans="1:15" x14ac:dyDescent="0.25">
      <c r="A161" t="s">
        <v>3558</v>
      </c>
      <c r="B161" t="s">
        <v>3557</v>
      </c>
      <c r="C161" t="s">
        <v>3556</v>
      </c>
      <c r="D161" t="s">
        <v>2309</v>
      </c>
      <c r="E161" s="741">
        <v>124832.2</v>
      </c>
      <c r="F161" s="741">
        <v>149798.64000000001</v>
      </c>
      <c r="G161" s="741">
        <v>24966.44</v>
      </c>
      <c r="H161" t="s">
        <v>3555</v>
      </c>
      <c r="I161" t="s">
        <v>133</v>
      </c>
      <c r="J161" t="s">
        <v>1393</v>
      </c>
      <c r="K161" t="s">
        <v>3554</v>
      </c>
      <c r="M161" t="s">
        <v>2343</v>
      </c>
      <c r="N161" t="s">
        <v>3491</v>
      </c>
      <c r="O161" t="s">
        <v>2341</v>
      </c>
    </row>
    <row r="162" spans="1:15" x14ac:dyDescent="0.25">
      <c r="A162" t="s">
        <v>3553</v>
      </c>
      <c r="B162" t="s">
        <v>3545</v>
      </c>
      <c r="C162" t="s">
        <v>3552</v>
      </c>
      <c r="D162" t="s">
        <v>2309</v>
      </c>
      <c r="E162" s="741">
        <v>119000</v>
      </c>
      <c r="F162" s="741">
        <v>142800</v>
      </c>
      <c r="G162" s="741">
        <v>23800</v>
      </c>
      <c r="H162" t="s">
        <v>3551</v>
      </c>
      <c r="I162" t="s">
        <v>135</v>
      </c>
      <c r="J162" t="s">
        <v>2171</v>
      </c>
      <c r="K162" t="s">
        <v>3550</v>
      </c>
      <c r="M162" t="s">
        <v>3549</v>
      </c>
      <c r="N162" t="s">
        <v>3548</v>
      </c>
      <c r="O162" t="s">
        <v>3547</v>
      </c>
    </row>
    <row r="163" spans="1:15" x14ac:dyDescent="0.25">
      <c r="A163" t="s">
        <v>3546</v>
      </c>
      <c r="B163" t="s">
        <v>3545</v>
      </c>
      <c r="C163" t="s">
        <v>3544</v>
      </c>
      <c r="D163" t="s">
        <v>2309</v>
      </c>
      <c r="E163" s="741">
        <v>541.66999999999996</v>
      </c>
      <c r="F163" s="741">
        <v>650</v>
      </c>
      <c r="G163" s="741">
        <v>108.33</v>
      </c>
      <c r="H163" t="s">
        <v>3543</v>
      </c>
      <c r="I163" t="s">
        <v>33</v>
      </c>
      <c r="J163" t="s">
        <v>2018</v>
      </c>
      <c r="K163" t="s">
        <v>3542</v>
      </c>
      <c r="M163" t="s">
        <v>3156</v>
      </c>
      <c r="N163" t="s">
        <v>3155</v>
      </c>
      <c r="O163" t="s">
        <v>3154</v>
      </c>
    </row>
    <row r="164" spans="1:15" x14ac:dyDescent="0.25">
      <c r="A164" t="s">
        <v>3541</v>
      </c>
      <c r="B164" t="s">
        <v>3524</v>
      </c>
      <c r="C164" t="s">
        <v>3540</v>
      </c>
      <c r="D164" t="s">
        <v>2298</v>
      </c>
      <c r="E164" s="741">
        <v>12500</v>
      </c>
      <c r="F164" s="741">
        <v>15000</v>
      </c>
      <c r="G164" s="741">
        <v>2500</v>
      </c>
      <c r="H164" t="s">
        <v>3539</v>
      </c>
      <c r="I164" t="s">
        <v>1950</v>
      </c>
      <c r="J164" t="s">
        <v>1949</v>
      </c>
      <c r="K164" t="s">
        <v>3538</v>
      </c>
      <c r="M164" t="s">
        <v>3091</v>
      </c>
      <c r="N164" t="s">
        <v>3090</v>
      </c>
      <c r="O164" t="s">
        <v>3089</v>
      </c>
    </row>
    <row r="165" spans="1:15" x14ac:dyDescent="0.25">
      <c r="A165" t="s">
        <v>3537</v>
      </c>
      <c r="B165" t="s">
        <v>3524</v>
      </c>
      <c r="C165" t="s">
        <v>3536</v>
      </c>
      <c r="D165" t="s">
        <v>2298</v>
      </c>
      <c r="E165" s="741">
        <v>20880</v>
      </c>
      <c r="F165" s="741">
        <v>25056</v>
      </c>
      <c r="G165" s="741">
        <v>4176</v>
      </c>
      <c r="H165" t="s">
        <v>3535</v>
      </c>
      <c r="I165" t="s">
        <v>48</v>
      </c>
      <c r="J165" t="s">
        <v>1492</v>
      </c>
      <c r="K165" t="s">
        <v>3534</v>
      </c>
      <c r="M165" t="s">
        <v>2420</v>
      </c>
      <c r="N165" t="s">
        <v>2419</v>
      </c>
      <c r="O165" t="s">
        <v>2418</v>
      </c>
    </row>
    <row r="166" spans="1:15" x14ac:dyDescent="0.25">
      <c r="A166" t="s">
        <v>3533</v>
      </c>
      <c r="B166" t="s">
        <v>3524</v>
      </c>
      <c r="C166" t="s">
        <v>3532</v>
      </c>
      <c r="D166" t="s">
        <v>2298</v>
      </c>
      <c r="E166" s="741">
        <v>377000</v>
      </c>
      <c r="F166" s="741">
        <v>452400</v>
      </c>
      <c r="G166" s="741">
        <v>75400</v>
      </c>
      <c r="H166" t="s">
        <v>3531</v>
      </c>
      <c r="I166" t="s">
        <v>42</v>
      </c>
      <c r="J166" t="s">
        <v>1429</v>
      </c>
      <c r="K166" t="s">
        <v>3530</v>
      </c>
      <c r="M166" t="s">
        <v>2302</v>
      </c>
      <c r="O166" t="s">
        <v>2301</v>
      </c>
    </row>
    <row r="167" spans="1:15" x14ac:dyDescent="0.25">
      <c r="A167" t="s">
        <v>3529</v>
      </c>
      <c r="B167" t="s">
        <v>3524</v>
      </c>
      <c r="C167" t="s">
        <v>3528</v>
      </c>
      <c r="D167" t="s">
        <v>2298</v>
      </c>
      <c r="E167" s="741">
        <v>31500</v>
      </c>
      <c r="F167" s="741">
        <v>37800</v>
      </c>
      <c r="G167" s="741">
        <v>6300</v>
      </c>
      <c r="H167" t="s">
        <v>3527</v>
      </c>
      <c r="I167" t="s">
        <v>42</v>
      </c>
      <c r="J167" t="s">
        <v>1429</v>
      </c>
      <c r="K167" t="s">
        <v>3526</v>
      </c>
      <c r="M167" t="s">
        <v>2302</v>
      </c>
      <c r="O167" t="s">
        <v>2301</v>
      </c>
    </row>
    <row r="168" spans="1:15" x14ac:dyDescent="0.25">
      <c r="A168" t="s">
        <v>3525</v>
      </c>
      <c r="B168" t="s">
        <v>3524</v>
      </c>
      <c r="C168" t="s">
        <v>3523</v>
      </c>
      <c r="D168" t="s">
        <v>2298</v>
      </c>
      <c r="E168" s="741">
        <v>643500</v>
      </c>
      <c r="F168" s="741">
        <v>772200</v>
      </c>
      <c r="G168" s="741">
        <v>128700</v>
      </c>
      <c r="H168" t="s">
        <v>3522</v>
      </c>
      <c r="I168" t="s">
        <v>42</v>
      </c>
      <c r="J168" t="s">
        <v>1429</v>
      </c>
      <c r="K168" t="s">
        <v>3521</v>
      </c>
      <c r="M168" t="s">
        <v>2302</v>
      </c>
      <c r="O168" t="s">
        <v>2301</v>
      </c>
    </row>
    <row r="169" spans="1:15" x14ac:dyDescent="0.25">
      <c r="A169" t="s">
        <v>3520</v>
      </c>
      <c r="B169" t="s">
        <v>2279</v>
      </c>
      <c r="C169" t="s">
        <v>2282</v>
      </c>
      <c r="D169" t="s">
        <v>2298</v>
      </c>
      <c r="E169" s="741">
        <v>668133.34</v>
      </c>
      <c r="F169" s="741">
        <v>801760</v>
      </c>
      <c r="G169" s="741">
        <v>133626.66</v>
      </c>
      <c r="H169" t="s">
        <v>389</v>
      </c>
      <c r="I169" t="s">
        <v>1995</v>
      </c>
      <c r="J169" t="s">
        <v>1994</v>
      </c>
      <c r="K169" t="s">
        <v>2283</v>
      </c>
      <c r="M169" t="s">
        <v>3136</v>
      </c>
      <c r="N169" t="s">
        <v>3135</v>
      </c>
      <c r="O169" t="s">
        <v>3134</v>
      </c>
    </row>
    <row r="170" spans="1:15" x14ac:dyDescent="0.25">
      <c r="A170" t="s">
        <v>3519</v>
      </c>
      <c r="B170" t="s">
        <v>2279</v>
      </c>
      <c r="C170" t="s">
        <v>2284</v>
      </c>
      <c r="D170" t="s">
        <v>2298</v>
      </c>
      <c r="E170" s="741">
        <v>416880</v>
      </c>
      <c r="F170" s="741">
        <v>500256</v>
      </c>
      <c r="G170" s="741">
        <v>83376</v>
      </c>
      <c r="H170" t="s">
        <v>3518</v>
      </c>
      <c r="I170" t="s">
        <v>44</v>
      </c>
      <c r="J170" t="s">
        <v>1531</v>
      </c>
      <c r="K170" t="s">
        <v>2285</v>
      </c>
      <c r="M170" t="s">
        <v>2492</v>
      </c>
      <c r="N170" t="s">
        <v>2491</v>
      </c>
      <c r="O170" t="s">
        <v>2490</v>
      </c>
    </row>
    <row r="171" spans="1:15" x14ac:dyDescent="0.25">
      <c r="A171" t="s">
        <v>3517</v>
      </c>
      <c r="B171" t="s">
        <v>2279</v>
      </c>
      <c r="C171" t="s">
        <v>2286</v>
      </c>
      <c r="D171" t="s">
        <v>2298</v>
      </c>
      <c r="E171" s="741">
        <v>102008.33</v>
      </c>
      <c r="F171" s="741">
        <v>122410</v>
      </c>
      <c r="G171" s="741">
        <v>20401.669999999998</v>
      </c>
      <c r="H171" t="s">
        <v>3516</v>
      </c>
      <c r="I171" t="s">
        <v>42</v>
      </c>
      <c r="J171" t="s">
        <v>1429</v>
      </c>
      <c r="K171" t="s">
        <v>2287</v>
      </c>
      <c r="M171" t="s">
        <v>2302</v>
      </c>
      <c r="O171" t="s">
        <v>2301</v>
      </c>
    </row>
    <row r="172" spans="1:15" x14ac:dyDescent="0.25">
      <c r="A172" t="s">
        <v>3515</v>
      </c>
      <c r="B172" t="s">
        <v>2279</v>
      </c>
      <c r="C172" t="s">
        <v>2288</v>
      </c>
      <c r="D172" t="s">
        <v>2298</v>
      </c>
      <c r="E172" s="741">
        <v>69713.16</v>
      </c>
      <c r="F172" s="741">
        <v>83655.789999999994</v>
      </c>
      <c r="G172" s="741">
        <v>13942.63</v>
      </c>
      <c r="H172" t="s">
        <v>3514</v>
      </c>
      <c r="I172" t="s">
        <v>1862</v>
      </c>
      <c r="J172" t="s">
        <v>3278</v>
      </c>
      <c r="K172" t="s">
        <v>2289</v>
      </c>
      <c r="M172" t="s">
        <v>2970</v>
      </c>
      <c r="N172" t="s">
        <v>2969</v>
      </c>
      <c r="O172" t="s">
        <v>2968</v>
      </c>
    </row>
    <row r="173" spans="1:15" x14ac:dyDescent="0.25">
      <c r="A173" t="s">
        <v>3513</v>
      </c>
      <c r="B173" t="s">
        <v>2279</v>
      </c>
      <c r="C173" t="s">
        <v>2290</v>
      </c>
      <c r="D173" t="s">
        <v>2309</v>
      </c>
      <c r="E173" s="741">
        <v>124975.62</v>
      </c>
      <c r="F173" s="741">
        <v>149970.74</v>
      </c>
      <c r="G173" s="741">
        <v>24995.119999999999</v>
      </c>
      <c r="H173" t="s">
        <v>3512</v>
      </c>
      <c r="I173" t="s">
        <v>1862</v>
      </c>
      <c r="J173" t="s">
        <v>3278</v>
      </c>
      <c r="K173" t="s">
        <v>2291</v>
      </c>
      <c r="M173" t="s">
        <v>2970</v>
      </c>
      <c r="N173" t="s">
        <v>2969</v>
      </c>
      <c r="O173" t="s">
        <v>2968</v>
      </c>
    </row>
    <row r="174" spans="1:15" x14ac:dyDescent="0.25">
      <c r="A174" t="s">
        <v>3511</v>
      </c>
      <c r="B174" t="s">
        <v>2279</v>
      </c>
      <c r="C174" t="s">
        <v>2292</v>
      </c>
      <c r="D174" t="s">
        <v>2298</v>
      </c>
      <c r="E174" s="741">
        <v>45137.5</v>
      </c>
      <c r="F174" s="741">
        <v>54165</v>
      </c>
      <c r="G174" s="741">
        <v>9027.5</v>
      </c>
      <c r="H174" t="s">
        <v>3510</v>
      </c>
      <c r="I174" t="s">
        <v>42</v>
      </c>
      <c r="J174" t="s">
        <v>1429</v>
      </c>
      <c r="K174" t="s">
        <v>2293</v>
      </c>
      <c r="M174" t="s">
        <v>2302</v>
      </c>
      <c r="O174" t="s">
        <v>2301</v>
      </c>
    </row>
    <row r="175" spans="1:15" x14ac:dyDescent="0.25">
      <c r="A175" t="s">
        <v>3509</v>
      </c>
      <c r="B175" t="s">
        <v>2270</v>
      </c>
      <c r="C175" t="s">
        <v>2268</v>
      </c>
      <c r="D175" t="s">
        <v>2298</v>
      </c>
      <c r="E175" s="741">
        <v>416880</v>
      </c>
      <c r="F175" s="741">
        <v>500256</v>
      </c>
      <c r="G175" s="741">
        <v>83376</v>
      </c>
      <c r="H175" t="s">
        <v>3508</v>
      </c>
      <c r="I175" t="s">
        <v>44</v>
      </c>
      <c r="J175" t="s">
        <v>1531</v>
      </c>
      <c r="K175" t="s">
        <v>2269</v>
      </c>
      <c r="M175" t="s">
        <v>2492</v>
      </c>
      <c r="N175" t="s">
        <v>2491</v>
      </c>
      <c r="O175" t="s">
        <v>2490</v>
      </c>
    </row>
    <row r="176" spans="1:15" x14ac:dyDescent="0.25">
      <c r="A176" t="s">
        <v>3507</v>
      </c>
      <c r="B176" t="s">
        <v>2270</v>
      </c>
      <c r="C176" t="s">
        <v>2271</v>
      </c>
      <c r="D176" t="s">
        <v>2309</v>
      </c>
      <c r="E176" s="741">
        <v>124975.62</v>
      </c>
      <c r="F176" s="741">
        <v>149970.74</v>
      </c>
      <c r="G176" s="741">
        <v>24995.119999999999</v>
      </c>
      <c r="H176" t="s">
        <v>3506</v>
      </c>
      <c r="I176" t="s">
        <v>1862</v>
      </c>
      <c r="J176" t="s">
        <v>3278</v>
      </c>
      <c r="K176" t="s">
        <v>2272</v>
      </c>
      <c r="M176" t="s">
        <v>2970</v>
      </c>
      <c r="N176" t="s">
        <v>2969</v>
      </c>
      <c r="O176" t="s">
        <v>2968</v>
      </c>
    </row>
    <row r="177" spans="1:15" x14ac:dyDescent="0.25">
      <c r="A177" t="s">
        <v>3505</v>
      </c>
      <c r="B177" t="s">
        <v>2270</v>
      </c>
      <c r="C177" t="s">
        <v>2273</v>
      </c>
      <c r="D177" t="s">
        <v>2309</v>
      </c>
      <c r="E177" s="741">
        <v>19719.98</v>
      </c>
      <c r="F177" s="741">
        <v>23663.99</v>
      </c>
      <c r="G177" s="741">
        <v>3944.01</v>
      </c>
      <c r="H177" t="s">
        <v>649</v>
      </c>
      <c r="I177" t="s">
        <v>2276</v>
      </c>
      <c r="J177" t="s">
        <v>2275</v>
      </c>
      <c r="K177" t="s">
        <v>2274</v>
      </c>
      <c r="M177" t="s">
        <v>3504</v>
      </c>
      <c r="N177" t="s">
        <v>3503</v>
      </c>
      <c r="O177" t="s">
        <v>3502</v>
      </c>
    </row>
    <row r="178" spans="1:15" x14ac:dyDescent="0.25">
      <c r="A178" t="s">
        <v>3501</v>
      </c>
      <c r="B178" t="s">
        <v>2262</v>
      </c>
      <c r="C178" t="s">
        <v>2260</v>
      </c>
      <c r="D178" t="s">
        <v>2309</v>
      </c>
      <c r="E178" s="741">
        <v>14333.33</v>
      </c>
      <c r="F178" s="741">
        <v>17200</v>
      </c>
      <c r="G178" s="741">
        <v>2866.67</v>
      </c>
      <c r="H178" t="s">
        <v>313</v>
      </c>
      <c r="I178" t="s">
        <v>155</v>
      </c>
      <c r="J178" t="s">
        <v>3500</v>
      </c>
      <c r="K178" t="s">
        <v>2261</v>
      </c>
      <c r="M178" t="s">
        <v>3499</v>
      </c>
      <c r="N178" t="s">
        <v>3498</v>
      </c>
      <c r="O178" t="s">
        <v>3497</v>
      </c>
    </row>
    <row r="179" spans="1:15" x14ac:dyDescent="0.25">
      <c r="A179" t="s">
        <v>3496</v>
      </c>
      <c r="B179" t="s">
        <v>2262</v>
      </c>
      <c r="C179" t="s">
        <v>2264</v>
      </c>
      <c r="D179" t="s">
        <v>2309</v>
      </c>
      <c r="E179" s="741">
        <v>7500</v>
      </c>
      <c r="F179" s="741">
        <v>9000</v>
      </c>
      <c r="G179" s="741">
        <v>1500</v>
      </c>
      <c r="H179" t="s">
        <v>3495</v>
      </c>
      <c r="I179" t="s">
        <v>2213</v>
      </c>
      <c r="J179" t="s">
        <v>2212</v>
      </c>
      <c r="K179" t="s">
        <v>2265</v>
      </c>
      <c r="M179" t="s">
        <v>3448</v>
      </c>
      <c r="N179" t="s">
        <v>3447</v>
      </c>
      <c r="O179" t="s">
        <v>3446</v>
      </c>
    </row>
    <row r="180" spans="1:15" x14ac:dyDescent="0.25">
      <c r="A180" t="s">
        <v>3494</v>
      </c>
      <c r="B180" t="s">
        <v>2262</v>
      </c>
      <c r="C180" t="s">
        <v>2266</v>
      </c>
      <c r="D180" t="s">
        <v>2309</v>
      </c>
      <c r="E180" s="741">
        <v>124975.62</v>
      </c>
      <c r="F180" s="741">
        <v>149970.74</v>
      </c>
      <c r="G180" s="741">
        <v>24995.119999999999</v>
      </c>
      <c r="H180" t="s">
        <v>3493</v>
      </c>
      <c r="I180" t="s">
        <v>1862</v>
      </c>
      <c r="J180" t="s">
        <v>3278</v>
      </c>
      <c r="K180" t="s">
        <v>2267</v>
      </c>
      <c r="M180" t="s">
        <v>2970</v>
      </c>
      <c r="N180" t="s">
        <v>2969</v>
      </c>
      <c r="O180" t="s">
        <v>2968</v>
      </c>
    </row>
    <row r="181" spans="1:15" x14ac:dyDescent="0.25">
      <c r="A181" t="s">
        <v>3492</v>
      </c>
      <c r="B181" t="s">
        <v>2241</v>
      </c>
      <c r="C181" t="s">
        <v>2239</v>
      </c>
      <c r="D181" t="s">
        <v>2309</v>
      </c>
      <c r="E181" s="741">
        <v>82959.91</v>
      </c>
      <c r="F181" s="741">
        <v>99551.89</v>
      </c>
      <c r="G181" s="741">
        <v>16591.98</v>
      </c>
      <c r="H181" t="s">
        <v>684</v>
      </c>
      <c r="I181" t="s">
        <v>133</v>
      </c>
      <c r="J181" t="s">
        <v>1393</v>
      </c>
      <c r="K181" t="s">
        <v>2240</v>
      </c>
      <c r="M181" t="s">
        <v>2343</v>
      </c>
      <c r="N181" t="s">
        <v>3491</v>
      </c>
      <c r="O181" t="s">
        <v>2341</v>
      </c>
    </row>
    <row r="182" spans="1:15" x14ac:dyDescent="0.25">
      <c r="A182" t="s">
        <v>3490</v>
      </c>
      <c r="B182" t="s">
        <v>2241</v>
      </c>
      <c r="C182" t="s">
        <v>2242</v>
      </c>
      <c r="D182" t="s">
        <v>2298</v>
      </c>
      <c r="E182" s="741">
        <v>88702.5</v>
      </c>
      <c r="F182" s="741">
        <v>106443</v>
      </c>
      <c r="G182" s="741">
        <v>17740.5</v>
      </c>
      <c r="H182" t="s">
        <v>3489</v>
      </c>
      <c r="I182" t="s">
        <v>2143</v>
      </c>
      <c r="J182" t="s">
        <v>2142</v>
      </c>
      <c r="K182" t="s">
        <v>2243</v>
      </c>
      <c r="M182" t="s">
        <v>3380</v>
      </c>
      <c r="N182" t="s">
        <v>3379</v>
      </c>
      <c r="O182" t="s">
        <v>3488</v>
      </c>
    </row>
    <row r="183" spans="1:15" x14ac:dyDescent="0.25">
      <c r="A183" t="s">
        <v>3487</v>
      </c>
      <c r="B183" t="s">
        <v>2241</v>
      </c>
      <c r="C183" t="s">
        <v>2244</v>
      </c>
      <c r="D183" t="s">
        <v>2298</v>
      </c>
      <c r="E183" s="741">
        <v>106173</v>
      </c>
      <c r="F183" s="741">
        <v>127407.6</v>
      </c>
      <c r="G183" s="741">
        <v>21234.6</v>
      </c>
      <c r="H183" t="s">
        <v>3486</v>
      </c>
      <c r="I183" t="s">
        <v>2143</v>
      </c>
      <c r="J183" t="s">
        <v>2142</v>
      </c>
      <c r="K183" t="s">
        <v>2245</v>
      </c>
      <c r="M183" t="s">
        <v>3380</v>
      </c>
      <c r="N183" t="s">
        <v>3379</v>
      </c>
      <c r="O183" t="s">
        <v>3378</v>
      </c>
    </row>
    <row r="184" spans="1:15" x14ac:dyDescent="0.25">
      <c r="A184" t="s">
        <v>3485</v>
      </c>
      <c r="B184" t="s">
        <v>2241</v>
      </c>
      <c r="C184" t="s">
        <v>2246</v>
      </c>
      <c r="D184" t="s">
        <v>2298</v>
      </c>
      <c r="E184" s="741">
        <v>106173</v>
      </c>
      <c r="F184" s="741">
        <v>127407.6</v>
      </c>
      <c r="G184" s="741">
        <v>21234.6</v>
      </c>
      <c r="H184" t="s">
        <v>3484</v>
      </c>
      <c r="I184" t="s">
        <v>2143</v>
      </c>
      <c r="J184" t="s">
        <v>2142</v>
      </c>
      <c r="K184" t="s">
        <v>2247</v>
      </c>
      <c r="M184" t="s">
        <v>3380</v>
      </c>
      <c r="N184" t="s">
        <v>3379</v>
      </c>
      <c r="O184" t="s">
        <v>3378</v>
      </c>
    </row>
    <row r="185" spans="1:15" x14ac:dyDescent="0.25">
      <c r="A185" t="s">
        <v>3483</v>
      </c>
      <c r="B185" t="s">
        <v>2241</v>
      </c>
      <c r="C185" t="s">
        <v>2248</v>
      </c>
      <c r="D185" t="s">
        <v>2298</v>
      </c>
      <c r="E185" s="741">
        <v>106173</v>
      </c>
      <c r="F185" s="741">
        <v>127407.6</v>
      </c>
      <c r="G185" s="741">
        <v>21234.6</v>
      </c>
      <c r="H185" t="s">
        <v>3482</v>
      </c>
      <c r="I185" t="s">
        <v>2143</v>
      </c>
      <c r="J185" t="s">
        <v>2142</v>
      </c>
      <c r="K185" t="s">
        <v>2249</v>
      </c>
      <c r="M185" t="s">
        <v>3380</v>
      </c>
      <c r="N185" t="s">
        <v>3379</v>
      </c>
      <c r="O185" t="s">
        <v>3378</v>
      </c>
    </row>
    <row r="186" spans="1:15" x14ac:dyDescent="0.25">
      <c r="A186" t="s">
        <v>3481</v>
      </c>
      <c r="B186" t="s">
        <v>2241</v>
      </c>
      <c r="C186" t="s">
        <v>2250</v>
      </c>
      <c r="D186" t="s">
        <v>2309</v>
      </c>
      <c r="E186" s="741">
        <v>124975.62</v>
      </c>
      <c r="F186" s="741">
        <v>149970.74</v>
      </c>
      <c r="G186" s="741">
        <v>24995.119999999999</v>
      </c>
      <c r="H186" t="s">
        <v>3480</v>
      </c>
      <c r="I186" t="s">
        <v>1862</v>
      </c>
      <c r="J186" t="s">
        <v>3278</v>
      </c>
      <c r="K186" t="s">
        <v>2251</v>
      </c>
      <c r="M186" t="s">
        <v>2970</v>
      </c>
      <c r="N186" t="s">
        <v>2969</v>
      </c>
      <c r="O186" t="s">
        <v>2968</v>
      </c>
    </row>
    <row r="187" spans="1:15" x14ac:dyDescent="0.25">
      <c r="A187" t="s">
        <v>3479</v>
      </c>
      <c r="B187" t="s">
        <v>2241</v>
      </c>
      <c r="C187" t="s">
        <v>2252</v>
      </c>
      <c r="D187" t="s">
        <v>2309</v>
      </c>
      <c r="E187" s="741">
        <v>83333.33</v>
      </c>
      <c r="F187" s="741">
        <v>100000</v>
      </c>
      <c r="G187" s="741">
        <v>16666.669999999998</v>
      </c>
      <c r="H187" t="s">
        <v>1056</v>
      </c>
      <c r="I187" t="s">
        <v>2255</v>
      </c>
      <c r="J187" t="s">
        <v>2254</v>
      </c>
      <c r="K187" t="s">
        <v>2253</v>
      </c>
      <c r="M187" t="s">
        <v>3478</v>
      </c>
      <c r="N187" t="s">
        <v>3477</v>
      </c>
      <c r="O187" t="s">
        <v>3476</v>
      </c>
    </row>
    <row r="188" spans="1:15" x14ac:dyDescent="0.25">
      <c r="A188" t="s">
        <v>3475</v>
      </c>
      <c r="B188" t="s">
        <v>2241</v>
      </c>
      <c r="C188" t="s">
        <v>2256</v>
      </c>
      <c r="D188" t="s">
        <v>2298</v>
      </c>
      <c r="E188" s="741">
        <v>79629.75</v>
      </c>
      <c r="F188" s="741">
        <v>95555.7</v>
      </c>
      <c r="G188" s="741">
        <v>15925.95</v>
      </c>
      <c r="H188" t="s">
        <v>3474</v>
      </c>
      <c r="I188" t="s">
        <v>2143</v>
      </c>
      <c r="J188" t="s">
        <v>2142</v>
      </c>
      <c r="K188" t="s">
        <v>2257</v>
      </c>
      <c r="M188" t="s">
        <v>3380</v>
      </c>
      <c r="N188" t="s">
        <v>3379</v>
      </c>
      <c r="O188" t="s">
        <v>3378</v>
      </c>
    </row>
    <row r="189" spans="1:15" x14ac:dyDescent="0.25">
      <c r="A189" t="s">
        <v>3473</v>
      </c>
      <c r="B189" t="s">
        <v>2241</v>
      </c>
      <c r="C189" t="s">
        <v>2258</v>
      </c>
      <c r="D189" t="s">
        <v>2309</v>
      </c>
      <c r="E189" s="741">
        <v>56833.33</v>
      </c>
      <c r="F189" s="741">
        <v>68200</v>
      </c>
      <c r="G189" s="741">
        <v>11366.67</v>
      </c>
      <c r="H189" t="s">
        <v>3472</v>
      </c>
      <c r="I189" t="s">
        <v>1707</v>
      </c>
      <c r="J189" t="s">
        <v>1706</v>
      </c>
      <c r="K189" t="s">
        <v>2259</v>
      </c>
      <c r="M189" t="s">
        <v>2789</v>
      </c>
      <c r="N189" t="s">
        <v>2801</v>
      </c>
      <c r="O189" t="s">
        <v>2788</v>
      </c>
    </row>
    <row r="190" spans="1:15" x14ac:dyDescent="0.25">
      <c r="A190" t="s">
        <v>3471</v>
      </c>
      <c r="B190" t="s">
        <v>2236</v>
      </c>
      <c r="C190" t="s">
        <v>2234</v>
      </c>
      <c r="D190" t="s">
        <v>2298</v>
      </c>
      <c r="E190" s="741">
        <v>2400</v>
      </c>
      <c r="F190" s="741">
        <v>2880</v>
      </c>
      <c r="G190" s="741">
        <v>480</v>
      </c>
      <c r="H190" t="s">
        <v>3470</v>
      </c>
      <c r="I190" t="s">
        <v>48</v>
      </c>
      <c r="J190" t="s">
        <v>1492</v>
      </c>
      <c r="K190" t="s">
        <v>2235</v>
      </c>
      <c r="M190" t="s">
        <v>2420</v>
      </c>
      <c r="N190" t="s">
        <v>2419</v>
      </c>
      <c r="O190" t="s">
        <v>2418</v>
      </c>
    </row>
    <row r="191" spans="1:15" x14ac:dyDescent="0.25">
      <c r="A191" t="s">
        <v>3469</v>
      </c>
      <c r="B191" t="s">
        <v>2236</v>
      </c>
      <c r="C191" t="s">
        <v>2237</v>
      </c>
      <c r="D191" t="s">
        <v>2309</v>
      </c>
      <c r="E191" s="741">
        <v>124975.62</v>
      </c>
      <c r="F191" s="741">
        <v>149970.74</v>
      </c>
      <c r="G191" s="741">
        <v>24995.119999999999</v>
      </c>
      <c r="H191" t="s">
        <v>3468</v>
      </c>
      <c r="I191" t="s">
        <v>1862</v>
      </c>
      <c r="J191" t="s">
        <v>3278</v>
      </c>
      <c r="K191" t="s">
        <v>2238</v>
      </c>
      <c r="M191" t="s">
        <v>2970</v>
      </c>
      <c r="N191" t="s">
        <v>2969</v>
      </c>
      <c r="O191" t="s">
        <v>2968</v>
      </c>
    </row>
    <row r="192" spans="1:15" x14ac:dyDescent="0.25">
      <c r="A192" t="s">
        <v>3467</v>
      </c>
      <c r="B192" t="s">
        <v>2231</v>
      </c>
      <c r="C192" t="s">
        <v>2229</v>
      </c>
      <c r="D192" t="s">
        <v>2309</v>
      </c>
      <c r="E192" s="741">
        <v>124975.62</v>
      </c>
      <c r="F192" s="741">
        <v>149970.74</v>
      </c>
      <c r="G192" s="741">
        <v>24995.119999999999</v>
      </c>
      <c r="H192" t="s">
        <v>3466</v>
      </c>
      <c r="I192" t="s">
        <v>1862</v>
      </c>
      <c r="J192" t="s">
        <v>3278</v>
      </c>
      <c r="K192" t="s">
        <v>2230</v>
      </c>
      <c r="M192" t="s">
        <v>2970</v>
      </c>
      <c r="N192" t="s">
        <v>2969</v>
      </c>
      <c r="O192" t="s">
        <v>2968</v>
      </c>
    </row>
    <row r="193" spans="1:15" x14ac:dyDescent="0.25">
      <c r="A193" t="s">
        <v>3465</v>
      </c>
      <c r="B193" t="s">
        <v>2231</v>
      </c>
      <c r="C193" t="s">
        <v>2232</v>
      </c>
      <c r="D193" t="s">
        <v>2298</v>
      </c>
      <c r="E193" s="741">
        <v>833760</v>
      </c>
      <c r="F193" s="741">
        <v>1000512</v>
      </c>
      <c r="G193" s="741">
        <v>166752</v>
      </c>
      <c r="H193" t="s">
        <v>3464</v>
      </c>
      <c r="I193" t="s">
        <v>44</v>
      </c>
      <c r="J193" t="s">
        <v>1531</v>
      </c>
      <c r="K193" t="s">
        <v>2233</v>
      </c>
      <c r="M193" t="s">
        <v>2492</v>
      </c>
      <c r="N193" t="s">
        <v>2491</v>
      </c>
      <c r="O193" t="s">
        <v>2490</v>
      </c>
    </row>
    <row r="194" spans="1:15" x14ac:dyDescent="0.25">
      <c r="A194" t="s">
        <v>3463</v>
      </c>
      <c r="B194" t="s">
        <v>2216</v>
      </c>
      <c r="C194" t="s">
        <v>2214</v>
      </c>
      <c r="D194" t="s">
        <v>2309</v>
      </c>
      <c r="E194" s="741">
        <v>3750</v>
      </c>
      <c r="F194" s="741">
        <v>4500</v>
      </c>
      <c r="G194" s="741">
        <v>750</v>
      </c>
      <c r="H194" t="s">
        <v>3462</v>
      </c>
      <c r="I194" t="s">
        <v>2156</v>
      </c>
      <c r="J194" t="s">
        <v>2155</v>
      </c>
      <c r="K194" t="s">
        <v>2215</v>
      </c>
      <c r="M194" t="s">
        <v>3394</v>
      </c>
      <c r="N194" t="s">
        <v>3393</v>
      </c>
      <c r="O194" t="s">
        <v>3392</v>
      </c>
    </row>
    <row r="195" spans="1:15" x14ac:dyDescent="0.25">
      <c r="A195" t="s">
        <v>3461</v>
      </c>
      <c r="B195" t="s">
        <v>2216</v>
      </c>
      <c r="C195" t="s">
        <v>2217</v>
      </c>
      <c r="D195" t="s">
        <v>2298</v>
      </c>
      <c r="E195" s="741">
        <v>3600</v>
      </c>
      <c r="F195" s="741">
        <v>4320</v>
      </c>
      <c r="G195" s="741">
        <v>720</v>
      </c>
      <c r="H195" t="s">
        <v>3460</v>
      </c>
      <c r="I195" t="s">
        <v>48</v>
      </c>
      <c r="J195" t="s">
        <v>1492</v>
      </c>
      <c r="K195" t="s">
        <v>2218</v>
      </c>
      <c r="M195" t="s">
        <v>2420</v>
      </c>
      <c r="N195" t="s">
        <v>2419</v>
      </c>
      <c r="O195" t="s">
        <v>2418</v>
      </c>
    </row>
    <row r="196" spans="1:15" x14ac:dyDescent="0.25">
      <c r="A196" t="s">
        <v>3459</v>
      </c>
      <c r="B196" t="s">
        <v>2216</v>
      </c>
      <c r="C196" t="s">
        <v>2219</v>
      </c>
      <c r="D196" t="s">
        <v>2298</v>
      </c>
      <c r="E196" s="741">
        <v>1954666.67</v>
      </c>
      <c r="F196" s="741">
        <v>2345600</v>
      </c>
      <c r="G196" s="741">
        <v>390933.33</v>
      </c>
      <c r="H196" t="s">
        <v>3458</v>
      </c>
      <c r="I196" t="s">
        <v>2223</v>
      </c>
      <c r="J196" t="s">
        <v>2221</v>
      </c>
      <c r="K196" t="s">
        <v>2220</v>
      </c>
      <c r="M196" t="s">
        <v>3457</v>
      </c>
      <c r="N196" t="s">
        <v>3456</v>
      </c>
      <c r="O196" t="s">
        <v>3455</v>
      </c>
    </row>
    <row r="197" spans="1:15" x14ac:dyDescent="0.25">
      <c r="A197" t="s">
        <v>3454</v>
      </c>
      <c r="B197" t="s">
        <v>2216</v>
      </c>
      <c r="C197" t="s">
        <v>2224</v>
      </c>
      <c r="D197" t="s">
        <v>2309</v>
      </c>
      <c r="E197" s="741">
        <v>2690</v>
      </c>
      <c r="F197" s="741">
        <v>3228</v>
      </c>
      <c r="G197" s="741">
        <v>538</v>
      </c>
      <c r="H197" t="s">
        <v>3453</v>
      </c>
      <c r="I197" t="s">
        <v>117</v>
      </c>
      <c r="J197" t="s">
        <v>1391</v>
      </c>
      <c r="K197" t="s">
        <v>2225</v>
      </c>
      <c r="M197" t="s">
        <v>2384</v>
      </c>
      <c r="N197" t="s">
        <v>2383</v>
      </c>
      <c r="O197" t="s">
        <v>2382</v>
      </c>
    </row>
    <row r="198" spans="1:15" x14ac:dyDescent="0.25">
      <c r="A198" t="s">
        <v>3452</v>
      </c>
      <c r="B198" t="s">
        <v>2216</v>
      </c>
      <c r="C198" t="s">
        <v>2226</v>
      </c>
      <c r="D198" t="s">
        <v>2309</v>
      </c>
      <c r="E198" s="741">
        <v>27306.67</v>
      </c>
      <c r="F198" s="741">
        <v>32768</v>
      </c>
      <c r="G198" s="741">
        <v>5461.33</v>
      </c>
      <c r="H198" t="s">
        <v>3451</v>
      </c>
      <c r="I198" t="s">
        <v>1803</v>
      </c>
      <c r="J198" t="s">
        <v>2901</v>
      </c>
      <c r="K198" t="s">
        <v>2227</v>
      </c>
      <c r="M198" t="s">
        <v>2900</v>
      </c>
      <c r="N198" t="s">
        <v>2899</v>
      </c>
      <c r="O198" t="s">
        <v>2898</v>
      </c>
    </row>
    <row r="199" spans="1:15" x14ac:dyDescent="0.25">
      <c r="A199" t="s">
        <v>3450</v>
      </c>
      <c r="B199" t="s">
        <v>2211</v>
      </c>
      <c r="C199" t="s">
        <v>2209</v>
      </c>
      <c r="D199" t="s">
        <v>2309</v>
      </c>
      <c r="E199" s="741">
        <v>8289.17</v>
      </c>
      <c r="F199" s="741">
        <v>9947</v>
      </c>
      <c r="G199" s="741">
        <v>1657.83</v>
      </c>
      <c r="H199" t="s">
        <v>3449</v>
      </c>
      <c r="I199" t="s">
        <v>2213</v>
      </c>
      <c r="J199" t="s">
        <v>2212</v>
      </c>
      <c r="K199" t="s">
        <v>2210</v>
      </c>
      <c r="M199" t="s">
        <v>3448</v>
      </c>
      <c r="N199" t="s">
        <v>3447</v>
      </c>
      <c r="O199" t="s">
        <v>3446</v>
      </c>
    </row>
    <row r="200" spans="1:15" x14ac:dyDescent="0.25">
      <c r="A200" t="s">
        <v>3445</v>
      </c>
      <c r="B200" t="s">
        <v>2206</v>
      </c>
      <c r="C200" t="s">
        <v>2204</v>
      </c>
      <c r="D200" t="s">
        <v>2309</v>
      </c>
      <c r="E200" s="741">
        <v>90000</v>
      </c>
      <c r="F200" s="741">
        <v>108000</v>
      </c>
      <c r="G200" s="741">
        <v>18000</v>
      </c>
      <c r="H200" t="s">
        <v>3444</v>
      </c>
      <c r="I200" t="s">
        <v>2208</v>
      </c>
      <c r="J200" t="s">
        <v>2207</v>
      </c>
      <c r="K200" t="s">
        <v>2205</v>
      </c>
      <c r="M200" t="s">
        <v>3443</v>
      </c>
      <c r="N200" t="s">
        <v>3442</v>
      </c>
      <c r="O200" t="s">
        <v>3441</v>
      </c>
    </row>
    <row r="201" spans="1:15" x14ac:dyDescent="0.25">
      <c r="A201" t="s">
        <v>3440</v>
      </c>
      <c r="B201" t="s">
        <v>2203</v>
      </c>
      <c r="C201" t="s">
        <v>2201</v>
      </c>
      <c r="D201" t="s">
        <v>2309</v>
      </c>
      <c r="E201" s="741">
        <v>122471</v>
      </c>
      <c r="F201" s="741">
        <v>146965.20000000001</v>
      </c>
      <c r="G201" s="741">
        <v>24494.2</v>
      </c>
      <c r="H201" t="s">
        <v>3439</v>
      </c>
      <c r="I201" t="s">
        <v>71</v>
      </c>
      <c r="J201" t="s">
        <v>2499</v>
      </c>
      <c r="K201" t="s">
        <v>2202</v>
      </c>
      <c r="M201" t="s">
        <v>2498</v>
      </c>
      <c r="N201" t="s">
        <v>2497</v>
      </c>
      <c r="O201" t="s">
        <v>2496</v>
      </c>
    </row>
    <row r="202" spans="1:15" x14ac:dyDescent="0.25">
      <c r="A202" t="s">
        <v>3438</v>
      </c>
      <c r="B202" t="s">
        <v>1422</v>
      </c>
      <c r="C202" t="s">
        <v>2199</v>
      </c>
      <c r="D202" t="s">
        <v>2309</v>
      </c>
      <c r="E202" s="741">
        <v>67500</v>
      </c>
      <c r="F202" s="741">
        <v>81000</v>
      </c>
      <c r="G202" s="741">
        <v>13500</v>
      </c>
      <c r="H202" t="s">
        <v>1149</v>
      </c>
      <c r="I202" t="s">
        <v>1707</v>
      </c>
      <c r="J202" t="s">
        <v>1706</v>
      </c>
      <c r="K202" t="s">
        <v>2200</v>
      </c>
      <c r="M202" t="s">
        <v>2789</v>
      </c>
      <c r="N202" t="s">
        <v>2801</v>
      </c>
      <c r="O202" t="s">
        <v>2788</v>
      </c>
    </row>
    <row r="203" spans="1:15" x14ac:dyDescent="0.25">
      <c r="A203" t="s">
        <v>3437</v>
      </c>
      <c r="B203" t="s">
        <v>2198</v>
      </c>
      <c r="C203" t="s">
        <v>2196</v>
      </c>
      <c r="D203" t="s">
        <v>2298</v>
      </c>
      <c r="E203" s="741">
        <v>77024.990000000005</v>
      </c>
      <c r="F203" s="741">
        <v>92430</v>
      </c>
      <c r="G203" s="741">
        <v>15405.01</v>
      </c>
      <c r="H203" t="s">
        <v>3436</v>
      </c>
      <c r="I203" t="s">
        <v>42</v>
      </c>
      <c r="J203" t="s">
        <v>1429</v>
      </c>
      <c r="K203" t="s">
        <v>2197</v>
      </c>
      <c r="M203" t="s">
        <v>2302</v>
      </c>
      <c r="O203" t="s">
        <v>2301</v>
      </c>
    </row>
    <row r="204" spans="1:15" x14ac:dyDescent="0.25">
      <c r="A204" t="s">
        <v>3435</v>
      </c>
      <c r="B204" t="s">
        <v>2195</v>
      </c>
      <c r="C204" t="s">
        <v>2193</v>
      </c>
      <c r="D204" t="s">
        <v>2309</v>
      </c>
      <c r="E204" s="741">
        <v>109333.33</v>
      </c>
      <c r="F204" s="741">
        <v>131200</v>
      </c>
      <c r="G204" s="741">
        <v>21866.67</v>
      </c>
      <c r="H204" t="s">
        <v>409</v>
      </c>
      <c r="I204" t="s">
        <v>1707</v>
      </c>
      <c r="J204" t="s">
        <v>1706</v>
      </c>
      <c r="K204" t="s">
        <v>2194</v>
      </c>
      <c r="M204" t="s">
        <v>2789</v>
      </c>
      <c r="N204" t="s">
        <v>2801</v>
      </c>
      <c r="O204" t="s">
        <v>2788</v>
      </c>
    </row>
    <row r="205" spans="1:15" x14ac:dyDescent="0.25">
      <c r="A205" t="s">
        <v>3434</v>
      </c>
      <c r="B205" t="s">
        <v>2192</v>
      </c>
      <c r="C205" t="s">
        <v>2190</v>
      </c>
      <c r="D205" t="s">
        <v>2298</v>
      </c>
      <c r="E205" s="741">
        <v>583740</v>
      </c>
      <c r="F205" s="741">
        <v>700488</v>
      </c>
      <c r="G205" s="741">
        <v>116748</v>
      </c>
      <c r="H205" t="s">
        <v>398</v>
      </c>
      <c r="I205" t="s">
        <v>44</v>
      </c>
      <c r="J205" t="s">
        <v>1531</v>
      </c>
      <c r="K205" t="s">
        <v>2191</v>
      </c>
      <c r="M205" t="s">
        <v>2492</v>
      </c>
      <c r="N205" t="s">
        <v>2491</v>
      </c>
      <c r="O205" t="s">
        <v>2490</v>
      </c>
    </row>
    <row r="206" spans="1:15" x14ac:dyDescent="0.25">
      <c r="A206" t="s">
        <v>3433</v>
      </c>
      <c r="B206" t="s">
        <v>2189</v>
      </c>
      <c r="C206" t="s">
        <v>2187</v>
      </c>
      <c r="D206" t="s">
        <v>2309</v>
      </c>
      <c r="E206" s="741">
        <v>13825.31</v>
      </c>
      <c r="F206" s="741">
        <v>16590.37</v>
      </c>
      <c r="G206" s="741">
        <v>2765.06</v>
      </c>
      <c r="H206" t="s">
        <v>3432</v>
      </c>
      <c r="I206" t="s">
        <v>130</v>
      </c>
      <c r="J206" t="s">
        <v>1729</v>
      </c>
      <c r="K206" t="s">
        <v>2188</v>
      </c>
      <c r="M206" t="s">
        <v>2818</v>
      </c>
      <c r="N206" t="s">
        <v>2817</v>
      </c>
      <c r="O206" t="s">
        <v>2816</v>
      </c>
    </row>
    <row r="207" spans="1:15" x14ac:dyDescent="0.25">
      <c r="A207" t="s">
        <v>3431</v>
      </c>
      <c r="B207" t="s">
        <v>2189</v>
      </c>
      <c r="C207" t="s">
        <v>2127</v>
      </c>
      <c r="D207" t="s">
        <v>2298</v>
      </c>
      <c r="E207" s="741">
        <v>1400</v>
      </c>
      <c r="F207" s="741">
        <v>1680</v>
      </c>
      <c r="G207" s="741">
        <v>280</v>
      </c>
      <c r="H207" t="s">
        <v>3430</v>
      </c>
      <c r="I207" t="s">
        <v>1815</v>
      </c>
      <c r="J207" t="s">
        <v>1814</v>
      </c>
      <c r="K207" t="s">
        <v>2128</v>
      </c>
      <c r="M207" t="s">
        <v>3211</v>
      </c>
      <c r="O207" t="s">
        <v>3210</v>
      </c>
    </row>
    <row r="208" spans="1:15" x14ac:dyDescent="0.25">
      <c r="A208" t="s">
        <v>3429</v>
      </c>
      <c r="B208" t="s">
        <v>2186</v>
      </c>
      <c r="C208" t="s">
        <v>2184</v>
      </c>
      <c r="D208" t="s">
        <v>2309</v>
      </c>
      <c r="E208" s="741">
        <v>29666.67</v>
      </c>
      <c r="F208" s="741">
        <v>35600</v>
      </c>
      <c r="G208" s="741">
        <v>5933.33</v>
      </c>
      <c r="H208" t="s">
        <v>3428</v>
      </c>
      <c r="I208" t="s">
        <v>1405</v>
      </c>
      <c r="J208" t="s">
        <v>1404</v>
      </c>
      <c r="K208" t="s">
        <v>2185</v>
      </c>
      <c r="M208" t="s">
        <v>2943</v>
      </c>
      <c r="N208" t="s">
        <v>2942</v>
      </c>
      <c r="O208" t="s">
        <v>2941</v>
      </c>
    </row>
    <row r="209" spans="1:15" x14ac:dyDescent="0.25">
      <c r="A209" t="s">
        <v>3427</v>
      </c>
      <c r="B209" t="s">
        <v>2176</v>
      </c>
      <c r="C209" t="s">
        <v>2174</v>
      </c>
      <c r="D209" t="s">
        <v>2309</v>
      </c>
      <c r="E209" s="741">
        <v>120260</v>
      </c>
      <c r="F209" s="741">
        <v>144312</v>
      </c>
      <c r="G209" s="741">
        <v>24052</v>
      </c>
      <c r="H209" t="s">
        <v>3426</v>
      </c>
      <c r="I209" t="s">
        <v>2179</v>
      </c>
      <c r="J209" t="s">
        <v>2177</v>
      </c>
      <c r="K209" t="s">
        <v>2175</v>
      </c>
      <c r="M209" t="s">
        <v>3425</v>
      </c>
      <c r="N209" t="s">
        <v>3424</v>
      </c>
      <c r="O209" t="s">
        <v>3423</v>
      </c>
    </row>
    <row r="210" spans="1:15" x14ac:dyDescent="0.25">
      <c r="A210" t="s">
        <v>3422</v>
      </c>
      <c r="B210" t="s">
        <v>2176</v>
      </c>
      <c r="C210" t="s">
        <v>2180</v>
      </c>
      <c r="D210" t="s">
        <v>2309</v>
      </c>
      <c r="E210" s="741">
        <v>38500</v>
      </c>
      <c r="F210" s="741">
        <v>46200</v>
      </c>
      <c r="G210" s="741">
        <v>7700</v>
      </c>
      <c r="H210" t="s">
        <v>3421</v>
      </c>
      <c r="I210" t="s">
        <v>1789</v>
      </c>
      <c r="J210" t="s">
        <v>1788</v>
      </c>
      <c r="K210" t="s">
        <v>2181</v>
      </c>
      <c r="M210" t="s">
        <v>2869</v>
      </c>
      <c r="N210" t="s">
        <v>2868</v>
      </c>
      <c r="O210" t="s">
        <v>2867</v>
      </c>
    </row>
    <row r="211" spans="1:15" x14ac:dyDescent="0.25">
      <c r="A211" t="s">
        <v>3420</v>
      </c>
      <c r="B211" t="s">
        <v>2176</v>
      </c>
      <c r="C211" t="s">
        <v>2182</v>
      </c>
      <c r="D211" t="s">
        <v>2298</v>
      </c>
      <c r="E211" s="741">
        <v>28440</v>
      </c>
      <c r="F211" s="741">
        <v>34128</v>
      </c>
      <c r="G211" s="741">
        <v>5688</v>
      </c>
      <c r="H211" t="s">
        <v>3419</v>
      </c>
      <c r="I211" t="s">
        <v>48</v>
      </c>
      <c r="J211" t="s">
        <v>1492</v>
      </c>
      <c r="K211" t="s">
        <v>2183</v>
      </c>
      <c r="M211" t="s">
        <v>2420</v>
      </c>
      <c r="N211" t="s">
        <v>2419</v>
      </c>
      <c r="O211" t="s">
        <v>2418</v>
      </c>
    </row>
    <row r="212" spans="1:15" x14ac:dyDescent="0.25">
      <c r="A212" t="s">
        <v>3418</v>
      </c>
      <c r="B212" t="s">
        <v>2168</v>
      </c>
      <c r="C212" t="s">
        <v>2166</v>
      </c>
      <c r="D212" t="s">
        <v>2298</v>
      </c>
      <c r="E212" s="741">
        <v>1868741.02</v>
      </c>
      <c r="F212" s="741">
        <v>2242489.2200000002</v>
      </c>
      <c r="G212" s="741">
        <v>373748.2</v>
      </c>
      <c r="H212" t="s">
        <v>989</v>
      </c>
      <c r="I212" t="s">
        <v>92</v>
      </c>
      <c r="J212" t="s">
        <v>3390</v>
      </c>
      <c r="K212" t="s">
        <v>2167</v>
      </c>
      <c r="M212" t="s">
        <v>2447</v>
      </c>
      <c r="N212" t="s">
        <v>3389</v>
      </c>
      <c r="O212" t="s">
        <v>2445</v>
      </c>
    </row>
    <row r="213" spans="1:15" x14ac:dyDescent="0.25">
      <c r="A213" t="s">
        <v>3417</v>
      </c>
      <c r="B213" t="s">
        <v>2168</v>
      </c>
      <c r="C213" t="s">
        <v>2169</v>
      </c>
      <c r="D213" t="s">
        <v>2309</v>
      </c>
      <c r="E213" s="741">
        <v>10000</v>
      </c>
      <c r="F213" s="741">
        <v>12000</v>
      </c>
      <c r="G213" s="741">
        <v>2000</v>
      </c>
      <c r="H213" t="s">
        <v>3416</v>
      </c>
      <c r="I213" t="s">
        <v>135</v>
      </c>
      <c r="J213" t="s">
        <v>2171</v>
      </c>
      <c r="K213" t="s">
        <v>2170</v>
      </c>
      <c r="M213" t="s">
        <v>3415</v>
      </c>
      <c r="N213" t="s">
        <v>3414</v>
      </c>
      <c r="O213" t="s">
        <v>3413</v>
      </c>
    </row>
    <row r="214" spans="1:15" x14ac:dyDescent="0.25">
      <c r="A214" t="s">
        <v>3412</v>
      </c>
      <c r="B214" t="s">
        <v>2168</v>
      </c>
      <c r="C214" t="s">
        <v>2172</v>
      </c>
      <c r="D214" t="s">
        <v>2298</v>
      </c>
      <c r="E214" s="741">
        <v>12500</v>
      </c>
      <c r="F214" s="741">
        <v>15000</v>
      </c>
      <c r="G214" s="741">
        <v>2500</v>
      </c>
      <c r="H214" t="s">
        <v>3411</v>
      </c>
      <c r="I214" t="s">
        <v>1950</v>
      </c>
      <c r="J214" t="s">
        <v>1949</v>
      </c>
      <c r="K214" t="s">
        <v>2173</v>
      </c>
      <c r="M214" t="s">
        <v>3091</v>
      </c>
      <c r="N214" t="s">
        <v>3090</v>
      </c>
      <c r="O214" t="s">
        <v>3089</v>
      </c>
    </row>
    <row r="215" spans="1:15" x14ac:dyDescent="0.25">
      <c r="A215" t="s">
        <v>3410</v>
      </c>
      <c r="B215" t="s">
        <v>2164</v>
      </c>
      <c r="C215" t="s">
        <v>2162</v>
      </c>
      <c r="D215" t="s">
        <v>2309</v>
      </c>
      <c r="E215" s="741">
        <v>52000</v>
      </c>
      <c r="F215" s="741">
        <v>62400</v>
      </c>
      <c r="G215" s="741">
        <v>10400</v>
      </c>
      <c r="H215" t="s">
        <v>3409</v>
      </c>
      <c r="I215" t="s">
        <v>28</v>
      </c>
      <c r="J215" t="s">
        <v>3408</v>
      </c>
      <c r="K215" t="s">
        <v>2163</v>
      </c>
      <c r="M215" t="s">
        <v>3407</v>
      </c>
      <c r="N215" t="s">
        <v>3406</v>
      </c>
      <c r="O215" t="s">
        <v>3405</v>
      </c>
    </row>
    <row r="216" spans="1:15" x14ac:dyDescent="0.25">
      <c r="A216" t="s">
        <v>3404</v>
      </c>
      <c r="B216" t="s">
        <v>2159</v>
      </c>
      <c r="C216" t="s">
        <v>2157</v>
      </c>
      <c r="D216" t="s">
        <v>2298</v>
      </c>
      <c r="E216" s="741">
        <v>1250100</v>
      </c>
      <c r="F216" s="741">
        <v>1500120</v>
      </c>
      <c r="G216" s="741">
        <v>250020</v>
      </c>
      <c r="H216" t="s">
        <v>3403</v>
      </c>
      <c r="I216" t="s">
        <v>44</v>
      </c>
      <c r="J216" t="s">
        <v>1531</v>
      </c>
      <c r="K216" t="s">
        <v>2158</v>
      </c>
      <c r="M216" t="s">
        <v>2492</v>
      </c>
      <c r="N216" t="s">
        <v>2491</v>
      </c>
      <c r="O216" t="s">
        <v>2490</v>
      </c>
    </row>
    <row r="217" spans="1:15" x14ac:dyDescent="0.25">
      <c r="A217" t="s">
        <v>3402</v>
      </c>
      <c r="B217" t="s">
        <v>2159</v>
      </c>
      <c r="C217" t="s">
        <v>2160</v>
      </c>
      <c r="D217" t="s">
        <v>2298</v>
      </c>
      <c r="E217" s="741">
        <v>55620</v>
      </c>
      <c r="F217" s="741">
        <v>66744</v>
      </c>
      <c r="G217" s="741">
        <v>11124</v>
      </c>
      <c r="H217" t="s">
        <v>3401</v>
      </c>
      <c r="I217" t="s">
        <v>48</v>
      </c>
      <c r="J217" t="s">
        <v>1492</v>
      </c>
      <c r="K217" t="s">
        <v>2161</v>
      </c>
      <c r="M217" t="s">
        <v>2420</v>
      </c>
      <c r="N217" t="s">
        <v>2419</v>
      </c>
      <c r="O217" t="s">
        <v>2418</v>
      </c>
    </row>
    <row r="218" spans="1:15" x14ac:dyDescent="0.25">
      <c r="A218" t="s">
        <v>3400</v>
      </c>
      <c r="B218" t="s">
        <v>2154</v>
      </c>
      <c r="C218" t="s">
        <v>3399</v>
      </c>
      <c r="D218" t="s">
        <v>2298</v>
      </c>
      <c r="E218" s="741">
        <v>1641.64</v>
      </c>
      <c r="F218" s="741">
        <v>1949.97</v>
      </c>
      <c r="G218" s="741">
        <v>308.33</v>
      </c>
      <c r="H218" t="s">
        <v>3398</v>
      </c>
      <c r="I218" t="s">
        <v>1400</v>
      </c>
      <c r="J218" t="s">
        <v>1399</v>
      </c>
      <c r="K218" t="s">
        <v>3397</v>
      </c>
      <c r="M218" t="s">
        <v>2296</v>
      </c>
      <c r="O218" t="s">
        <v>2295</v>
      </c>
    </row>
    <row r="219" spans="1:15" x14ac:dyDescent="0.25">
      <c r="A219" t="s">
        <v>3396</v>
      </c>
      <c r="B219" t="s">
        <v>2154</v>
      </c>
      <c r="C219" t="s">
        <v>2152</v>
      </c>
      <c r="D219" t="s">
        <v>2309</v>
      </c>
      <c r="E219" s="741">
        <v>8333.33</v>
      </c>
      <c r="F219" s="741">
        <v>10000</v>
      </c>
      <c r="G219" s="741">
        <v>1666.67</v>
      </c>
      <c r="H219" t="s">
        <v>3395</v>
      </c>
      <c r="I219" t="s">
        <v>2156</v>
      </c>
      <c r="J219" t="s">
        <v>2155</v>
      </c>
      <c r="K219" t="s">
        <v>2153</v>
      </c>
      <c r="M219" t="s">
        <v>3394</v>
      </c>
      <c r="N219" t="s">
        <v>3393</v>
      </c>
      <c r="O219" t="s">
        <v>3392</v>
      </c>
    </row>
    <row r="220" spans="1:15" x14ac:dyDescent="0.25">
      <c r="A220" t="s">
        <v>3391</v>
      </c>
      <c r="B220" t="s">
        <v>2148</v>
      </c>
      <c r="C220" t="s">
        <v>2146</v>
      </c>
      <c r="D220" t="s">
        <v>2298</v>
      </c>
      <c r="E220" s="741">
        <v>4307236.92</v>
      </c>
      <c r="F220" s="741">
        <v>5168684.3</v>
      </c>
      <c r="G220" s="741">
        <v>861447.38</v>
      </c>
      <c r="H220" t="s">
        <v>1275</v>
      </c>
      <c r="I220" t="s">
        <v>92</v>
      </c>
      <c r="J220" t="s">
        <v>3390</v>
      </c>
      <c r="K220" t="s">
        <v>2147</v>
      </c>
      <c r="M220" t="s">
        <v>2447</v>
      </c>
      <c r="N220" t="s">
        <v>3389</v>
      </c>
      <c r="O220" t="s">
        <v>2445</v>
      </c>
    </row>
    <row r="221" spans="1:15" x14ac:dyDescent="0.25">
      <c r="A221" t="s">
        <v>3388</v>
      </c>
      <c r="B221" t="s">
        <v>2148</v>
      </c>
      <c r="C221" t="s">
        <v>2150</v>
      </c>
      <c r="D221" t="s">
        <v>2298</v>
      </c>
      <c r="E221" s="741">
        <v>78180</v>
      </c>
      <c r="F221" s="741">
        <v>93816</v>
      </c>
      <c r="G221" s="741">
        <v>15636</v>
      </c>
      <c r="H221" t="s">
        <v>3387</v>
      </c>
      <c r="I221" t="s">
        <v>48</v>
      </c>
      <c r="J221" t="s">
        <v>1492</v>
      </c>
      <c r="K221" t="s">
        <v>2151</v>
      </c>
      <c r="M221" t="s">
        <v>2420</v>
      </c>
      <c r="N221" t="s">
        <v>2419</v>
      </c>
      <c r="O221" t="s">
        <v>2418</v>
      </c>
    </row>
    <row r="222" spans="1:15" x14ac:dyDescent="0.25">
      <c r="A222" t="s">
        <v>3386</v>
      </c>
      <c r="B222" t="s">
        <v>2139</v>
      </c>
      <c r="C222" t="s">
        <v>2137</v>
      </c>
      <c r="D222" t="s">
        <v>2298</v>
      </c>
      <c r="E222" s="741">
        <v>190833.33</v>
      </c>
      <c r="F222" s="741">
        <v>229000</v>
      </c>
      <c r="G222" s="741">
        <v>38166.67</v>
      </c>
      <c r="H222" t="s">
        <v>3385</v>
      </c>
      <c r="I222" t="s">
        <v>37</v>
      </c>
      <c r="J222" t="s">
        <v>1452</v>
      </c>
      <c r="K222" t="s">
        <v>2138</v>
      </c>
      <c r="M222" t="s">
        <v>2347</v>
      </c>
      <c r="O222" t="s">
        <v>2346</v>
      </c>
    </row>
    <row r="223" spans="1:15" x14ac:dyDescent="0.25">
      <c r="A223" t="s">
        <v>3384</v>
      </c>
      <c r="B223" t="s">
        <v>2139</v>
      </c>
      <c r="C223" t="s">
        <v>2140</v>
      </c>
      <c r="D223" t="s">
        <v>2298</v>
      </c>
      <c r="E223" s="741">
        <v>43725</v>
      </c>
      <c r="F223" s="741">
        <v>52470</v>
      </c>
      <c r="G223" s="741">
        <v>8745</v>
      </c>
      <c r="H223" t="s">
        <v>3383</v>
      </c>
      <c r="I223" t="s">
        <v>2143</v>
      </c>
      <c r="J223" t="s">
        <v>2142</v>
      </c>
      <c r="K223" t="s">
        <v>2141</v>
      </c>
      <c r="M223" t="s">
        <v>3380</v>
      </c>
      <c r="N223" t="s">
        <v>3379</v>
      </c>
      <c r="O223" t="s">
        <v>3378</v>
      </c>
    </row>
    <row r="224" spans="1:15" x14ac:dyDescent="0.25">
      <c r="A224" t="s">
        <v>3382</v>
      </c>
      <c r="B224" t="s">
        <v>2139</v>
      </c>
      <c r="C224" t="s">
        <v>2144</v>
      </c>
      <c r="D224" t="s">
        <v>2298</v>
      </c>
      <c r="E224" s="741">
        <v>87450</v>
      </c>
      <c r="F224" s="741">
        <v>104940</v>
      </c>
      <c r="G224" s="741">
        <v>17490</v>
      </c>
      <c r="H224" t="s">
        <v>3381</v>
      </c>
      <c r="I224" t="s">
        <v>2143</v>
      </c>
      <c r="J224" t="s">
        <v>2142</v>
      </c>
      <c r="K224" t="s">
        <v>2145</v>
      </c>
      <c r="M224" t="s">
        <v>3380</v>
      </c>
      <c r="N224" t="s">
        <v>3379</v>
      </c>
      <c r="O224" t="s">
        <v>3378</v>
      </c>
    </row>
    <row r="225" spans="1:15" x14ac:dyDescent="0.25">
      <c r="A225" t="s">
        <v>3377</v>
      </c>
      <c r="B225" t="s">
        <v>2132</v>
      </c>
      <c r="C225" t="s">
        <v>2130</v>
      </c>
      <c r="D225" t="s">
        <v>2309</v>
      </c>
      <c r="E225" s="741">
        <v>11913</v>
      </c>
      <c r="F225" s="741">
        <v>11913</v>
      </c>
      <c r="G225" s="741">
        <v>0</v>
      </c>
      <c r="H225" t="s">
        <v>533</v>
      </c>
      <c r="I225" t="s">
        <v>59</v>
      </c>
      <c r="J225" t="s">
        <v>58</v>
      </c>
      <c r="K225" t="s">
        <v>2131</v>
      </c>
      <c r="M225" t="s">
        <v>2363</v>
      </c>
      <c r="N225" t="s">
        <v>2362</v>
      </c>
      <c r="O225" t="s">
        <v>2361</v>
      </c>
    </row>
    <row r="226" spans="1:15" x14ac:dyDescent="0.25">
      <c r="A226" t="s">
        <v>3376</v>
      </c>
      <c r="B226" t="s">
        <v>2125</v>
      </c>
      <c r="C226" t="s">
        <v>3375</v>
      </c>
      <c r="D226" t="s">
        <v>2309</v>
      </c>
      <c r="E226" s="741">
        <v>2500</v>
      </c>
      <c r="F226" s="741">
        <v>3000</v>
      </c>
      <c r="G226" s="741">
        <v>500</v>
      </c>
      <c r="H226" t="s">
        <v>3374</v>
      </c>
      <c r="I226" t="s">
        <v>57</v>
      </c>
      <c r="J226" t="s">
        <v>1460</v>
      </c>
      <c r="K226" t="s">
        <v>2124</v>
      </c>
      <c r="M226" t="s">
        <v>2371</v>
      </c>
      <c r="N226" t="s">
        <v>1403</v>
      </c>
      <c r="O226" t="s">
        <v>3022</v>
      </c>
    </row>
    <row r="227" spans="1:15" x14ac:dyDescent="0.25">
      <c r="A227" t="s">
        <v>3373</v>
      </c>
      <c r="B227" t="s">
        <v>2125</v>
      </c>
      <c r="C227" t="s">
        <v>3372</v>
      </c>
      <c r="D227" t="s">
        <v>2309</v>
      </c>
      <c r="E227" s="741">
        <v>92133.72</v>
      </c>
      <c r="F227" s="741">
        <v>110560.48</v>
      </c>
      <c r="G227" s="741">
        <v>18426.759999999998</v>
      </c>
      <c r="H227" t="s">
        <v>3371</v>
      </c>
      <c r="I227" t="s">
        <v>2078</v>
      </c>
      <c r="J227" t="s">
        <v>2077</v>
      </c>
      <c r="K227" t="s">
        <v>2126</v>
      </c>
      <c r="M227" t="s">
        <v>3240</v>
      </c>
      <c r="N227" t="s">
        <v>3239</v>
      </c>
      <c r="O227" t="s">
        <v>3238</v>
      </c>
    </row>
    <row r="228" spans="1:15" x14ac:dyDescent="0.25">
      <c r="A228" t="s">
        <v>3370</v>
      </c>
      <c r="B228" t="s">
        <v>2115</v>
      </c>
      <c r="C228" t="s">
        <v>3369</v>
      </c>
      <c r="D228" t="s">
        <v>2309</v>
      </c>
      <c r="E228" s="741">
        <v>30000</v>
      </c>
      <c r="F228" s="741">
        <v>36000</v>
      </c>
      <c r="G228" s="741">
        <v>6000</v>
      </c>
      <c r="H228" t="s">
        <v>3368</v>
      </c>
      <c r="I228" t="s">
        <v>1836</v>
      </c>
      <c r="J228" t="s">
        <v>1835</v>
      </c>
      <c r="K228" t="s">
        <v>2114</v>
      </c>
      <c r="M228" t="s">
        <v>2949</v>
      </c>
      <c r="N228" t="s">
        <v>2948</v>
      </c>
      <c r="O228" t="s">
        <v>2947</v>
      </c>
    </row>
    <row r="229" spans="1:15" x14ac:dyDescent="0.25">
      <c r="A229" t="s">
        <v>3367</v>
      </c>
      <c r="B229" t="s">
        <v>2115</v>
      </c>
      <c r="C229" t="s">
        <v>3366</v>
      </c>
      <c r="D229" t="s">
        <v>2309</v>
      </c>
      <c r="E229" s="741">
        <v>55168</v>
      </c>
      <c r="F229" s="741">
        <v>66201.600000000006</v>
      </c>
      <c r="G229" s="741">
        <v>11033.6</v>
      </c>
      <c r="H229" t="s">
        <v>3365</v>
      </c>
      <c r="I229" t="s">
        <v>1862</v>
      </c>
      <c r="J229" t="s">
        <v>3278</v>
      </c>
      <c r="K229" t="s">
        <v>2116</v>
      </c>
      <c r="M229" t="s">
        <v>2970</v>
      </c>
      <c r="N229" t="s">
        <v>2969</v>
      </c>
      <c r="O229" t="s">
        <v>2968</v>
      </c>
    </row>
    <row r="230" spans="1:15" x14ac:dyDescent="0.25">
      <c r="A230" t="s">
        <v>3364</v>
      </c>
      <c r="B230" t="s">
        <v>2115</v>
      </c>
      <c r="C230" t="s">
        <v>3363</v>
      </c>
      <c r="D230" t="s">
        <v>2309</v>
      </c>
      <c r="E230" s="741">
        <v>20000</v>
      </c>
      <c r="F230" s="741">
        <v>24000</v>
      </c>
      <c r="G230" s="741">
        <v>4000</v>
      </c>
      <c r="H230" t="s">
        <v>3362</v>
      </c>
      <c r="I230" t="s">
        <v>1836</v>
      </c>
      <c r="J230" t="s">
        <v>1835</v>
      </c>
      <c r="K230" t="s">
        <v>2117</v>
      </c>
      <c r="M230" t="s">
        <v>2949</v>
      </c>
      <c r="N230" t="s">
        <v>2948</v>
      </c>
      <c r="O230" t="s">
        <v>2947</v>
      </c>
    </row>
    <row r="231" spans="1:15" x14ac:dyDescent="0.25">
      <c r="A231" t="s">
        <v>3361</v>
      </c>
      <c r="B231" t="s">
        <v>2115</v>
      </c>
      <c r="C231" t="s">
        <v>3360</v>
      </c>
      <c r="D231" t="s">
        <v>2309</v>
      </c>
      <c r="E231" s="741">
        <v>30000</v>
      </c>
      <c r="F231" s="741">
        <v>36000</v>
      </c>
      <c r="G231" s="741">
        <v>6000</v>
      </c>
      <c r="H231" t="s">
        <v>3359</v>
      </c>
      <c r="I231" t="s">
        <v>1836</v>
      </c>
      <c r="J231" t="s">
        <v>1835</v>
      </c>
      <c r="K231" t="s">
        <v>2118</v>
      </c>
      <c r="M231" t="s">
        <v>2949</v>
      </c>
      <c r="N231" t="s">
        <v>2948</v>
      </c>
      <c r="O231" t="s">
        <v>2947</v>
      </c>
    </row>
    <row r="232" spans="1:15" x14ac:dyDescent="0.25">
      <c r="A232" t="s">
        <v>3358</v>
      </c>
      <c r="B232" t="s">
        <v>2115</v>
      </c>
      <c r="C232" t="s">
        <v>3357</v>
      </c>
      <c r="D232" t="s">
        <v>2309</v>
      </c>
      <c r="E232" s="741">
        <v>30000</v>
      </c>
      <c r="F232" s="741">
        <v>36000</v>
      </c>
      <c r="G232" s="741">
        <v>6000</v>
      </c>
      <c r="H232" t="s">
        <v>3356</v>
      </c>
      <c r="I232" t="s">
        <v>1836</v>
      </c>
      <c r="J232" t="s">
        <v>1835</v>
      </c>
      <c r="K232" t="s">
        <v>2119</v>
      </c>
      <c r="M232" t="s">
        <v>2949</v>
      </c>
      <c r="N232" t="s">
        <v>2948</v>
      </c>
      <c r="O232" t="s">
        <v>2947</v>
      </c>
    </row>
    <row r="233" spans="1:15" x14ac:dyDescent="0.25">
      <c r="A233" t="s">
        <v>3355</v>
      </c>
      <c r="B233" t="s">
        <v>2115</v>
      </c>
      <c r="C233" t="s">
        <v>3354</v>
      </c>
      <c r="D233" t="s">
        <v>2309</v>
      </c>
      <c r="E233" s="741">
        <v>30000</v>
      </c>
      <c r="F233" s="741">
        <v>36000</v>
      </c>
      <c r="G233" s="741">
        <v>6000</v>
      </c>
      <c r="H233" t="s">
        <v>3353</v>
      </c>
      <c r="I233" t="s">
        <v>1836</v>
      </c>
      <c r="J233" t="s">
        <v>1835</v>
      </c>
      <c r="K233" t="s">
        <v>2120</v>
      </c>
      <c r="M233" t="s">
        <v>2949</v>
      </c>
      <c r="N233" t="s">
        <v>2948</v>
      </c>
      <c r="O233" t="s">
        <v>2947</v>
      </c>
    </row>
    <row r="234" spans="1:15" x14ac:dyDescent="0.25">
      <c r="A234" t="s">
        <v>3352</v>
      </c>
      <c r="B234" t="s">
        <v>2115</v>
      </c>
      <c r="C234" t="s">
        <v>3351</v>
      </c>
      <c r="D234" t="s">
        <v>2309</v>
      </c>
      <c r="E234" s="741">
        <v>30000</v>
      </c>
      <c r="F234" s="741">
        <v>36000</v>
      </c>
      <c r="G234" s="741">
        <v>6000</v>
      </c>
      <c r="H234" t="s">
        <v>3350</v>
      </c>
      <c r="I234" t="s">
        <v>1836</v>
      </c>
      <c r="J234" t="s">
        <v>1835</v>
      </c>
      <c r="K234" t="s">
        <v>2121</v>
      </c>
      <c r="M234" t="s">
        <v>2949</v>
      </c>
      <c r="N234" t="s">
        <v>2948</v>
      </c>
      <c r="O234" t="s">
        <v>2947</v>
      </c>
    </row>
    <row r="235" spans="1:15" x14ac:dyDescent="0.25">
      <c r="A235" t="s">
        <v>3349</v>
      </c>
      <c r="B235" t="s">
        <v>2115</v>
      </c>
      <c r="C235" t="s">
        <v>3348</v>
      </c>
      <c r="D235" t="s">
        <v>2309</v>
      </c>
      <c r="E235" s="741">
        <v>30000</v>
      </c>
      <c r="F235" s="741">
        <v>36000</v>
      </c>
      <c r="G235" s="741">
        <v>6000</v>
      </c>
      <c r="H235" t="s">
        <v>2324</v>
      </c>
      <c r="I235" t="s">
        <v>1836</v>
      </c>
      <c r="J235" t="s">
        <v>1835</v>
      </c>
      <c r="K235" t="s">
        <v>2122</v>
      </c>
      <c r="M235" t="s">
        <v>2949</v>
      </c>
      <c r="N235" t="s">
        <v>2948</v>
      </c>
      <c r="O235" t="s">
        <v>2947</v>
      </c>
    </row>
    <row r="236" spans="1:15" x14ac:dyDescent="0.25">
      <c r="A236" t="s">
        <v>3347</v>
      </c>
      <c r="B236" t="s">
        <v>2115</v>
      </c>
      <c r="C236" t="s">
        <v>3346</v>
      </c>
      <c r="D236" t="s">
        <v>2309</v>
      </c>
      <c r="E236" s="741">
        <v>85526.28</v>
      </c>
      <c r="F236" s="741">
        <v>102631.53</v>
      </c>
      <c r="G236" s="741">
        <v>17105.25</v>
      </c>
      <c r="H236" t="s">
        <v>3345</v>
      </c>
      <c r="I236" t="s">
        <v>2078</v>
      </c>
      <c r="J236" t="s">
        <v>2077</v>
      </c>
      <c r="K236" t="s">
        <v>2123</v>
      </c>
      <c r="M236" t="s">
        <v>3240</v>
      </c>
      <c r="N236" t="s">
        <v>3239</v>
      </c>
      <c r="O236" t="s">
        <v>3238</v>
      </c>
    </row>
    <row r="237" spans="1:15" x14ac:dyDescent="0.25">
      <c r="A237" t="s">
        <v>3344</v>
      </c>
      <c r="B237" t="s">
        <v>2113</v>
      </c>
      <c r="C237" t="s">
        <v>3343</v>
      </c>
      <c r="D237" t="s">
        <v>2309</v>
      </c>
      <c r="E237" s="741">
        <v>5400</v>
      </c>
      <c r="F237" s="741">
        <v>6480</v>
      </c>
      <c r="G237" s="741">
        <v>1080</v>
      </c>
      <c r="H237" t="s">
        <v>970</v>
      </c>
      <c r="I237" t="s">
        <v>73</v>
      </c>
      <c r="J237" t="s">
        <v>2315</v>
      </c>
      <c r="K237" t="s">
        <v>2112</v>
      </c>
      <c r="M237" t="s">
        <v>2314</v>
      </c>
      <c r="N237" t="s">
        <v>2313</v>
      </c>
      <c r="O237" t="s">
        <v>2312</v>
      </c>
    </row>
    <row r="238" spans="1:15" x14ac:dyDescent="0.25">
      <c r="A238" t="s">
        <v>3342</v>
      </c>
      <c r="B238" t="s">
        <v>1423</v>
      </c>
      <c r="C238" t="s">
        <v>3341</v>
      </c>
      <c r="D238" t="s">
        <v>2309</v>
      </c>
      <c r="E238" s="741">
        <v>124128.55</v>
      </c>
      <c r="F238" s="741">
        <v>148954.26999999999</v>
      </c>
      <c r="G238" s="741">
        <v>24825.72</v>
      </c>
      <c r="H238" t="s">
        <v>3340</v>
      </c>
      <c r="I238" t="s">
        <v>1862</v>
      </c>
      <c r="J238" t="s">
        <v>3278</v>
      </c>
      <c r="K238" t="s">
        <v>2107</v>
      </c>
      <c r="M238" t="s">
        <v>2970</v>
      </c>
      <c r="N238" t="s">
        <v>2969</v>
      </c>
      <c r="O238" t="s">
        <v>2968</v>
      </c>
    </row>
    <row r="239" spans="1:15" x14ac:dyDescent="0.25">
      <c r="A239" t="s">
        <v>3339</v>
      </c>
      <c r="B239" t="s">
        <v>1423</v>
      </c>
      <c r="C239" t="s">
        <v>3338</v>
      </c>
      <c r="D239" t="s">
        <v>2309</v>
      </c>
      <c r="E239" s="741">
        <v>48000</v>
      </c>
      <c r="F239" s="741">
        <v>57600</v>
      </c>
      <c r="G239" s="741">
        <v>9600</v>
      </c>
      <c r="H239" t="s">
        <v>3337</v>
      </c>
      <c r="I239" t="s">
        <v>1923</v>
      </c>
      <c r="J239" t="s">
        <v>1922</v>
      </c>
      <c r="K239" t="s">
        <v>2108</v>
      </c>
      <c r="M239" t="s">
        <v>3053</v>
      </c>
      <c r="N239" t="s">
        <v>3052</v>
      </c>
      <c r="O239" t="s">
        <v>3051</v>
      </c>
    </row>
    <row r="240" spans="1:15" x14ac:dyDescent="0.25">
      <c r="A240" t="s">
        <v>3336</v>
      </c>
      <c r="B240" t="s">
        <v>1423</v>
      </c>
      <c r="C240" t="s">
        <v>3335</v>
      </c>
      <c r="D240" t="s">
        <v>2309</v>
      </c>
      <c r="E240" s="741">
        <v>80000</v>
      </c>
      <c r="F240" s="741">
        <v>96000</v>
      </c>
      <c r="G240" s="741">
        <v>16000</v>
      </c>
      <c r="H240" t="s">
        <v>3181</v>
      </c>
      <c r="I240" t="s">
        <v>1923</v>
      </c>
      <c r="J240" t="s">
        <v>1922</v>
      </c>
      <c r="K240" t="s">
        <v>2109</v>
      </c>
      <c r="M240" t="s">
        <v>3053</v>
      </c>
      <c r="N240" t="s">
        <v>3052</v>
      </c>
      <c r="O240" t="s">
        <v>3051</v>
      </c>
    </row>
    <row r="241" spans="1:15" x14ac:dyDescent="0.25">
      <c r="A241" t="s">
        <v>3334</v>
      </c>
      <c r="B241" t="s">
        <v>1423</v>
      </c>
      <c r="C241" t="s">
        <v>3333</v>
      </c>
      <c r="D241" t="s">
        <v>2309</v>
      </c>
      <c r="E241" s="741">
        <v>80000</v>
      </c>
      <c r="F241" s="741">
        <v>96000</v>
      </c>
      <c r="G241" s="741">
        <v>16000</v>
      </c>
      <c r="H241" t="s">
        <v>3332</v>
      </c>
      <c r="I241" t="s">
        <v>1923</v>
      </c>
      <c r="J241" t="s">
        <v>1922</v>
      </c>
      <c r="K241" t="s">
        <v>2110</v>
      </c>
      <c r="M241" t="s">
        <v>3053</v>
      </c>
      <c r="N241" t="s">
        <v>3052</v>
      </c>
      <c r="O241" t="s">
        <v>3051</v>
      </c>
    </row>
    <row r="242" spans="1:15" x14ac:dyDescent="0.25">
      <c r="A242" t="s">
        <v>3331</v>
      </c>
      <c r="B242" t="s">
        <v>1423</v>
      </c>
      <c r="C242" t="s">
        <v>3330</v>
      </c>
      <c r="D242" t="s">
        <v>2309</v>
      </c>
      <c r="E242" s="741">
        <v>80000</v>
      </c>
      <c r="F242" s="741">
        <v>96000</v>
      </c>
      <c r="G242" s="741">
        <v>16000</v>
      </c>
      <c r="H242" t="s">
        <v>950</v>
      </c>
      <c r="I242" t="s">
        <v>1923</v>
      </c>
      <c r="J242" t="s">
        <v>1922</v>
      </c>
      <c r="K242" t="s">
        <v>2111</v>
      </c>
      <c r="M242" t="s">
        <v>3053</v>
      </c>
      <c r="N242" t="s">
        <v>3052</v>
      </c>
      <c r="O242" t="s">
        <v>3051</v>
      </c>
    </row>
    <row r="243" spans="1:15" x14ac:dyDescent="0.25">
      <c r="A243" t="s">
        <v>3329</v>
      </c>
      <c r="B243" t="s">
        <v>2100</v>
      </c>
      <c r="C243" t="s">
        <v>3328</v>
      </c>
      <c r="D243" t="s">
        <v>2309</v>
      </c>
      <c r="E243" s="741">
        <v>35149.99</v>
      </c>
      <c r="F243" s="741">
        <v>42180</v>
      </c>
      <c r="G243" s="741">
        <v>7030.01</v>
      </c>
      <c r="H243" t="s">
        <v>3327</v>
      </c>
      <c r="I243" t="s">
        <v>2102</v>
      </c>
      <c r="J243" t="s">
        <v>2101</v>
      </c>
      <c r="K243" t="s">
        <v>2099</v>
      </c>
      <c r="M243" t="s">
        <v>3326</v>
      </c>
      <c r="N243" t="s">
        <v>3325</v>
      </c>
      <c r="O243" t="s">
        <v>3324</v>
      </c>
    </row>
    <row r="244" spans="1:15" x14ac:dyDescent="0.25">
      <c r="A244" t="s">
        <v>3323</v>
      </c>
      <c r="B244" t="s">
        <v>2100</v>
      </c>
      <c r="C244" t="s">
        <v>3322</v>
      </c>
      <c r="D244" t="s">
        <v>2309</v>
      </c>
      <c r="E244" s="741">
        <v>124128.55</v>
      </c>
      <c r="F244" s="741">
        <v>148954.26999999999</v>
      </c>
      <c r="G244" s="741">
        <v>24825.72</v>
      </c>
      <c r="H244" t="s">
        <v>3321</v>
      </c>
      <c r="I244" t="s">
        <v>1862</v>
      </c>
      <c r="J244" t="s">
        <v>3278</v>
      </c>
      <c r="K244" t="s">
        <v>2103</v>
      </c>
      <c r="M244" t="s">
        <v>2970</v>
      </c>
      <c r="N244" t="s">
        <v>2969</v>
      </c>
      <c r="O244" t="s">
        <v>2968</v>
      </c>
    </row>
    <row r="245" spans="1:15" x14ac:dyDescent="0.25">
      <c r="A245" t="s">
        <v>3320</v>
      </c>
      <c r="B245" t="s">
        <v>2100</v>
      </c>
      <c r="C245" t="s">
        <v>3319</v>
      </c>
      <c r="D245" t="s">
        <v>2309</v>
      </c>
      <c r="E245" s="741">
        <v>5400</v>
      </c>
      <c r="F245" s="741">
        <v>6480</v>
      </c>
      <c r="G245" s="741">
        <v>1080</v>
      </c>
      <c r="H245" t="s">
        <v>3318</v>
      </c>
      <c r="I245" t="s">
        <v>73</v>
      </c>
      <c r="J245" t="s">
        <v>2315</v>
      </c>
      <c r="K245" t="s">
        <v>2104</v>
      </c>
      <c r="M245" t="s">
        <v>2314</v>
      </c>
      <c r="N245" t="s">
        <v>2313</v>
      </c>
      <c r="O245" t="s">
        <v>2312</v>
      </c>
    </row>
    <row r="246" spans="1:15" x14ac:dyDescent="0.25">
      <c r="A246" t="s">
        <v>3317</v>
      </c>
      <c r="B246" t="s">
        <v>2100</v>
      </c>
      <c r="C246" t="s">
        <v>3316</v>
      </c>
      <c r="D246" t="s">
        <v>2309</v>
      </c>
      <c r="E246" s="741">
        <v>2690</v>
      </c>
      <c r="F246" s="741">
        <v>3228</v>
      </c>
      <c r="G246" s="741">
        <v>538</v>
      </c>
      <c r="H246" t="s">
        <v>3315</v>
      </c>
      <c r="I246" t="s">
        <v>117</v>
      </c>
      <c r="J246" t="s">
        <v>1391</v>
      </c>
      <c r="K246" t="s">
        <v>2105</v>
      </c>
      <c r="M246" t="s">
        <v>2384</v>
      </c>
      <c r="N246" t="s">
        <v>2383</v>
      </c>
      <c r="O246" t="s">
        <v>3314</v>
      </c>
    </row>
    <row r="247" spans="1:15" x14ac:dyDescent="0.25">
      <c r="A247" t="s">
        <v>3313</v>
      </c>
      <c r="B247" t="s">
        <v>2100</v>
      </c>
      <c r="C247" t="s">
        <v>3312</v>
      </c>
      <c r="D247" t="s">
        <v>2309</v>
      </c>
      <c r="E247" s="741">
        <v>85526.28</v>
      </c>
      <c r="F247" s="741">
        <v>102631.53</v>
      </c>
      <c r="G247" s="741">
        <v>17105.25</v>
      </c>
      <c r="H247" t="s">
        <v>3311</v>
      </c>
      <c r="I247" t="s">
        <v>2078</v>
      </c>
      <c r="J247" t="s">
        <v>2077</v>
      </c>
      <c r="K247" t="s">
        <v>2106</v>
      </c>
      <c r="M247" t="s">
        <v>3240</v>
      </c>
      <c r="N247" t="s">
        <v>3239</v>
      </c>
      <c r="O247" t="s">
        <v>3238</v>
      </c>
    </row>
    <row r="248" spans="1:15" x14ac:dyDescent="0.25">
      <c r="A248" t="s">
        <v>3310</v>
      </c>
      <c r="B248" t="s">
        <v>2097</v>
      </c>
      <c r="C248" t="s">
        <v>3309</v>
      </c>
      <c r="D248" t="s">
        <v>2309</v>
      </c>
      <c r="E248" s="741">
        <v>50000</v>
      </c>
      <c r="F248" s="741">
        <v>50000</v>
      </c>
      <c r="G248" s="741">
        <v>0</v>
      </c>
      <c r="H248" t="s">
        <v>3308</v>
      </c>
      <c r="I248" t="s">
        <v>59</v>
      </c>
      <c r="J248" t="s">
        <v>58</v>
      </c>
      <c r="K248" t="s">
        <v>2096</v>
      </c>
      <c r="M248" t="s">
        <v>2363</v>
      </c>
      <c r="N248" t="s">
        <v>2362</v>
      </c>
      <c r="O248" t="s">
        <v>2361</v>
      </c>
    </row>
    <row r="249" spans="1:15" x14ac:dyDescent="0.25">
      <c r="A249" t="s">
        <v>3307</v>
      </c>
      <c r="B249" t="s">
        <v>2087</v>
      </c>
      <c r="C249" t="s">
        <v>3306</v>
      </c>
      <c r="D249" t="s">
        <v>2309</v>
      </c>
      <c r="E249" s="741">
        <v>2500</v>
      </c>
      <c r="F249" s="741">
        <v>3000</v>
      </c>
      <c r="G249" s="741">
        <v>500</v>
      </c>
      <c r="H249" t="s">
        <v>3305</v>
      </c>
      <c r="I249" t="s">
        <v>57</v>
      </c>
      <c r="J249" t="s">
        <v>1460</v>
      </c>
      <c r="K249" t="s">
        <v>2086</v>
      </c>
      <c r="M249" t="s">
        <v>2371</v>
      </c>
      <c r="N249" t="s">
        <v>1403</v>
      </c>
      <c r="O249" t="s">
        <v>2370</v>
      </c>
    </row>
    <row r="250" spans="1:15" x14ac:dyDescent="0.25">
      <c r="A250" t="s">
        <v>3304</v>
      </c>
      <c r="B250" t="s">
        <v>2087</v>
      </c>
      <c r="C250" t="s">
        <v>3303</v>
      </c>
      <c r="D250" t="s">
        <v>2309</v>
      </c>
      <c r="E250" s="741">
        <v>92084.58</v>
      </c>
      <c r="F250" s="741">
        <v>110501.51</v>
      </c>
      <c r="G250" s="741">
        <v>18416.93</v>
      </c>
      <c r="H250" t="s">
        <v>3302</v>
      </c>
      <c r="I250" t="s">
        <v>2078</v>
      </c>
      <c r="J250" t="s">
        <v>2077</v>
      </c>
      <c r="K250" t="s">
        <v>2088</v>
      </c>
      <c r="M250" t="s">
        <v>3240</v>
      </c>
      <c r="N250" t="s">
        <v>3239</v>
      </c>
      <c r="O250" t="s">
        <v>3238</v>
      </c>
    </row>
    <row r="251" spans="1:15" x14ac:dyDescent="0.25">
      <c r="A251" t="s">
        <v>3301</v>
      </c>
      <c r="B251" t="s">
        <v>2087</v>
      </c>
      <c r="C251" t="s">
        <v>3300</v>
      </c>
      <c r="D251" t="s">
        <v>2298</v>
      </c>
      <c r="E251" s="741">
        <v>10620</v>
      </c>
      <c r="F251" s="741">
        <v>12744</v>
      </c>
      <c r="G251" s="741">
        <v>2124</v>
      </c>
      <c r="H251" t="s">
        <v>3299</v>
      </c>
      <c r="I251" t="s">
        <v>48</v>
      </c>
      <c r="J251" t="s">
        <v>1492</v>
      </c>
      <c r="K251" t="s">
        <v>2089</v>
      </c>
      <c r="M251" t="s">
        <v>2420</v>
      </c>
      <c r="N251" t="s">
        <v>2419</v>
      </c>
      <c r="O251" t="s">
        <v>2418</v>
      </c>
    </row>
    <row r="252" spans="1:15" x14ac:dyDescent="0.25">
      <c r="A252" t="s">
        <v>3298</v>
      </c>
      <c r="B252" t="s">
        <v>2087</v>
      </c>
      <c r="C252" t="s">
        <v>3297</v>
      </c>
      <c r="D252" t="s">
        <v>2309</v>
      </c>
      <c r="E252" s="741">
        <v>59549.97</v>
      </c>
      <c r="F252" s="741">
        <v>71459.98</v>
      </c>
      <c r="G252" s="741">
        <v>11910.01</v>
      </c>
      <c r="H252" t="s">
        <v>3296</v>
      </c>
      <c r="I252" t="s">
        <v>2092</v>
      </c>
      <c r="J252" t="s">
        <v>2091</v>
      </c>
      <c r="K252" t="s">
        <v>2090</v>
      </c>
      <c r="M252" t="s">
        <v>3295</v>
      </c>
      <c r="N252" t="s">
        <v>3294</v>
      </c>
      <c r="O252" t="s">
        <v>3293</v>
      </c>
    </row>
    <row r="253" spans="1:15" x14ac:dyDescent="0.25">
      <c r="A253" t="s">
        <v>3292</v>
      </c>
      <c r="B253" t="s">
        <v>2087</v>
      </c>
      <c r="C253" t="s">
        <v>3291</v>
      </c>
      <c r="D253" t="s">
        <v>2309</v>
      </c>
      <c r="E253" s="741">
        <v>80000</v>
      </c>
      <c r="F253" s="741">
        <v>96000</v>
      </c>
      <c r="G253" s="741">
        <v>16000</v>
      </c>
      <c r="H253" t="s">
        <v>3290</v>
      </c>
      <c r="I253" t="s">
        <v>1923</v>
      </c>
      <c r="J253" t="s">
        <v>1922</v>
      </c>
      <c r="K253" t="s">
        <v>2093</v>
      </c>
      <c r="M253" t="s">
        <v>3053</v>
      </c>
      <c r="N253" t="s">
        <v>3052</v>
      </c>
      <c r="O253" t="s">
        <v>3051</v>
      </c>
    </row>
    <row r="254" spans="1:15" x14ac:dyDescent="0.25">
      <c r="A254" t="s">
        <v>3289</v>
      </c>
      <c r="B254" t="s">
        <v>2087</v>
      </c>
      <c r="C254" t="s">
        <v>3288</v>
      </c>
      <c r="D254" t="s">
        <v>2309</v>
      </c>
      <c r="E254" s="741">
        <v>80000</v>
      </c>
      <c r="F254" s="741">
        <v>96000</v>
      </c>
      <c r="G254" s="741">
        <v>16000</v>
      </c>
      <c r="H254" t="s">
        <v>3287</v>
      </c>
      <c r="I254" t="s">
        <v>1923</v>
      </c>
      <c r="J254" t="s">
        <v>1922</v>
      </c>
      <c r="K254" t="s">
        <v>2094</v>
      </c>
      <c r="M254" t="s">
        <v>3053</v>
      </c>
      <c r="N254" t="s">
        <v>3052</v>
      </c>
      <c r="O254" t="s">
        <v>3051</v>
      </c>
    </row>
    <row r="255" spans="1:15" x14ac:dyDescent="0.25">
      <c r="A255" t="s">
        <v>3286</v>
      </c>
      <c r="B255" t="s">
        <v>2087</v>
      </c>
      <c r="C255" t="s">
        <v>3285</v>
      </c>
      <c r="D255" t="s">
        <v>2309</v>
      </c>
      <c r="E255" s="741">
        <v>80000</v>
      </c>
      <c r="F255" s="741">
        <v>96000</v>
      </c>
      <c r="G255" s="741">
        <v>16000</v>
      </c>
      <c r="H255" t="s">
        <v>3284</v>
      </c>
      <c r="I255" t="s">
        <v>1923</v>
      </c>
      <c r="J255" t="s">
        <v>1922</v>
      </c>
      <c r="K255" t="s">
        <v>2095</v>
      </c>
      <c r="M255" t="s">
        <v>3053</v>
      </c>
      <c r="N255" t="s">
        <v>3052</v>
      </c>
      <c r="O255" t="s">
        <v>3051</v>
      </c>
    </row>
    <row r="256" spans="1:15" x14ac:dyDescent="0.25">
      <c r="A256" t="s">
        <v>3283</v>
      </c>
      <c r="B256" t="s">
        <v>2084</v>
      </c>
      <c r="C256" t="s">
        <v>3282</v>
      </c>
      <c r="D256" t="s">
        <v>2309</v>
      </c>
      <c r="E256" s="741">
        <v>118345.32</v>
      </c>
      <c r="F256" s="741">
        <v>142014.38</v>
      </c>
      <c r="G256" s="741">
        <v>23669.06</v>
      </c>
      <c r="H256" t="s">
        <v>2849</v>
      </c>
      <c r="I256" t="s">
        <v>71</v>
      </c>
      <c r="J256" t="s">
        <v>2499</v>
      </c>
      <c r="K256" t="s">
        <v>2083</v>
      </c>
      <c r="M256" t="s">
        <v>2498</v>
      </c>
      <c r="N256" t="s">
        <v>2497</v>
      </c>
      <c r="O256" t="s">
        <v>2496</v>
      </c>
    </row>
    <row r="257" spans="1:15" x14ac:dyDescent="0.25">
      <c r="A257" t="s">
        <v>3281</v>
      </c>
      <c r="B257" t="s">
        <v>2080</v>
      </c>
      <c r="C257" t="s">
        <v>3280</v>
      </c>
      <c r="D257" t="s">
        <v>2309</v>
      </c>
      <c r="E257" s="741">
        <v>124181.79</v>
      </c>
      <c r="F257" s="741">
        <v>149018.15</v>
      </c>
      <c r="G257" s="741">
        <v>24836.36</v>
      </c>
      <c r="H257" t="s">
        <v>3279</v>
      </c>
      <c r="I257" t="s">
        <v>1862</v>
      </c>
      <c r="J257" t="s">
        <v>3278</v>
      </c>
      <c r="K257" t="s">
        <v>2079</v>
      </c>
      <c r="M257" t="s">
        <v>2970</v>
      </c>
      <c r="N257" t="s">
        <v>2969</v>
      </c>
      <c r="O257" t="s">
        <v>2968</v>
      </c>
    </row>
    <row r="258" spans="1:15" x14ac:dyDescent="0.25">
      <c r="A258" t="s">
        <v>3277</v>
      </c>
      <c r="B258" t="s">
        <v>2080</v>
      </c>
      <c r="C258" t="s">
        <v>3276</v>
      </c>
      <c r="D258" t="s">
        <v>2309</v>
      </c>
      <c r="E258" s="741">
        <v>99509.77</v>
      </c>
      <c r="F258" s="741">
        <v>119411.71</v>
      </c>
      <c r="G258" s="741">
        <v>19901.939999999999</v>
      </c>
      <c r="H258" t="s">
        <v>3275</v>
      </c>
      <c r="I258" t="s">
        <v>2078</v>
      </c>
      <c r="J258" t="s">
        <v>2077</v>
      </c>
      <c r="K258" t="s">
        <v>2082</v>
      </c>
      <c r="M258" t="s">
        <v>3240</v>
      </c>
      <c r="N258" t="s">
        <v>3239</v>
      </c>
      <c r="O258" t="s">
        <v>3238</v>
      </c>
    </row>
    <row r="259" spans="1:15" x14ac:dyDescent="0.25">
      <c r="A259" t="s">
        <v>3274</v>
      </c>
      <c r="B259" t="s">
        <v>2065</v>
      </c>
      <c r="C259" t="s">
        <v>3273</v>
      </c>
      <c r="D259" t="s">
        <v>2309</v>
      </c>
      <c r="E259" s="741">
        <v>30000</v>
      </c>
      <c r="F259" s="741">
        <v>36000</v>
      </c>
      <c r="G259" s="741">
        <v>6000</v>
      </c>
      <c r="H259" t="s">
        <v>3272</v>
      </c>
      <c r="I259" t="s">
        <v>1836</v>
      </c>
      <c r="J259" t="s">
        <v>1835</v>
      </c>
      <c r="K259" t="s">
        <v>2064</v>
      </c>
      <c r="M259" t="s">
        <v>2949</v>
      </c>
      <c r="N259" t="s">
        <v>2948</v>
      </c>
      <c r="O259" t="s">
        <v>2947</v>
      </c>
    </row>
    <row r="260" spans="1:15" x14ac:dyDescent="0.25">
      <c r="A260" t="s">
        <v>3271</v>
      </c>
      <c r="B260" t="s">
        <v>2065</v>
      </c>
      <c r="C260" t="s">
        <v>3270</v>
      </c>
      <c r="D260" t="s">
        <v>2309</v>
      </c>
      <c r="E260" s="741">
        <v>30000</v>
      </c>
      <c r="F260" s="741">
        <v>36000</v>
      </c>
      <c r="G260" s="741">
        <v>6000</v>
      </c>
      <c r="H260" t="s">
        <v>3269</v>
      </c>
      <c r="I260" t="s">
        <v>1836</v>
      </c>
      <c r="J260" t="s">
        <v>1835</v>
      </c>
      <c r="K260" t="s">
        <v>2066</v>
      </c>
      <c r="M260" t="s">
        <v>2949</v>
      </c>
      <c r="N260" t="s">
        <v>2948</v>
      </c>
      <c r="O260" t="s">
        <v>2947</v>
      </c>
    </row>
    <row r="261" spans="1:15" x14ac:dyDescent="0.25">
      <c r="A261" t="s">
        <v>3268</v>
      </c>
      <c r="B261" t="s">
        <v>2065</v>
      </c>
      <c r="C261" t="s">
        <v>3267</v>
      </c>
      <c r="D261" t="s">
        <v>2309</v>
      </c>
      <c r="E261" s="741">
        <v>30000</v>
      </c>
      <c r="F261" s="741">
        <v>36000</v>
      </c>
      <c r="G261" s="741">
        <v>6000</v>
      </c>
      <c r="H261" t="s">
        <v>3266</v>
      </c>
      <c r="I261" t="s">
        <v>1836</v>
      </c>
      <c r="J261" t="s">
        <v>1835</v>
      </c>
      <c r="K261" t="s">
        <v>2067</v>
      </c>
      <c r="M261" t="s">
        <v>2949</v>
      </c>
      <c r="N261" t="s">
        <v>2948</v>
      </c>
      <c r="O261" t="s">
        <v>2947</v>
      </c>
    </row>
    <row r="262" spans="1:15" x14ac:dyDescent="0.25">
      <c r="A262" t="s">
        <v>3265</v>
      </c>
      <c r="B262" t="s">
        <v>2065</v>
      </c>
      <c r="C262" t="s">
        <v>3264</v>
      </c>
      <c r="D262" t="s">
        <v>2309</v>
      </c>
      <c r="E262" s="741">
        <v>30000</v>
      </c>
      <c r="F262" s="741">
        <v>36000</v>
      </c>
      <c r="G262" s="741">
        <v>6000</v>
      </c>
      <c r="H262" t="s">
        <v>3263</v>
      </c>
      <c r="I262" t="s">
        <v>1836</v>
      </c>
      <c r="J262" t="s">
        <v>1835</v>
      </c>
      <c r="K262" t="s">
        <v>2068</v>
      </c>
      <c r="M262" t="s">
        <v>2949</v>
      </c>
      <c r="N262" t="s">
        <v>2948</v>
      </c>
      <c r="O262" t="s">
        <v>2947</v>
      </c>
    </row>
    <row r="263" spans="1:15" x14ac:dyDescent="0.25">
      <c r="A263" t="s">
        <v>3262</v>
      </c>
      <c r="B263" t="s">
        <v>2065</v>
      </c>
      <c r="C263" t="s">
        <v>3261</v>
      </c>
      <c r="D263" t="s">
        <v>2309</v>
      </c>
      <c r="E263" s="741">
        <v>30000</v>
      </c>
      <c r="F263" s="741">
        <v>36000</v>
      </c>
      <c r="G263" s="741">
        <v>6000</v>
      </c>
      <c r="H263" t="s">
        <v>3260</v>
      </c>
      <c r="I263" t="s">
        <v>1836</v>
      </c>
      <c r="J263" t="s">
        <v>1835</v>
      </c>
      <c r="K263" t="s">
        <v>2069</v>
      </c>
      <c r="M263" t="s">
        <v>2949</v>
      </c>
      <c r="N263" t="s">
        <v>2948</v>
      </c>
      <c r="O263" t="s">
        <v>2947</v>
      </c>
    </row>
    <row r="264" spans="1:15" x14ac:dyDescent="0.25">
      <c r="A264" t="s">
        <v>3259</v>
      </c>
      <c r="B264" t="s">
        <v>2065</v>
      </c>
      <c r="C264" t="s">
        <v>3258</v>
      </c>
      <c r="D264" t="s">
        <v>2309</v>
      </c>
      <c r="E264" s="741">
        <v>30000</v>
      </c>
      <c r="F264" s="741">
        <v>36000</v>
      </c>
      <c r="G264" s="741">
        <v>6000</v>
      </c>
      <c r="H264" t="s">
        <v>3257</v>
      </c>
      <c r="I264" t="s">
        <v>1836</v>
      </c>
      <c r="J264" t="s">
        <v>1835</v>
      </c>
      <c r="K264" t="s">
        <v>2070</v>
      </c>
      <c r="M264" t="s">
        <v>2949</v>
      </c>
      <c r="N264" t="s">
        <v>2948</v>
      </c>
      <c r="O264" t="s">
        <v>2947</v>
      </c>
    </row>
    <row r="265" spans="1:15" x14ac:dyDescent="0.25">
      <c r="A265" t="s">
        <v>3256</v>
      </c>
      <c r="B265" t="s">
        <v>2065</v>
      </c>
      <c r="C265" t="s">
        <v>3255</v>
      </c>
      <c r="D265" t="s">
        <v>2309</v>
      </c>
      <c r="E265" s="741">
        <v>30000</v>
      </c>
      <c r="F265" s="741">
        <v>36000</v>
      </c>
      <c r="G265" s="741">
        <v>6000</v>
      </c>
      <c r="H265" t="s">
        <v>2329</v>
      </c>
      <c r="I265" t="s">
        <v>1836</v>
      </c>
      <c r="J265" t="s">
        <v>1835</v>
      </c>
      <c r="K265" t="s">
        <v>2071</v>
      </c>
      <c r="M265" t="s">
        <v>2949</v>
      </c>
      <c r="N265" t="s">
        <v>2948</v>
      </c>
      <c r="O265" t="s">
        <v>2947</v>
      </c>
    </row>
    <row r="266" spans="1:15" x14ac:dyDescent="0.25">
      <c r="A266" t="s">
        <v>3254</v>
      </c>
      <c r="B266" t="s">
        <v>2065</v>
      </c>
      <c r="C266" t="s">
        <v>3253</v>
      </c>
      <c r="D266" t="s">
        <v>2309</v>
      </c>
      <c r="E266" s="741">
        <v>30000</v>
      </c>
      <c r="F266" s="741">
        <v>36000</v>
      </c>
      <c r="G266" s="741">
        <v>6000</v>
      </c>
      <c r="H266" t="s">
        <v>3252</v>
      </c>
      <c r="I266" t="s">
        <v>1836</v>
      </c>
      <c r="J266" t="s">
        <v>1835</v>
      </c>
      <c r="K266" t="s">
        <v>2072</v>
      </c>
      <c r="M266" t="s">
        <v>2949</v>
      </c>
      <c r="N266" t="s">
        <v>2948</v>
      </c>
      <c r="O266" t="s">
        <v>2947</v>
      </c>
    </row>
    <row r="267" spans="1:15" x14ac:dyDescent="0.25">
      <c r="A267" t="s">
        <v>3251</v>
      </c>
      <c r="B267" t="s">
        <v>2065</v>
      </c>
      <c r="C267" t="s">
        <v>3250</v>
      </c>
      <c r="D267" t="s">
        <v>2309</v>
      </c>
      <c r="E267" s="741">
        <v>30000</v>
      </c>
      <c r="F267" s="741">
        <v>36000</v>
      </c>
      <c r="G267" s="741">
        <v>6000</v>
      </c>
      <c r="H267" t="s">
        <v>3249</v>
      </c>
      <c r="I267" t="s">
        <v>1836</v>
      </c>
      <c r="J267" t="s">
        <v>1835</v>
      </c>
      <c r="K267" t="s">
        <v>2073</v>
      </c>
      <c r="M267" t="s">
        <v>2949</v>
      </c>
      <c r="N267" t="s">
        <v>2948</v>
      </c>
      <c r="O267" t="s">
        <v>2947</v>
      </c>
    </row>
    <row r="268" spans="1:15" x14ac:dyDescent="0.25">
      <c r="A268" t="s">
        <v>3248</v>
      </c>
      <c r="B268" t="s">
        <v>2065</v>
      </c>
      <c r="C268" t="s">
        <v>3247</v>
      </c>
      <c r="D268" t="s">
        <v>2309</v>
      </c>
      <c r="E268" s="741">
        <v>30000</v>
      </c>
      <c r="F268" s="741">
        <v>36000</v>
      </c>
      <c r="G268" s="741">
        <v>6000</v>
      </c>
      <c r="H268" t="s">
        <v>3246</v>
      </c>
      <c r="I268" t="s">
        <v>1836</v>
      </c>
      <c r="J268" t="s">
        <v>1835</v>
      </c>
      <c r="K268" t="s">
        <v>2074</v>
      </c>
      <c r="M268" t="s">
        <v>2949</v>
      </c>
      <c r="N268" t="s">
        <v>2948</v>
      </c>
      <c r="O268" t="s">
        <v>2947</v>
      </c>
    </row>
    <row r="269" spans="1:15" x14ac:dyDescent="0.25">
      <c r="A269" t="s">
        <v>3245</v>
      </c>
      <c r="B269" t="s">
        <v>2065</v>
      </c>
      <c r="C269" t="s">
        <v>3244</v>
      </c>
      <c r="D269" t="s">
        <v>2298</v>
      </c>
      <c r="E269" s="741">
        <v>3401708.72</v>
      </c>
      <c r="F269" s="741">
        <v>4082050</v>
      </c>
      <c r="G269" s="741">
        <v>680341.28</v>
      </c>
      <c r="H269" t="s">
        <v>1204</v>
      </c>
      <c r="I269" t="s">
        <v>1962</v>
      </c>
      <c r="J269" t="s">
        <v>1961</v>
      </c>
      <c r="K269" t="s">
        <v>2075</v>
      </c>
      <c r="M269" t="s">
        <v>3096</v>
      </c>
      <c r="N269" t="s">
        <v>3243</v>
      </c>
      <c r="O269" t="s">
        <v>3095</v>
      </c>
    </row>
    <row r="270" spans="1:15" x14ac:dyDescent="0.25">
      <c r="A270" t="s">
        <v>3242</v>
      </c>
      <c r="B270" t="s">
        <v>2065</v>
      </c>
      <c r="C270" t="s">
        <v>3241</v>
      </c>
      <c r="D270" t="s">
        <v>2309</v>
      </c>
      <c r="E270" s="741">
        <v>106596</v>
      </c>
      <c r="F270" s="741">
        <v>127915.2</v>
      </c>
      <c r="G270" s="741">
        <v>21319.200000000001</v>
      </c>
      <c r="H270" t="s">
        <v>2840</v>
      </c>
      <c r="I270" t="s">
        <v>2078</v>
      </c>
      <c r="J270" t="s">
        <v>2077</v>
      </c>
      <c r="K270" t="s">
        <v>2076</v>
      </c>
      <c r="M270" t="s">
        <v>3240</v>
      </c>
      <c r="N270" t="s">
        <v>3239</v>
      </c>
      <c r="O270" t="s">
        <v>3238</v>
      </c>
    </row>
    <row r="271" spans="1:15" x14ac:dyDescent="0.25">
      <c r="A271" t="s">
        <v>3237</v>
      </c>
      <c r="B271" t="s">
        <v>2061</v>
      </c>
      <c r="C271" t="s">
        <v>3236</v>
      </c>
      <c r="D271" t="s">
        <v>2309</v>
      </c>
      <c r="E271" s="741">
        <v>80000</v>
      </c>
      <c r="F271" s="741">
        <v>96000</v>
      </c>
      <c r="G271" s="741">
        <v>16000</v>
      </c>
      <c r="H271" t="s">
        <v>956</v>
      </c>
      <c r="I271" t="s">
        <v>1923</v>
      </c>
      <c r="J271" t="s">
        <v>1922</v>
      </c>
      <c r="K271" t="s">
        <v>2060</v>
      </c>
      <c r="M271" t="s">
        <v>3053</v>
      </c>
      <c r="N271" t="s">
        <v>3052</v>
      </c>
      <c r="O271" t="s">
        <v>3051</v>
      </c>
    </row>
    <row r="272" spans="1:15" x14ac:dyDescent="0.25">
      <c r="A272" t="s">
        <v>3235</v>
      </c>
      <c r="B272" t="s">
        <v>2061</v>
      </c>
      <c r="C272" t="s">
        <v>3234</v>
      </c>
      <c r="D272" t="s">
        <v>2309</v>
      </c>
      <c r="E272" s="741">
        <v>80000</v>
      </c>
      <c r="F272" s="741">
        <v>96000</v>
      </c>
      <c r="G272" s="741">
        <v>16000</v>
      </c>
      <c r="H272" t="s">
        <v>3233</v>
      </c>
      <c r="I272" t="s">
        <v>1923</v>
      </c>
      <c r="J272" t="s">
        <v>1922</v>
      </c>
      <c r="K272" t="s">
        <v>2062</v>
      </c>
      <c r="M272" t="s">
        <v>3053</v>
      </c>
      <c r="N272" t="s">
        <v>3052</v>
      </c>
      <c r="O272" t="s">
        <v>3051</v>
      </c>
    </row>
    <row r="273" spans="1:15" x14ac:dyDescent="0.25">
      <c r="A273" t="s">
        <v>3232</v>
      </c>
      <c r="B273" t="s">
        <v>2061</v>
      </c>
      <c r="C273" t="s">
        <v>3231</v>
      </c>
      <c r="D273" t="s">
        <v>2309</v>
      </c>
      <c r="E273" s="741">
        <v>80000</v>
      </c>
      <c r="F273" s="741">
        <v>96000</v>
      </c>
      <c r="G273" s="741">
        <v>16000</v>
      </c>
      <c r="H273" t="s">
        <v>3230</v>
      </c>
      <c r="I273" t="s">
        <v>1923</v>
      </c>
      <c r="J273" t="s">
        <v>1922</v>
      </c>
      <c r="K273" t="s">
        <v>2063</v>
      </c>
      <c r="M273" t="s">
        <v>3053</v>
      </c>
      <c r="N273" t="s">
        <v>3052</v>
      </c>
      <c r="O273" t="s">
        <v>3051</v>
      </c>
    </row>
    <row r="274" spans="1:15" x14ac:dyDescent="0.25">
      <c r="A274" t="s">
        <v>3229</v>
      </c>
      <c r="B274" t="s">
        <v>2059</v>
      </c>
      <c r="C274" t="s">
        <v>3228</v>
      </c>
      <c r="D274" t="s">
        <v>2309</v>
      </c>
      <c r="E274" s="741">
        <v>1250</v>
      </c>
      <c r="F274" s="741">
        <v>1500</v>
      </c>
      <c r="G274" s="741">
        <v>250</v>
      </c>
      <c r="H274" t="s">
        <v>3227</v>
      </c>
      <c r="I274" t="s">
        <v>124</v>
      </c>
      <c r="J274" t="s">
        <v>2391</v>
      </c>
      <c r="K274" t="s">
        <v>2058</v>
      </c>
      <c r="M274" t="s">
        <v>2390</v>
      </c>
      <c r="N274" t="s">
        <v>2389</v>
      </c>
      <c r="O274" t="s">
        <v>2388</v>
      </c>
    </row>
    <row r="275" spans="1:15" x14ac:dyDescent="0.25">
      <c r="A275" t="s">
        <v>3226</v>
      </c>
      <c r="B275" t="s">
        <v>2057</v>
      </c>
      <c r="C275" t="s">
        <v>3225</v>
      </c>
      <c r="D275" t="s">
        <v>2309</v>
      </c>
      <c r="E275" s="741">
        <v>20916.669999999998</v>
      </c>
      <c r="F275" s="741">
        <v>25100</v>
      </c>
      <c r="G275" s="741">
        <v>4183.33</v>
      </c>
      <c r="H275" t="s">
        <v>3224</v>
      </c>
      <c r="I275" t="s">
        <v>1629</v>
      </c>
      <c r="J275" t="s">
        <v>1628</v>
      </c>
      <c r="K275" t="s">
        <v>2056</v>
      </c>
      <c r="M275" t="s">
        <v>2669</v>
      </c>
      <c r="N275" t="s">
        <v>2668</v>
      </c>
      <c r="O275" t="s">
        <v>2667</v>
      </c>
    </row>
    <row r="276" spans="1:15" x14ac:dyDescent="0.25">
      <c r="A276" t="s">
        <v>3223</v>
      </c>
      <c r="B276" t="s">
        <v>2054</v>
      </c>
      <c r="C276" t="s">
        <v>3222</v>
      </c>
      <c r="D276" t="s">
        <v>2298</v>
      </c>
      <c r="E276" s="741">
        <v>200379.67</v>
      </c>
      <c r="F276" s="741">
        <v>240455.6</v>
      </c>
      <c r="G276" s="741">
        <v>40075.93</v>
      </c>
      <c r="H276" t="s">
        <v>3221</v>
      </c>
      <c r="I276" t="s">
        <v>83</v>
      </c>
      <c r="J276" t="s">
        <v>1394</v>
      </c>
      <c r="K276" t="s">
        <v>2053</v>
      </c>
      <c r="M276" t="s">
        <v>2337</v>
      </c>
      <c r="N276" t="s">
        <v>2336</v>
      </c>
      <c r="O276" t="s">
        <v>2335</v>
      </c>
    </row>
    <row r="277" spans="1:15" x14ac:dyDescent="0.25">
      <c r="A277" t="s">
        <v>3220</v>
      </c>
      <c r="B277" t="s">
        <v>2054</v>
      </c>
      <c r="C277" t="s">
        <v>3219</v>
      </c>
      <c r="D277" t="s">
        <v>2298</v>
      </c>
      <c r="E277" s="741">
        <v>232916.62</v>
      </c>
      <c r="F277" s="741">
        <v>279499.95</v>
      </c>
      <c r="G277" s="741">
        <v>46583.33</v>
      </c>
      <c r="H277" t="s">
        <v>3218</v>
      </c>
      <c r="I277" t="s">
        <v>42</v>
      </c>
      <c r="J277" t="s">
        <v>1429</v>
      </c>
      <c r="K277" t="s">
        <v>2055</v>
      </c>
      <c r="M277" t="s">
        <v>2302</v>
      </c>
      <c r="O277" t="s">
        <v>2301</v>
      </c>
    </row>
    <row r="278" spans="1:15" x14ac:dyDescent="0.25">
      <c r="A278" t="s">
        <v>3217</v>
      </c>
      <c r="B278" t="s">
        <v>2052</v>
      </c>
      <c r="C278" t="s">
        <v>3216</v>
      </c>
      <c r="D278" t="s">
        <v>2298</v>
      </c>
      <c r="E278" s="741">
        <v>46666.76</v>
      </c>
      <c r="F278" s="741">
        <v>56000.11</v>
      </c>
      <c r="G278" s="741">
        <v>9333.35</v>
      </c>
      <c r="H278" t="s">
        <v>3215</v>
      </c>
      <c r="I278" t="s">
        <v>42</v>
      </c>
      <c r="J278" t="s">
        <v>1429</v>
      </c>
      <c r="K278" t="s">
        <v>2051</v>
      </c>
      <c r="M278" t="s">
        <v>2302</v>
      </c>
      <c r="O278" t="s">
        <v>2301</v>
      </c>
    </row>
    <row r="279" spans="1:15" x14ac:dyDescent="0.25">
      <c r="A279" t="s">
        <v>3214</v>
      </c>
      <c r="B279" t="s">
        <v>1421</v>
      </c>
      <c r="C279" t="s">
        <v>3213</v>
      </c>
      <c r="D279" t="s">
        <v>2298</v>
      </c>
      <c r="E279" s="741">
        <v>1610</v>
      </c>
      <c r="F279" s="741">
        <v>1932</v>
      </c>
      <c r="G279" s="741">
        <v>322</v>
      </c>
      <c r="H279" t="s">
        <v>3212</v>
      </c>
      <c r="I279" t="s">
        <v>1815</v>
      </c>
      <c r="J279" t="s">
        <v>1814</v>
      </c>
      <c r="K279" t="s">
        <v>2010</v>
      </c>
      <c r="M279" t="s">
        <v>3211</v>
      </c>
      <c r="O279" t="s">
        <v>3210</v>
      </c>
    </row>
    <row r="280" spans="1:15" x14ac:dyDescent="0.25">
      <c r="A280" t="s">
        <v>3209</v>
      </c>
      <c r="B280" t="s">
        <v>2040</v>
      </c>
      <c r="C280" t="s">
        <v>3208</v>
      </c>
      <c r="D280" t="s">
        <v>2298</v>
      </c>
      <c r="E280" s="741">
        <v>-244200</v>
      </c>
      <c r="F280" s="741">
        <v>-293040</v>
      </c>
      <c r="G280" s="741">
        <v>-48840</v>
      </c>
      <c r="H280" t="s">
        <v>2586</v>
      </c>
      <c r="I280" t="s">
        <v>2035</v>
      </c>
      <c r="J280" t="s">
        <v>3207</v>
      </c>
      <c r="K280" t="s">
        <v>2039</v>
      </c>
      <c r="L280" t="s">
        <v>3194</v>
      </c>
      <c r="M280" t="s">
        <v>3192</v>
      </c>
      <c r="N280" t="s">
        <v>3191</v>
      </c>
      <c r="O280" t="s">
        <v>3190</v>
      </c>
    </row>
    <row r="281" spans="1:15" x14ac:dyDescent="0.25">
      <c r="A281" t="s">
        <v>3206</v>
      </c>
      <c r="B281" t="s">
        <v>2040</v>
      </c>
      <c r="C281" t="s">
        <v>3205</v>
      </c>
      <c r="D281" t="s">
        <v>2309</v>
      </c>
      <c r="E281" s="741">
        <v>7000</v>
      </c>
      <c r="F281" s="741">
        <v>7000</v>
      </c>
      <c r="G281" s="741"/>
      <c r="H281" t="s">
        <v>3204</v>
      </c>
      <c r="I281" t="s">
        <v>2044</v>
      </c>
      <c r="J281" t="s">
        <v>2043</v>
      </c>
      <c r="K281" t="s">
        <v>2042</v>
      </c>
      <c r="M281" t="s">
        <v>3203</v>
      </c>
      <c r="N281" t="s">
        <v>3202</v>
      </c>
      <c r="O281" t="s">
        <v>3201</v>
      </c>
    </row>
    <row r="282" spans="1:15" x14ac:dyDescent="0.25">
      <c r="A282" t="s">
        <v>3200</v>
      </c>
      <c r="B282" t="s">
        <v>2040</v>
      </c>
      <c r="C282" t="s">
        <v>3199</v>
      </c>
      <c r="D282" t="s">
        <v>2309</v>
      </c>
      <c r="E282" s="741">
        <v>93333.33</v>
      </c>
      <c r="F282" s="741">
        <v>112000</v>
      </c>
      <c r="G282" s="741">
        <v>18666.669999999998</v>
      </c>
      <c r="H282" t="s">
        <v>1418</v>
      </c>
      <c r="I282" t="s">
        <v>1707</v>
      </c>
      <c r="J282" t="s">
        <v>1706</v>
      </c>
      <c r="K282" t="s">
        <v>2045</v>
      </c>
      <c r="M282" t="s">
        <v>2789</v>
      </c>
      <c r="N282" t="s">
        <v>2801</v>
      </c>
      <c r="O282" t="s">
        <v>2788</v>
      </c>
    </row>
    <row r="283" spans="1:15" x14ac:dyDescent="0.25">
      <c r="A283" t="s">
        <v>3198</v>
      </c>
      <c r="B283" t="s">
        <v>2031</v>
      </c>
      <c r="C283" t="s">
        <v>3197</v>
      </c>
      <c r="D283" t="s">
        <v>2298</v>
      </c>
      <c r="E283" s="741">
        <v>12500</v>
      </c>
      <c r="F283" s="741">
        <v>15000</v>
      </c>
      <c r="G283" s="741">
        <v>2500</v>
      </c>
      <c r="H283" t="s">
        <v>3196</v>
      </c>
      <c r="I283" t="s">
        <v>1950</v>
      </c>
      <c r="J283" t="s">
        <v>1949</v>
      </c>
      <c r="K283" t="s">
        <v>2030</v>
      </c>
      <c r="M283" t="s">
        <v>3091</v>
      </c>
      <c r="N283" t="s">
        <v>3090</v>
      </c>
      <c r="O283" t="s">
        <v>3089</v>
      </c>
    </row>
    <row r="284" spans="1:15" x14ac:dyDescent="0.25">
      <c r="A284" t="s">
        <v>3195</v>
      </c>
      <c r="B284" t="s">
        <v>2031</v>
      </c>
      <c r="C284" t="s">
        <v>3194</v>
      </c>
      <c r="D284" t="s">
        <v>2298</v>
      </c>
      <c r="E284" s="741">
        <v>244200</v>
      </c>
      <c r="F284" s="741">
        <v>293040</v>
      </c>
      <c r="G284" s="741">
        <v>48840</v>
      </c>
      <c r="H284" t="s">
        <v>3193</v>
      </c>
      <c r="I284" t="s">
        <v>2035</v>
      </c>
      <c r="J284" t="s">
        <v>2033</v>
      </c>
      <c r="K284" t="s">
        <v>2032</v>
      </c>
      <c r="M284" t="s">
        <v>3192</v>
      </c>
      <c r="N284" t="s">
        <v>3191</v>
      </c>
      <c r="O284" t="s">
        <v>3190</v>
      </c>
    </row>
    <row r="285" spans="1:15" x14ac:dyDescent="0.25">
      <c r="A285" t="s">
        <v>3189</v>
      </c>
      <c r="B285" t="s">
        <v>2031</v>
      </c>
      <c r="C285" t="s">
        <v>3188</v>
      </c>
      <c r="D285" t="s">
        <v>2298</v>
      </c>
      <c r="E285" s="741">
        <v>11666.66</v>
      </c>
      <c r="F285" s="741">
        <v>14000</v>
      </c>
      <c r="G285" s="741">
        <v>2333.34</v>
      </c>
      <c r="H285" t="s">
        <v>3187</v>
      </c>
      <c r="I285" t="s">
        <v>42</v>
      </c>
      <c r="J285" t="s">
        <v>1429</v>
      </c>
      <c r="K285" t="s">
        <v>2036</v>
      </c>
      <c r="M285" t="s">
        <v>2559</v>
      </c>
      <c r="O285" t="s">
        <v>2558</v>
      </c>
    </row>
    <row r="286" spans="1:15" x14ac:dyDescent="0.25">
      <c r="A286" t="s">
        <v>3186</v>
      </c>
      <c r="B286" t="s">
        <v>2031</v>
      </c>
      <c r="C286" t="s">
        <v>3185</v>
      </c>
      <c r="D286" t="s">
        <v>2298</v>
      </c>
      <c r="E286" s="741">
        <v>50150</v>
      </c>
      <c r="F286" s="741">
        <v>60180</v>
      </c>
      <c r="G286" s="741">
        <v>10030</v>
      </c>
      <c r="H286" t="s">
        <v>3184</v>
      </c>
      <c r="I286" t="s">
        <v>42</v>
      </c>
      <c r="J286" t="s">
        <v>1429</v>
      </c>
      <c r="K286" t="s">
        <v>2037</v>
      </c>
      <c r="M286" t="s">
        <v>2302</v>
      </c>
      <c r="O286" t="s">
        <v>2301</v>
      </c>
    </row>
    <row r="287" spans="1:15" x14ac:dyDescent="0.25">
      <c r="A287" t="s">
        <v>3183</v>
      </c>
      <c r="B287" t="s">
        <v>2031</v>
      </c>
      <c r="C287" t="s">
        <v>3182</v>
      </c>
      <c r="D287" t="s">
        <v>2309</v>
      </c>
      <c r="E287" s="741">
        <v>33600</v>
      </c>
      <c r="F287" s="741">
        <v>40320</v>
      </c>
      <c r="G287" s="741">
        <v>6720</v>
      </c>
      <c r="H287" t="s">
        <v>3181</v>
      </c>
      <c r="I287" t="s">
        <v>52</v>
      </c>
      <c r="J287" t="s">
        <v>1388</v>
      </c>
      <c r="K287" t="s">
        <v>2038</v>
      </c>
      <c r="M287" t="s">
        <v>3010</v>
      </c>
      <c r="N287" t="s">
        <v>3009</v>
      </c>
      <c r="O287" t="s">
        <v>3008</v>
      </c>
    </row>
    <row r="288" spans="1:15" x14ac:dyDescent="0.25">
      <c r="A288" t="s">
        <v>3180</v>
      </c>
      <c r="B288" t="s">
        <v>2029</v>
      </c>
      <c r="C288" t="s">
        <v>3179</v>
      </c>
      <c r="D288" t="s">
        <v>2298</v>
      </c>
      <c r="E288" s="741">
        <v>1055</v>
      </c>
      <c r="F288" s="741">
        <v>1230</v>
      </c>
      <c r="G288" s="741">
        <v>175</v>
      </c>
      <c r="H288" t="s">
        <v>3178</v>
      </c>
      <c r="I288" t="s">
        <v>1400</v>
      </c>
      <c r="J288" t="s">
        <v>1399</v>
      </c>
      <c r="K288" t="s">
        <v>2013</v>
      </c>
      <c r="M288" t="s">
        <v>2296</v>
      </c>
      <c r="O288" t="s">
        <v>2295</v>
      </c>
    </row>
    <row r="289" spans="1:15" x14ac:dyDescent="0.25">
      <c r="A289" t="s">
        <v>3177</v>
      </c>
      <c r="B289" t="s">
        <v>2026</v>
      </c>
      <c r="C289" t="s">
        <v>3176</v>
      </c>
      <c r="D289" t="s">
        <v>2309</v>
      </c>
      <c r="E289" s="741">
        <v>6333.33</v>
      </c>
      <c r="F289" s="741">
        <v>7600</v>
      </c>
      <c r="G289" s="741">
        <v>1266.67</v>
      </c>
      <c r="H289" t="s">
        <v>3175</v>
      </c>
      <c r="I289" t="s">
        <v>2028</v>
      </c>
      <c r="J289" t="s">
        <v>3174</v>
      </c>
      <c r="K289" t="s">
        <v>2025</v>
      </c>
      <c r="M289" t="s">
        <v>3173</v>
      </c>
      <c r="N289" t="s">
        <v>3172</v>
      </c>
      <c r="O289" t="s">
        <v>3171</v>
      </c>
    </row>
    <row r="290" spans="1:15" x14ac:dyDescent="0.25">
      <c r="A290" t="s">
        <v>3170</v>
      </c>
      <c r="B290" t="s">
        <v>2022</v>
      </c>
      <c r="C290" t="s">
        <v>3169</v>
      </c>
      <c r="D290" t="s">
        <v>2309</v>
      </c>
      <c r="E290" s="741">
        <v>20833.34</v>
      </c>
      <c r="F290" s="741">
        <v>25000</v>
      </c>
      <c r="G290" s="741">
        <v>4166.66</v>
      </c>
      <c r="H290" t="s">
        <v>632</v>
      </c>
      <c r="I290" t="s">
        <v>2024</v>
      </c>
      <c r="J290" t="s">
        <v>2023</v>
      </c>
      <c r="K290" t="s">
        <v>2021</v>
      </c>
      <c r="M290" t="s">
        <v>3168</v>
      </c>
      <c r="N290" t="s">
        <v>3167</v>
      </c>
      <c r="O290" t="s">
        <v>3166</v>
      </c>
    </row>
    <row r="291" spans="1:15" x14ac:dyDescent="0.25">
      <c r="A291" t="s">
        <v>3165</v>
      </c>
      <c r="B291" t="s">
        <v>2020</v>
      </c>
      <c r="C291" t="s">
        <v>3164</v>
      </c>
      <c r="D291" t="s">
        <v>2309</v>
      </c>
      <c r="E291" s="741">
        <v>1083.33</v>
      </c>
      <c r="F291" s="741">
        <v>1300</v>
      </c>
      <c r="G291" s="741">
        <v>216.67</v>
      </c>
      <c r="H291" t="s">
        <v>3163</v>
      </c>
      <c r="I291" t="s">
        <v>33</v>
      </c>
      <c r="J291" t="s">
        <v>2018</v>
      </c>
      <c r="K291" t="s">
        <v>2019</v>
      </c>
      <c r="M291" t="s">
        <v>3156</v>
      </c>
      <c r="N291" t="s">
        <v>3155</v>
      </c>
      <c r="O291" t="s">
        <v>3154</v>
      </c>
    </row>
    <row r="292" spans="1:15" x14ac:dyDescent="0.25">
      <c r="A292" t="s">
        <v>3162</v>
      </c>
      <c r="B292" t="s">
        <v>2011</v>
      </c>
      <c r="C292" t="s">
        <v>3161</v>
      </c>
      <c r="D292" t="s">
        <v>2309</v>
      </c>
      <c r="E292" s="741">
        <v>116921.8</v>
      </c>
      <c r="F292" s="741">
        <v>140306.16</v>
      </c>
      <c r="G292" s="741">
        <v>23384.36</v>
      </c>
      <c r="H292" t="s">
        <v>3160</v>
      </c>
      <c r="I292" t="s">
        <v>71</v>
      </c>
      <c r="J292" t="s">
        <v>2499</v>
      </c>
      <c r="K292" t="s">
        <v>2015</v>
      </c>
      <c r="M292" t="s">
        <v>2498</v>
      </c>
      <c r="N292" t="s">
        <v>2497</v>
      </c>
      <c r="O292" t="s">
        <v>2496</v>
      </c>
    </row>
    <row r="293" spans="1:15" x14ac:dyDescent="0.25">
      <c r="A293" t="s">
        <v>3159</v>
      </c>
      <c r="B293" t="s">
        <v>2011</v>
      </c>
      <c r="C293" t="s">
        <v>3158</v>
      </c>
      <c r="D293" t="s">
        <v>2309</v>
      </c>
      <c r="E293" s="741">
        <v>2250</v>
      </c>
      <c r="F293" s="741">
        <v>2700</v>
      </c>
      <c r="G293" s="741">
        <v>450</v>
      </c>
      <c r="H293" t="s">
        <v>3157</v>
      </c>
      <c r="I293" t="s">
        <v>33</v>
      </c>
      <c r="J293" t="s">
        <v>2018</v>
      </c>
      <c r="K293" t="s">
        <v>2017</v>
      </c>
      <c r="M293" t="s">
        <v>3156</v>
      </c>
      <c r="N293" t="s">
        <v>3155</v>
      </c>
      <c r="O293" t="s">
        <v>3154</v>
      </c>
    </row>
    <row r="294" spans="1:15" x14ac:dyDescent="0.25">
      <c r="A294" t="s">
        <v>3153</v>
      </c>
      <c r="B294" t="s">
        <v>2000</v>
      </c>
      <c r="C294" t="s">
        <v>3152</v>
      </c>
      <c r="D294" t="s">
        <v>2298</v>
      </c>
      <c r="E294" s="741">
        <v>-114666.67</v>
      </c>
      <c r="F294" s="741">
        <v>-137600</v>
      </c>
      <c r="G294" s="741">
        <v>-22933.33</v>
      </c>
      <c r="H294" t="s">
        <v>453</v>
      </c>
      <c r="I294" t="s">
        <v>1707</v>
      </c>
      <c r="J294" t="s">
        <v>1706</v>
      </c>
      <c r="K294" t="s">
        <v>1999</v>
      </c>
      <c r="L294" t="s">
        <v>3148</v>
      </c>
      <c r="M294" t="s">
        <v>2789</v>
      </c>
      <c r="O294" t="s">
        <v>2788</v>
      </c>
    </row>
    <row r="295" spans="1:15" x14ac:dyDescent="0.25">
      <c r="A295" t="s">
        <v>3151</v>
      </c>
      <c r="B295" t="s">
        <v>2000</v>
      </c>
      <c r="C295" t="s">
        <v>3150</v>
      </c>
      <c r="D295" t="s">
        <v>2309</v>
      </c>
      <c r="E295" s="741">
        <v>114666.67</v>
      </c>
      <c r="F295" s="741">
        <v>137600</v>
      </c>
      <c r="G295" s="741">
        <v>22933.33</v>
      </c>
      <c r="H295" t="s">
        <v>213</v>
      </c>
      <c r="I295" t="s">
        <v>1707</v>
      </c>
      <c r="J295" t="s">
        <v>1706</v>
      </c>
      <c r="K295" t="s">
        <v>2002</v>
      </c>
      <c r="M295" t="s">
        <v>2789</v>
      </c>
      <c r="N295" t="s">
        <v>2801</v>
      </c>
      <c r="O295" t="s">
        <v>2788</v>
      </c>
    </row>
    <row r="296" spans="1:15" x14ac:dyDescent="0.25">
      <c r="A296" t="s">
        <v>3149</v>
      </c>
      <c r="B296" t="s">
        <v>2000</v>
      </c>
      <c r="C296" t="s">
        <v>3148</v>
      </c>
      <c r="D296" t="s">
        <v>2298</v>
      </c>
      <c r="E296" s="741">
        <v>114666.67</v>
      </c>
      <c r="F296" s="741">
        <v>137600</v>
      </c>
      <c r="G296" s="741">
        <v>22933.33</v>
      </c>
      <c r="H296" t="s">
        <v>459</v>
      </c>
      <c r="I296" t="s">
        <v>1707</v>
      </c>
      <c r="J296" t="s">
        <v>1706</v>
      </c>
      <c r="K296" t="s">
        <v>2004</v>
      </c>
      <c r="M296" t="s">
        <v>2789</v>
      </c>
      <c r="O296" t="s">
        <v>2788</v>
      </c>
    </row>
    <row r="297" spans="1:15" x14ac:dyDescent="0.25">
      <c r="A297" t="s">
        <v>3147</v>
      </c>
      <c r="B297" t="s">
        <v>2000</v>
      </c>
      <c r="C297" t="s">
        <v>3146</v>
      </c>
      <c r="D297" t="s">
        <v>2309</v>
      </c>
      <c r="E297" s="741">
        <v>5343.6</v>
      </c>
      <c r="F297" s="741">
        <v>6412.8</v>
      </c>
      <c r="G297" s="741">
        <v>1069.2</v>
      </c>
      <c r="H297" t="s">
        <v>3145</v>
      </c>
      <c r="I297" t="s">
        <v>73</v>
      </c>
      <c r="J297" t="s">
        <v>2315</v>
      </c>
      <c r="K297" t="s">
        <v>2006</v>
      </c>
      <c r="M297" t="s">
        <v>2314</v>
      </c>
      <c r="N297" t="s">
        <v>2313</v>
      </c>
      <c r="O297" t="s">
        <v>2312</v>
      </c>
    </row>
    <row r="298" spans="1:15" x14ac:dyDescent="0.25">
      <c r="A298" t="s">
        <v>3144</v>
      </c>
      <c r="B298" t="s">
        <v>2000</v>
      </c>
      <c r="C298" t="s">
        <v>3143</v>
      </c>
      <c r="D298" t="s">
        <v>2309</v>
      </c>
      <c r="E298" s="741">
        <v>38684.1</v>
      </c>
      <c r="F298" s="741">
        <v>46420.92</v>
      </c>
      <c r="G298" s="741">
        <v>7736.82</v>
      </c>
      <c r="H298" t="s">
        <v>3142</v>
      </c>
      <c r="I298" t="s">
        <v>1862</v>
      </c>
      <c r="J298" t="s">
        <v>2971</v>
      </c>
      <c r="K298" t="s">
        <v>2008</v>
      </c>
      <c r="M298" t="s">
        <v>2970</v>
      </c>
      <c r="N298" t="s">
        <v>2969</v>
      </c>
      <c r="O298" t="s">
        <v>2968</v>
      </c>
    </row>
    <row r="299" spans="1:15" x14ac:dyDescent="0.25">
      <c r="A299" t="s">
        <v>3141</v>
      </c>
      <c r="B299" t="s">
        <v>1992</v>
      </c>
      <c r="C299" t="s">
        <v>3140</v>
      </c>
      <c r="D299" t="s">
        <v>2309</v>
      </c>
      <c r="E299" s="741">
        <v>124405.13</v>
      </c>
      <c r="F299" s="741">
        <v>149286.15</v>
      </c>
      <c r="G299" s="741">
        <v>24881.02</v>
      </c>
      <c r="H299" t="s">
        <v>3139</v>
      </c>
      <c r="I299" t="s">
        <v>1862</v>
      </c>
      <c r="J299" t="s">
        <v>2971</v>
      </c>
      <c r="K299" t="s">
        <v>1991</v>
      </c>
      <c r="M299" t="s">
        <v>2970</v>
      </c>
      <c r="N299" t="s">
        <v>2969</v>
      </c>
      <c r="O299" t="s">
        <v>2968</v>
      </c>
    </row>
    <row r="300" spans="1:15" x14ac:dyDescent="0.25">
      <c r="A300" t="s">
        <v>3138</v>
      </c>
      <c r="B300" t="s">
        <v>1992</v>
      </c>
      <c r="C300" t="s">
        <v>3137</v>
      </c>
      <c r="D300" t="s">
        <v>2298</v>
      </c>
      <c r="E300" s="741">
        <v>896960</v>
      </c>
      <c r="F300" s="741">
        <v>1076352</v>
      </c>
      <c r="G300" s="741">
        <v>179392</v>
      </c>
      <c r="H300" t="s">
        <v>307</v>
      </c>
      <c r="I300" t="s">
        <v>1995</v>
      </c>
      <c r="J300" t="s">
        <v>1994</v>
      </c>
      <c r="K300" t="s">
        <v>1993</v>
      </c>
      <c r="M300" t="s">
        <v>3136</v>
      </c>
      <c r="N300" t="s">
        <v>3135</v>
      </c>
      <c r="O300" t="s">
        <v>3134</v>
      </c>
    </row>
    <row r="301" spans="1:15" x14ac:dyDescent="0.25">
      <c r="A301" t="s">
        <v>3133</v>
      </c>
      <c r="B301" t="s">
        <v>1992</v>
      </c>
      <c r="C301" t="s">
        <v>3132</v>
      </c>
      <c r="D301" t="s">
        <v>2309</v>
      </c>
      <c r="E301" s="741">
        <v>120000</v>
      </c>
      <c r="F301" s="741">
        <v>144000</v>
      </c>
      <c r="G301" s="741">
        <v>24000</v>
      </c>
      <c r="H301" t="s">
        <v>1417</v>
      </c>
      <c r="I301" t="s">
        <v>1707</v>
      </c>
      <c r="J301" t="s">
        <v>1706</v>
      </c>
      <c r="K301" t="s">
        <v>1997</v>
      </c>
      <c r="M301" t="s">
        <v>2789</v>
      </c>
      <c r="N301" t="s">
        <v>2801</v>
      </c>
      <c r="O301" t="s">
        <v>2788</v>
      </c>
    </row>
    <row r="302" spans="1:15" x14ac:dyDescent="0.25">
      <c r="A302" t="s">
        <v>3131</v>
      </c>
      <c r="B302" t="s">
        <v>1989</v>
      </c>
      <c r="C302" t="s">
        <v>3130</v>
      </c>
      <c r="D302" t="s">
        <v>2298</v>
      </c>
      <c r="E302" s="741">
        <v>66666.67</v>
      </c>
      <c r="F302" s="741">
        <v>80000</v>
      </c>
      <c r="G302" s="741">
        <v>13333.33</v>
      </c>
      <c r="H302" t="s">
        <v>1412</v>
      </c>
      <c r="I302" t="s">
        <v>1908</v>
      </c>
      <c r="J302" t="s">
        <v>1907</v>
      </c>
      <c r="K302" t="s">
        <v>1988</v>
      </c>
      <c r="M302" t="s">
        <v>3027</v>
      </c>
      <c r="O302" t="s">
        <v>3026</v>
      </c>
    </row>
    <row r="303" spans="1:15" x14ac:dyDescent="0.25">
      <c r="A303" t="s">
        <v>3129</v>
      </c>
      <c r="B303" t="s">
        <v>1981</v>
      </c>
      <c r="C303" t="s">
        <v>3128</v>
      </c>
      <c r="D303" t="s">
        <v>2298</v>
      </c>
      <c r="E303" s="741">
        <v>42120</v>
      </c>
      <c r="F303" s="741">
        <v>50544</v>
      </c>
      <c r="G303" s="741">
        <v>8424</v>
      </c>
      <c r="H303" t="s">
        <v>3127</v>
      </c>
      <c r="I303" t="s">
        <v>48</v>
      </c>
      <c r="J303" t="s">
        <v>1492</v>
      </c>
      <c r="K303" t="s">
        <v>1980</v>
      </c>
      <c r="M303" t="s">
        <v>2420</v>
      </c>
      <c r="N303" t="s">
        <v>2419</v>
      </c>
      <c r="O303" t="s">
        <v>2418</v>
      </c>
    </row>
    <row r="304" spans="1:15" x14ac:dyDescent="0.25">
      <c r="A304" t="s">
        <v>3126</v>
      </c>
      <c r="B304" t="s">
        <v>1981</v>
      </c>
      <c r="C304" t="s">
        <v>3125</v>
      </c>
      <c r="D304" t="s">
        <v>2309</v>
      </c>
      <c r="E304" s="741">
        <v>74000</v>
      </c>
      <c r="F304" s="741">
        <v>88800</v>
      </c>
      <c r="G304" s="741">
        <v>14800</v>
      </c>
      <c r="H304" t="s">
        <v>3124</v>
      </c>
      <c r="I304" t="s">
        <v>1923</v>
      </c>
      <c r="J304" t="s">
        <v>1922</v>
      </c>
      <c r="K304" t="s">
        <v>1983</v>
      </c>
      <c r="M304" t="s">
        <v>3053</v>
      </c>
      <c r="N304" t="s">
        <v>3052</v>
      </c>
      <c r="O304" t="s">
        <v>3051</v>
      </c>
    </row>
    <row r="305" spans="1:15" x14ac:dyDescent="0.25">
      <c r="A305" t="s">
        <v>3123</v>
      </c>
      <c r="B305" t="s">
        <v>1981</v>
      </c>
      <c r="C305" t="s">
        <v>3122</v>
      </c>
      <c r="D305" t="s">
        <v>2309</v>
      </c>
      <c r="E305" s="741">
        <v>74000</v>
      </c>
      <c r="F305" s="741">
        <v>88800</v>
      </c>
      <c r="G305" s="741">
        <v>14800</v>
      </c>
      <c r="H305" t="s">
        <v>3121</v>
      </c>
      <c r="I305" t="s">
        <v>1923</v>
      </c>
      <c r="J305" t="s">
        <v>1922</v>
      </c>
      <c r="K305" t="s">
        <v>1985</v>
      </c>
      <c r="M305" t="s">
        <v>3053</v>
      </c>
      <c r="N305" t="s">
        <v>3052</v>
      </c>
      <c r="O305" t="s">
        <v>3051</v>
      </c>
    </row>
    <row r="306" spans="1:15" x14ac:dyDescent="0.25">
      <c r="A306" t="s">
        <v>3120</v>
      </c>
      <c r="B306" t="s">
        <v>1981</v>
      </c>
      <c r="C306" t="s">
        <v>3119</v>
      </c>
      <c r="D306" t="s">
        <v>2309</v>
      </c>
      <c r="E306" s="741">
        <v>74000</v>
      </c>
      <c r="F306" s="741">
        <v>88800</v>
      </c>
      <c r="G306" s="741">
        <v>14800</v>
      </c>
      <c r="H306" t="s">
        <v>3118</v>
      </c>
      <c r="I306" t="s">
        <v>1923</v>
      </c>
      <c r="J306" t="s">
        <v>1922</v>
      </c>
      <c r="K306" t="s">
        <v>1987</v>
      </c>
      <c r="M306" t="s">
        <v>3053</v>
      </c>
      <c r="N306" t="s">
        <v>3052</v>
      </c>
      <c r="O306" t="s">
        <v>3051</v>
      </c>
    </row>
    <row r="307" spans="1:15" x14ac:dyDescent="0.25">
      <c r="A307" t="s">
        <v>3117</v>
      </c>
      <c r="B307" t="s">
        <v>1978</v>
      </c>
      <c r="C307" t="s">
        <v>3116</v>
      </c>
      <c r="D307" t="s">
        <v>2309</v>
      </c>
      <c r="E307" s="741">
        <v>124405.13</v>
      </c>
      <c r="F307" s="741">
        <v>149286.15</v>
      </c>
      <c r="G307" s="741">
        <v>24881.02</v>
      </c>
      <c r="H307" t="s">
        <v>3115</v>
      </c>
      <c r="I307" t="s">
        <v>1862</v>
      </c>
      <c r="J307" t="s">
        <v>2971</v>
      </c>
      <c r="K307" t="s">
        <v>1977</v>
      </c>
      <c r="M307" t="s">
        <v>2970</v>
      </c>
      <c r="N307" t="s">
        <v>2969</v>
      </c>
      <c r="O307" t="s">
        <v>2968</v>
      </c>
    </row>
    <row r="308" spans="1:15" x14ac:dyDescent="0.25">
      <c r="A308" t="s">
        <v>3114</v>
      </c>
      <c r="B308" t="s">
        <v>1973</v>
      </c>
      <c r="C308" t="s">
        <v>3113</v>
      </c>
      <c r="D308" t="s">
        <v>2309</v>
      </c>
      <c r="E308" s="741">
        <v>2690</v>
      </c>
      <c r="F308" s="741">
        <v>3228</v>
      </c>
      <c r="G308" s="741">
        <v>538</v>
      </c>
      <c r="H308" t="s">
        <v>3112</v>
      </c>
      <c r="I308" t="s">
        <v>117</v>
      </c>
      <c r="J308" t="s">
        <v>1391</v>
      </c>
      <c r="K308" t="s">
        <v>1972</v>
      </c>
      <c r="M308" t="s">
        <v>2384</v>
      </c>
      <c r="N308" t="s">
        <v>2383</v>
      </c>
      <c r="O308" t="s">
        <v>2382</v>
      </c>
    </row>
    <row r="309" spans="1:15" x14ac:dyDescent="0.25">
      <c r="A309" t="s">
        <v>3111</v>
      </c>
      <c r="B309" t="s">
        <v>1973</v>
      </c>
      <c r="C309" t="s">
        <v>3110</v>
      </c>
      <c r="D309" t="s">
        <v>2309</v>
      </c>
      <c r="E309" s="741">
        <v>124405.13</v>
      </c>
      <c r="F309" s="741">
        <v>149286.15</v>
      </c>
      <c r="G309" s="741">
        <v>24881.02</v>
      </c>
      <c r="H309" t="s">
        <v>3109</v>
      </c>
      <c r="I309" t="s">
        <v>1862</v>
      </c>
      <c r="J309" t="s">
        <v>2971</v>
      </c>
      <c r="K309" t="s">
        <v>1975</v>
      </c>
      <c r="M309" t="s">
        <v>2970</v>
      </c>
      <c r="N309" t="s">
        <v>2969</v>
      </c>
      <c r="O309" t="s">
        <v>2968</v>
      </c>
    </row>
    <row r="310" spans="1:15" x14ac:dyDescent="0.25">
      <c r="A310" t="s">
        <v>3108</v>
      </c>
      <c r="B310" t="s">
        <v>1970</v>
      </c>
      <c r="C310" t="s">
        <v>3107</v>
      </c>
      <c r="D310" t="s">
        <v>2309</v>
      </c>
      <c r="E310" s="741">
        <v>124405.13</v>
      </c>
      <c r="F310" s="741">
        <v>149286.15</v>
      </c>
      <c r="G310" s="741">
        <v>24881.02</v>
      </c>
      <c r="H310" t="s">
        <v>3106</v>
      </c>
      <c r="I310" t="s">
        <v>1862</v>
      </c>
      <c r="J310" t="s">
        <v>2971</v>
      </c>
      <c r="K310" t="s">
        <v>1969</v>
      </c>
      <c r="M310" t="s">
        <v>2970</v>
      </c>
      <c r="N310" t="s">
        <v>2969</v>
      </c>
      <c r="O310" t="s">
        <v>2968</v>
      </c>
    </row>
    <row r="311" spans="1:15" x14ac:dyDescent="0.25">
      <c r="A311" t="s">
        <v>3105</v>
      </c>
      <c r="B311" t="s">
        <v>1965</v>
      </c>
      <c r="C311" t="s">
        <v>3104</v>
      </c>
      <c r="D311" t="s">
        <v>2298</v>
      </c>
      <c r="E311" s="741">
        <v>6390</v>
      </c>
      <c r="F311" s="741">
        <v>7668</v>
      </c>
      <c r="G311" s="741">
        <v>1278</v>
      </c>
      <c r="H311" t="s">
        <v>3103</v>
      </c>
      <c r="I311" t="s">
        <v>48</v>
      </c>
      <c r="J311" t="s">
        <v>1492</v>
      </c>
      <c r="K311" t="s">
        <v>1964</v>
      </c>
      <c r="M311" t="s">
        <v>2420</v>
      </c>
      <c r="N311" t="s">
        <v>2419</v>
      </c>
      <c r="O311" t="s">
        <v>2418</v>
      </c>
    </row>
    <row r="312" spans="1:15" x14ac:dyDescent="0.25">
      <c r="A312" t="s">
        <v>3102</v>
      </c>
      <c r="B312" t="s">
        <v>1965</v>
      </c>
      <c r="C312" t="s">
        <v>3101</v>
      </c>
      <c r="D312" t="s">
        <v>2309</v>
      </c>
      <c r="E312" s="741">
        <v>65317.8</v>
      </c>
      <c r="F312" s="741">
        <v>78381.36</v>
      </c>
      <c r="G312" s="741">
        <v>13063.56</v>
      </c>
      <c r="H312" t="s">
        <v>3100</v>
      </c>
      <c r="I312" t="s">
        <v>71</v>
      </c>
      <c r="J312" t="s">
        <v>2499</v>
      </c>
      <c r="K312" t="s">
        <v>1967</v>
      </c>
      <c r="M312" t="s">
        <v>2498</v>
      </c>
      <c r="N312" t="s">
        <v>2497</v>
      </c>
      <c r="O312" t="s">
        <v>2496</v>
      </c>
    </row>
    <row r="313" spans="1:15" x14ac:dyDescent="0.25">
      <c r="A313" t="s">
        <v>3099</v>
      </c>
      <c r="B313" t="s">
        <v>1960</v>
      </c>
      <c r="C313" t="s">
        <v>3098</v>
      </c>
      <c r="D313" t="s">
        <v>2298</v>
      </c>
      <c r="E313" s="741">
        <v>347628.08</v>
      </c>
      <c r="F313" s="741">
        <v>417153.7</v>
      </c>
      <c r="G313" s="741">
        <v>69525.62</v>
      </c>
      <c r="H313" t="s">
        <v>3097</v>
      </c>
      <c r="I313" t="s">
        <v>1962</v>
      </c>
      <c r="J313" t="s">
        <v>1961</v>
      </c>
      <c r="K313" t="s">
        <v>1959</v>
      </c>
      <c r="M313" t="s">
        <v>3096</v>
      </c>
      <c r="O313" t="s">
        <v>3095</v>
      </c>
    </row>
    <row r="314" spans="1:15" x14ac:dyDescent="0.25">
      <c r="A314" t="s">
        <v>3094</v>
      </c>
      <c r="B314" t="s">
        <v>1948</v>
      </c>
      <c r="C314" t="s">
        <v>3093</v>
      </c>
      <c r="D314" t="s">
        <v>2298</v>
      </c>
      <c r="E314" s="741">
        <v>20833.330000000002</v>
      </c>
      <c r="F314" s="741">
        <v>25000</v>
      </c>
      <c r="G314" s="741">
        <v>4166.67</v>
      </c>
      <c r="H314" t="s">
        <v>3092</v>
      </c>
      <c r="I314" t="s">
        <v>1950</v>
      </c>
      <c r="J314" t="s">
        <v>1949</v>
      </c>
      <c r="K314" t="s">
        <v>1947</v>
      </c>
      <c r="M314" t="s">
        <v>3091</v>
      </c>
      <c r="N314" t="s">
        <v>3090</v>
      </c>
      <c r="O314" t="s">
        <v>3089</v>
      </c>
    </row>
    <row r="315" spans="1:15" x14ac:dyDescent="0.25">
      <c r="A315" t="s">
        <v>3088</v>
      </c>
      <c r="B315" t="s">
        <v>1948</v>
      </c>
      <c r="C315" t="s">
        <v>3087</v>
      </c>
      <c r="D315" t="s">
        <v>2309</v>
      </c>
      <c r="E315" s="741">
        <v>20000</v>
      </c>
      <c r="F315" s="741">
        <v>20000</v>
      </c>
      <c r="G315" s="741">
        <v>0</v>
      </c>
      <c r="H315" t="s">
        <v>739</v>
      </c>
      <c r="I315" t="s">
        <v>59</v>
      </c>
      <c r="J315" t="s">
        <v>58</v>
      </c>
      <c r="K315" t="s">
        <v>1952</v>
      </c>
      <c r="M315" t="s">
        <v>2363</v>
      </c>
      <c r="N315" t="s">
        <v>2362</v>
      </c>
      <c r="O315" t="s">
        <v>2361</v>
      </c>
    </row>
    <row r="316" spans="1:15" x14ac:dyDescent="0.25">
      <c r="A316" t="s">
        <v>3086</v>
      </c>
      <c r="B316" t="s">
        <v>1919</v>
      </c>
      <c r="C316" t="s">
        <v>3085</v>
      </c>
      <c r="D316" t="s">
        <v>2309</v>
      </c>
      <c r="E316" s="741">
        <v>2500</v>
      </c>
      <c r="F316" s="741">
        <v>3000</v>
      </c>
      <c r="G316" s="741">
        <v>500</v>
      </c>
      <c r="H316" t="s">
        <v>3084</v>
      </c>
      <c r="I316" t="s">
        <v>57</v>
      </c>
      <c r="J316" t="s">
        <v>1460</v>
      </c>
      <c r="K316" t="s">
        <v>1918</v>
      </c>
      <c r="M316" t="s">
        <v>2371</v>
      </c>
      <c r="N316" t="s">
        <v>1403</v>
      </c>
      <c r="O316" t="s">
        <v>3022</v>
      </c>
    </row>
    <row r="317" spans="1:15" x14ac:dyDescent="0.25">
      <c r="A317" t="s">
        <v>3083</v>
      </c>
      <c r="B317" t="s">
        <v>1919</v>
      </c>
      <c r="C317" t="s">
        <v>3082</v>
      </c>
      <c r="D317" t="s">
        <v>2309</v>
      </c>
      <c r="E317" s="741">
        <v>-6000</v>
      </c>
      <c r="F317" s="741">
        <v>-7200</v>
      </c>
      <c r="G317" s="741">
        <v>-1200</v>
      </c>
      <c r="H317" t="s">
        <v>1062</v>
      </c>
      <c r="I317" t="s">
        <v>1923</v>
      </c>
      <c r="J317" t="s">
        <v>1922</v>
      </c>
      <c r="K317" t="s">
        <v>1921</v>
      </c>
      <c r="L317" t="s">
        <v>3064</v>
      </c>
      <c r="M317" t="s">
        <v>3053</v>
      </c>
      <c r="N317" t="s">
        <v>3052</v>
      </c>
      <c r="O317" t="s">
        <v>3051</v>
      </c>
    </row>
    <row r="318" spans="1:15" x14ac:dyDescent="0.25">
      <c r="A318" t="s">
        <v>3081</v>
      </c>
      <c r="B318" t="s">
        <v>1919</v>
      </c>
      <c r="C318" t="s">
        <v>3080</v>
      </c>
      <c r="D318" t="s">
        <v>2309</v>
      </c>
      <c r="E318" s="741">
        <v>74000</v>
      </c>
      <c r="F318" s="741">
        <v>88800</v>
      </c>
      <c r="G318" s="741">
        <v>14800</v>
      </c>
      <c r="H318" t="s">
        <v>651</v>
      </c>
      <c r="I318" t="s">
        <v>1923</v>
      </c>
      <c r="J318" t="s">
        <v>1922</v>
      </c>
      <c r="K318" t="s">
        <v>1925</v>
      </c>
      <c r="M318" t="s">
        <v>3053</v>
      </c>
      <c r="N318" t="s">
        <v>3052</v>
      </c>
      <c r="O318" t="s">
        <v>3051</v>
      </c>
    </row>
    <row r="319" spans="1:15" x14ac:dyDescent="0.25">
      <c r="A319" t="s">
        <v>3079</v>
      </c>
      <c r="B319" t="s">
        <v>1919</v>
      </c>
      <c r="C319" t="s">
        <v>3078</v>
      </c>
      <c r="D319" t="s">
        <v>2309</v>
      </c>
      <c r="E319" s="741">
        <v>74000</v>
      </c>
      <c r="F319" s="741">
        <v>88800</v>
      </c>
      <c r="G319" s="741">
        <v>14800</v>
      </c>
      <c r="H319" t="s">
        <v>3077</v>
      </c>
      <c r="I319" t="s">
        <v>1923</v>
      </c>
      <c r="J319" t="s">
        <v>1922</v>
      </c>
      <c r="K319" t="s">
        <v>1927</v>
      </c>
      <c r="M319" t="s">
        <v>3053</v>
      </c>
      <c r="N319" t="s">
        <v>3052</v>
      </c>
      <c r="O319" t="s">
        <v>3051</v>
      </c>
    </row>
    <row r="320" spans="1:15" x14ac:dyDescent="0.25">
      <c r="A320" t="s">
        <v>3076</v>
      </c>
      <c r="B320" t="s">
        <v>1919</v>
      </c>
      <c r="C320" t="s">
        <v>3075</v>
      </c>
      <c r="D320" t="s">
        <v>2309</v>
      </c>
      <c r="E320" s="741">
        <v>74000</v>
      </c>
      <c r="F320" s="741">
        <v>88800</v>
      </c>
      <c r="G320" s="741">
        <v>14800</v>
      </c>
      <c r="H320" t="s">
        <v>3074</v>
      </c>
      <c r="I320" t="s">
        <v>1923</v>
      </c>
      <c r="J320" t="s">
        <v>1922</v>
      </c>
      <c r="K320" t="s">
        <v>1929</v>
      </c>
      <c r="M320" t="s">
        <v>3053</v>
      </c>
      <c r="N320" t="s">
        <v>3052</v>
      </c>
      <c r="O320" t="s">
        <v>3051</v>
      </c>
    </row>
    <row r="321" spans="1:15" x14ac:dyDescent="0.25">
      <c r="A321" t="s">
        <v>3073</v>
      </c>
      <c r="B321" t="s">
        <v>1919</v>
      </c>
      <c r="C321" t="s">
        <v>3072</v>
      </c>
      <c r="D321" t="s">
        <v>2309</v>
      </c>
      <c r="E321" s="741">
        <v>74000</v>
      </c>
      <c r="F321" s="741">
        <v>88800</v>
      </c>
      <c r="G321" s="741">
        <v>14800</v>
      </c>
      <c r="H321" t="s">
        <v>3071</v>
      </c>
      <c r="I321" t="s">
        <v>1923</v>
      </c>
      <c r="J321" t="s">
        <v>1922</v>
      </c>
      <c r="K321" t="s">
        <v>1931</v>
      </c>
      <c r="M321" t="s">
        <v>3053</v>
      </c>
      <c r="N321" t="s">
        <v>3052</v>
      </c>
      <c r="O321" t="s">
        <v>3051</v>
      </c>
    </row>
    <row r="322" spans="1:15" x14ac:dyDescent="0.25">
      <c r="A322" t="s">
        <v>3070</v>
      </c>
      <c r="B322" t="s">
        <v>1919</v>
      </c>
      <c r="C322" t="s">
        <v>3069</v>
      </c>
      <c r="D322" t="s">
        <v>2309</v>
      </c>
      <c r="E322" s="741">
        <v>60000</v>
      </c>
      <c r="F322" s="741">
        <v>72000</v>
      </c>
      <c r="G322" s="741">
        <v>12000</v>
      </c>
      <c r="H322" t="s">
        <v>445</v>
      </c>
      <c r="I322" t="s">
        <v>1923</v>
      </c>
      <c r="J322" t="s">
        <v>1922</v>
      </c>
      <c r="K322" t="s">
        <v>1933</v>
      </c>
      <c r="M322" t="s">
        <v>3053</v>
      </c>
      <c r="N322" t="s">
        <v>3052</v>
      </c>
      <c r="O322" t="s">
        <v>3051</v>
      </c>
    </row>
    <row r="323" spans="1:15" x14ac:dyDescent="0.25">
      <c r="A323" t="s">
        <v>3068</v>
      </c>
      <c r="B323" t="s">
        <v>1919</v>
      </c>
      <c r="C323" t="s">
        <v>3067</v>
      </c>
      <c r="D323" t="s">
        <v>2309</v>
      </c>
      <c r="E323" s="741">
        <v>74000</v>
      </c>
      <c r="F323" s="741">
        <v>88800</v>
      </c>
      <c r="G323" s="741">
        <v>14800</v>
      </c>
      <c r="H323" t="s">
        <v>3066</v>
      </c>
      <c r="I323" t="s">
        <v>1923</v>
      </c>
      <c r="J323" t="s">
        <v>1922</v>
      </c>
      <c r="K323" t="s">
        <v>1935</v>
      </c>
      <c r="M323" t="s">
        <v>3053</v>
      </c>
      <c r="N323" t="s">
        <v>3052</v>
      </c>
      <c r="O323" t="s">
        <v>3051</v>
      </c>
    </row>
    <row r="324" spans="1:15" x14ac:dyDescent="0.25">
      <c r="A324" t="s">
        <v>3065</v>
      </c>
      <c r="B324" t="s">
        <v>1919</v>
      </c>
      <c r="C324" t="s">
        <v>3064</v>
      </c>
      <c r="D324" t="s">
        <v>2309</v>
      </c>
      <c r="E324" s="741">
        <v>6000</v>
      </c>
      <c r="F324" s="741">
        <v>7200</v>
      </c>
      <c r="G324" s="741">
        <v>1200</v>
      </c>
      <c r="H324" t="s">
        <v>3063</v>
      </c>
      <c r="I324" t="s">
        <v>1923</v>
      </c>
      <c r="J324" t="s">
        <v>1922</v>
      </c>
      <c r="K324" t="s">
        <v>1937</v>
      </c>
      <c r="M324" t="s">
        <v>3053</v>
      </c>
      <c r="N324" t="s">
        <v>3052</v>
      </c>
      <c r="O324" t="s">
        <v>3051</v>
      </c>
    </row>
    <row r="325" spans="1:15" x14ac:dyDescent="0.25">
      <c r="A325" t="s">
        <v>3062</v>
      </c>
      <c r="B325" t="s">
        <v>1919</v>
      </c>
      <c r="C325" t="s">
        <v>3061</v>
      </c>
      <c r="D325" t="s">
        <v>2309</v>
      </c>
      <c r="E325" s="741">
        <v>74000</v>
      </c>
      <c r="F325" s="741">
        <v>88800</v>
      </c>
      <c r="G325" s="741">
        <v>14800</v>
      </c>
      <c r="H325" t="s">
        <v>3060</v>
      </c>
      <c r="I325" t="s">
        <v>1923</v>
      </c>
      <c r="J325" t="s">
        <v>1922</v>
      </c>
      <c r="K325" t="s">
        <v>1939</v>
      </c>
      <c r="M325" t="s">
        <v>3053</v>
      </c>
      <c r="N325" t="s">
        <v>3052</v>
      </c>
      <c r="O325" t="s">
        <v>3051</v>
      </c>
    </row>
    <row r="326" spans="1:15" x14ac:dyDescent="0.25">
      <c r="A326" t="s">
        <v>3059</v>
      </c>
      <c r="B326" t="s">
        <v>1919</v>
      </c>
      <c r="C326" t="s">
        <v>3058</v>
      </c>
      <c r="D326" t="s">
        <v>2309</v>
      </c>
      <c r="E326" s="741">
        <v>74000</v>
      </c>
      <c r="F326" s="741">
        <v>88800</v>
      </c>
      <c r="G326" s="741">
        <v>14800</v>
      </c>
      <c r="H326" t="s">
        <v>3057</v>
      </c>
      <c r="I326" t="s">
        <v>1923</v>
      </c>
      <c r="J326" t="s">
        <v>1922</v>
      </c>
      <c r="K326" t="s">
        <v>1941</v>
      </c>
      <c r="M326" t="s">
        <v>3053</v>
      </c>
      <c r="N326" t="s">
        <v>3052</v>
      </c>
      <c r="O326" t="s">
        <v>3051</v>
      </c>
    </row>
    <row r="327" spans="1:15" x14ac:dyDescent="0.25">
      <c r="A327" t="s">
        <v>3056</v>
      </c>
      <c r="B327" t="s">
        <v>1919</v>
      </c>
      <c r="C327" t="s">
        <v>3055</v>
      </c>
      <c r="D327" t="s">
        <v>2309</v>
      </c>
      <c r="E327" s="741">
        <v>36000</v>
      </c>
      <c r="F327" s="741">
        <v>43200</v>
      </c>
      <c r="G327" s="741">
        <v>7200</v>
      </c>
      <c r="H327" t="s">
        <v>3054</v>
      </c>
      <c r="I327" t="s">
        <v>1923</v>
      </c>
      <c r="J327" t="s">
        <v>1922</v>
      </c>
      <c r="K327" t="s">
        <v>1943</v>
      </c>
      <c r="M327" t="s">
        <v>3053</v>
      </c>
      <c r="N327" t="s">
        <v>3052</v>
      </c>
      <c r="O327" t="s">
        <v>3051</v>
      </c>
    </row>
    <row r="328" spans="1:15" x14ac:dyDescent="0.25">
      <c r="A328" t="s">
        <v>3050</v>
      </c>
      <c r="B328" t="s">
        <v>1919</v>
      </c>
      <c r="C328" t="s">
        <v>3049</v>
      </c>
      <c r="D328" t="s">
        <v>2298</v>
      </c>
      <c r="E328" s="741">
        <v>23333.33</v>
      </c>
      <c r="F328" s="741">
        <v>28000</v>
      </c>
      <c r="G328" s="741">
        <v>4666.67</v>
      </c>
      <c r="H328" t="s">
        <v>999</v>
      </c>
      <c r="I328" t="s">
        <v>1908</v>
      </c>
      <c r="J328" t="s">
        <v>1907</v>
      </c>
      <c r="K328" t="s">
        <v>1944</v>
      </c>
      <c r="M328" t="s">
        <v>3027</v>
      </c>
      <c r="O328" t="s">
        <v>3026</v>
      </c>
    </row>
    <row r="329" spans="1:15" x14ac:dyDescent="0.25">
      <c r="A329" t="s">
        <v>3048</v>
      </c>
      <c r="B329" t="s">
        <v>1919</v>
      </c>
      <c r="C329" t="s">
        <v>3047</v>
      </c>
      <c r="D329" t="s">
        <v>2298</v>
      </c>
      <c r="E329" s="741">
        <v>23333.33</v>
      </c>
      <c r="F329" s="741">
        <v>28000</v>
      </c>
      <c r="G329" s="741">
        <v>4666.67</v>
      </c>
      <c r="H329" t="s">
        <v>389</v>
      </c>
      <c r="I329" t="s">
        <v>1908</v>
      </c>
      <c r="J329" t="s">
        <v>1907</v>
      </c>
      <c r="K329" t="s">
        <v>1945</v>
      </c>
      <c r="M329" t="s">
        <v>3027</v>
      </c>
      <c r="O329" t="s">
        <v>3026</v>
      </c>
    </row>
    <row r="330" spans="1:15" x14ac:dyDescent="0.25">
      <c r="A330" t="s">
        <v>3046</v>
      </c>
      <c r="B330" t="s">
        <v>3045</v>
      </c>
      <c r="C330" t="s">
        <v>3044</v>
      </c>
      <c r="D330" t="s">
        <v>2298</v>
      </c>
      <c r="E330" s="741">
        <v>6313329.5199999996</v>
      </c>
      <c r="F330" s="741">
        <v>7575996</v>
      </c>
      <c r="G330" s="741">
        <v>1262666</v>
      </c>
      <c r="H330" t="s">
        <v>307</v>
      </c>
      <c r="I330" t="s">
        <v>92</v>
      </c>
      <c r="J330" t="s">
        <v>1903</v>
      </c>
      <c r="K330" t="s">
        <v>1901</v>
      </c>
      <c r="M330" t="s">
        <v>2447</v>
      </c>
      <c r="N330" t="s">
        <v>2446</v>
      </c>
      <c r="O330" t="s">
        <v>2445</v>
      </c>
    </row>
    <row r="331" spans="1:15" x14ac:dyDescent="0.25">
      <c r="A331" t="s">
        <v>3043</v>
      </c>
      <c r="B331" t="s">
        <v>1916</v>
      </c>
      <c r="C331" t="s">
        <v>3042</v>
      </c>
      <c r="D331" t="s">
        <v>2298</v>
      </c>
      <c r="E331" s="741">
        <v>166860</v>
      </c>
      <c r="F331" s="741">
        <v>200232</v>
      </c>
      <c r="G331" s="741">
        <v>33372</v>
      </c>
      <c r="H331" t="s">
        <v>3041</v>
      </c>
      <c r="I331" t="s">
        <v>44</v>
      </c>
      <c r="J331" t="s">
        <v>1531</v>
      </c>
      <c r="K331" t="s">
        <v>1915</v>
      </c>
      <c r="M331" t="s">
        <v>2492</v>
      </c>
      <c r="N331" t="s">
        <v>2491</v>
      </c>
      <c r="O331" t="s">
        <v>2490</v>
      </c>
    </row>
    <row r="332" spans="1:15" x14ac:dyDescent="0.25">
      <c r="A332" t="s">
        <v>3040</v>
      </c>
      <c r="B332" t="s">
        <v>3039</v>
      </c>
      <c r="C332" t="s">
        <v>3038</v>
      </c>
      <c r="D332" t="s">
        <v>2298</v>
      </c>
      <c r="E332" s="741">
        <v>975</v>
      </c>
      <c r="F332" s="741">
        <v>1150</v>
      </c>
      <c r="G332" s="741">
        <v>175</v>
      </c>
      <c r="H332" t="s">
        <v>3037</v>
      </c>
      <c r="I332" t="s">
        <v>1400</v>
      </c>
      <c r="J332" t="s">
        <v>1399</v>
      </c>
      <c r="K332" t="s">
        <v>1889</v>
      </c>
      <c r="M332" t="s">
        <v>2296</v>
      </c>
      <c r="O332" t="s">
        <v>2295</v>
      </c>
    </row>
    <row r="333" spans="1:15" x14ac:dyDescent="0.25">
      <c r="A333" t="s">
        <v>3036</v>
      </c>
      <c r="B333" t="s">
        <v>1911</v>
      </c>
      <c r="C333" t="s">
        <v>3035</v>
      </c>
      <c r="D333" t="s">
        <v>2309</v>
      </c>
      <c r="E333" s="741">
        <v>14595</v>
      </c>
      <c r="F333" s="741">
        <v>17514</v>
      </c>
      <c r="G333" s="741">
        <v>2919</v>
      </c>
      <c r="H333" t="s">
        <v>3034</v>
      </c>
      <c r="I333" t="s">
        <v>1913</v>
      </c>
      <c r="J333" t="s">
        <v>3033</v>
      </c>
      <c r="K333" t="s">
        <v>1910</v>
      </c>
      <c r="M333" t="s">
        <v>3032</v>
      </c>
      <c r="N333" t="s">
        <v>3031</v>
      </c>
      <c r="O333" t="s">
        <v>3030</v>
      </c>
    </row>
    <row r="334" spans="1:15" x14ac:dyDescent="0.25">
      <c r="A334" t="s">
        <v>3029</v>
      </c>
      <c r="B334" t="s">
        <v>1906</v>
      </c>
      <c r="C334" t="s">
        <v>3028</v>
      </c>
      <c r="D334" t="s">
        <v>2298</v>
      </c>
      <c r="E334" s="741">
        <v>43333.33</v>
      </c>
      <c r="F334" s="741">
        <v>52000</v>
      </c>
      <c r="G334" s="741">
        <v>8666.67</v>
      </c>
      <c r="H334" t="s">
        <v>994</v>
      </c>
      <c r="I334" t="s">
        <v>1908</v>
      </c>
      <c r="J334" t="s">
        <v>1907</v>
      </c>
      <c r="K334" t="s">
        <v>1905</v>
      </c>
      <c r="M334" t="s">
        <v>3027</v>
      </c>
      <c r="O334" t="s">
        <v>3026</v>
      </c>
    </row>
    <row r="335" spans="1:15" x14ac:dyDescent="0.25">
      <c r="A335" t="s">
        <v>3025</v>
      </c>
      <c r="B335" t="s">
        <v>1893</v>
      </c>
      <c r="C335" t="s">
        <v>3024</v>
      </c>
      <c r="D335" t="s">
        <v>2309</v>
      </c>
      <c r="E335" s="741">
        <v>2500</v>
      </c>
      <c r="F335" s="741">
        <v>3000</v>
      </c>
      <c r="G335" s="741">
        <v>500</v>
      </c>
      <c r="H335" t="s">
        <v>3023</v>
      </c>
      <c r="I335" t="s">
        <v>57</v>
      </c>
      <c r="J335" t="s">
        <v>1460</v>
      </c>
      <c r="K335" t="s">
        <v>1898</v>
      </c>
      <c r="M335" t="s">
        <v>2371</v>
      </c>
      <c r="N335" t="s">
        <v>1403</v>
      </c>
      <c r="O335" t="s">
        <v>3022</v>
      </c>
    </row>
    <row r="336" spans="1:15" x14ac:dyDescent="0.25">
      <c r="A336" t="s">
        <v>3021</v>
      </c>
      <c r="B336" t="s">
        <v>1893</v>
      </c>
      <c r="C336" t="s">
        <v>3020</v>
      </c>
      <c r="D336" t="s">
        <v>2309</v>
      </c>
      <c r="E336" s="741">
        <v>146250</v>
      </c>
      <c r="F336" s="741">
        <v>146250</v>
      </c>
      <c r="G336" s="741"/>
      <c r="H336" t="s">
        <v>1230</v>
      </c>
      <c r="I336" t="s">
        <v>1896</v>
      </c>
      <c r="J336" t="s">
        <v>1894</v>
      </c>
      <c r="K336" t="s">
        <v>1892</v>
      </c>
      <c r="M336" t="s">
        <v>3019</v>
      </c>
      <c r="N336" t="s">
        <v>3018</v>
      </c>
      <c r="O336" t="s">
        <v>3017</v>
      </c>
    </row>
    <row r="337" spans="1:15" x14ac:dyDescent="0.25">
      <c r="A337" t="s">
        <v>3016</v>
      </c>
      <c r="B337" t="s">
        <v>1887</v>
      </c>
      <c r="C337" t="s">
        <v>3015</v>
      </c>
      <c r="D337" t="s">
        <v>2298</v>
      </c>
      <c r="E337" s="741">
        <v>11375</v>
      </c>
      <c r="F337" s="741">
        <v>13650</v>
      </c>
      <c r="G337" s="741">
        <v>2275</v>
      </c>
      <c r="H337" t="s">
        <v>3014</v>
      </c>
      <c r="I337" t="s">
        <v>42</v>
      </c>
      <c r="J337" t="s">
        <v>1429</v>
      </c>
      <c r="K337" t="s">
        <v>1886</v>
      </c>
      <c r="M337" t="s">
        <v>2302</v>
      </c>
      <c r="O337" t="s">
        <v>2301</v>
      </c>
    </row>
    <row r="338" spans="1:15" x14ac:dyDescent="0.25">
      <c r="A338" t="s">
        <v>3013</v>
      </c>
      <c r="B338" t="s">
        <v>1884</v>
      </c>
      <c r="C338" t="s">
        <v>3012</v>
      </c>
      <c r="D338" t="s">
        <v>2309</v>
      </c>
      <c r="E338" s="741">
        <v>32500</v>
      </c>
      <c r="F338" s="741">
        <v>39000</v>
      </c>
      <c r="G338" s="741">
        <v>6500</v>
      </c>
      <c r="H338" t="s">
        <v>3011</v>
      </c>
      <c r="I338" t="s">
        <v>52</v>
      </c>
      <c r="J338" t="s">
        <v>1388</v>
      </c>
      <c r="K338" t="s">
        <v>1883</v>
      </c>
      <c r="M338" t="s">
        <v>3010</v>
      </c>
      <c r="N338" t="s">
        <v>3009</v>
      </c>
      <c r="O338" t="s">
        <v>3008</v>
      </c>
    </row>
    <row r="339" spans="1:15" x14ac:dyDescent="0.25">
      <c r="A339" t="s">
        <v>3007</v>
      </c>
      <c r="B339" t="s">
        <v>1881</v>
      </c>
      <c r="C339" t="s">
        <v>3006</v>
      </c>
      <c r="D339" t="s">
        <v>2298</v>
      </c>
      <c r="E339" s="741">
        <v>166860</v>
      </c>
      <c r="F339" s="741">
        <v>200232</v>
      </c>
      <c r="G339" s="741">
        <v>33372</v>
      </c>
      <c r="H339" t="s">
        <v>3005</v>
      </c>
      <c r="I339" t="s">
        <v>44</v>
      </c>
      <c r="J339" t="s">
        <v>1531</v>
      </c>
      <c r="K339" t="s">
        <v>1880</v>
      </c>
      <c r="M339" t="s">
        <v>2492</v>
      </c>
      <c r="N339" t="s">
        <v>2491</v>
      </c>
      <c r="O339" t="s">
        <v>2490</v>
      </c>
    </row>
    <row r="340" spans="1:15" x14ac:dyDescent="0.25">
      <c r="A340" t="s">
        <v>3004</v>
      </c>
      <c r="B340" t="s">
        <v>1876</v>
      </c>
      <c r="C340" t="s">
        <v>3003</v>
      </c>
      <c r="D340" t="s">
        <v>2309</v>
      </c>
      <c r="E340" s="741">
        <v>61326.65</v>
      </c>
      <c r="F340" s="741">
        <v>73591.98</v>
      </c>
      <c r="G340" s="741">
        <v>12265.33</v>
      </c>
      <c r="H340" t="s">
        <v>3002</v>
      </c>
      <c r="I340" t="s">
        <v>48</v>
      </c>
      <c r="J340" t="s">
        <v>1492</v>
      </c>
      <c r="K340" t="s">
        <v>1875</v>
      </c>
      <c r="M340" t="s">
        <v>2985</v>
      </c>
      <c r="N340" t="s">
        <v>2984</v>
      </c>
      <c r="O340" t="s">
        <v>2983</v>
      </c>
    </row>
    <row r="341" spans="1:15" x14ac:dyDescent="0.25">
      <c r="A341" t="s">
        <v>3001</v>
      </c>
      <c r="B341" t="s">
        <v>1876</v>
      </c>
      <c r="C341" t="s">
        <v>3000</v>
      </c>
      <c r="D341" t="s">
        <v>2309</v>
      </c>
      <c r="E341" s="741">
        <v>2690</v>
      </c>
      <c r="F341" s="741">
        <v>3228</v>
      </c>
      <c r="G341" s="741">
        <v>538</v>
      </c>
      <c r="H341" t="s">
        <v>2999</v>
      </c>
      <c r="I341" t="s">
        <v>117</v>
      </c>
      <c r="J341" t="s">
        <v>1391</v>
      </c>
      <c r="K341" t="s">
        <v>1878</v>
      </c>
      <c r="M341" t="s">
        <v>2384</v>
      </c>
      <c r="N341" t="s">
        <v>2383</v>
      </c>
      <c r="O341" t="s">
        <v>2998</v>
      </c>
    </row>
    <row r="342" spans="1:15" x14ac:dyDescent="0.25">
      <c r="A342" t="s">
        <v>2997</v>
      </c>
      <c r="B342" t="s">
        <v>1871</v>
      </c>
      <c r="C342" t="s">
        <v>2996</v>
      </c>
      <c r="D342" t="s">
        <v>2298</v>
      </c>
      <c r="E342" s="741">
        <v>13348.2</v>
      </c>
      <c r="F342" s="741">
        <v>16017.84</v>
      </c>
      <c r="G342" s="741">
        <v>2669.64</v>
      </c>
      <c r="H342" t="s">
        <v>2995</v>
      </c>
      <c r="I342" t="s">
        <v>48</v>
      </c>
      <c r="J342" t="s">
        <v>1492</v>
      </c>
      <c r="K342" t="s">
        <v>1870</v>
      </c>
      <c r="M342" t="s">
        <v>2420</v>
      </c>
      <c r="N342" t="s">
        <v>2419</v>
      </c>
      <c r="O342" t="s">
        <v>2418</v>
      </c>
    </row>
    <row r="343" spans="1:15" x14ac:dyDescent="0.25">
      <c r="A343" t="s">
        <v>2994</v>
      </c>
      <c r="B343" t="s">
        <v>1871</v>
      </c>
      <c r="C343" t="s">
        <v>2993</v>
      </c>
      <c r="D343" t="s">
        <v>2309</v>
      </c>
      <c r="E343" s="741">
        <v>1590</v>
      </c>
      <c r="F343" s="741">
        <v>1908</v>
      </c>
      <c r="G343" s="741">
        <v>318</v>
      </c>
      <c r="H343" t="s">
        <v>2992</v>
      </c>
      <c r="I343" t="s">
        <v>73</v>
      </c>
      <c r="J343" t="s">
        <v>2315</v>
      </c>
      <c r="K343" t="s">
        <v>1873</v>
      </c>
      <c r="M343" t="s">
        <v>2314</v>
      </c>
      <c r="N343" t="s">
        <v>2313</v>
      </c>
      <c r="O343" t="s">
        <v>2312</v>
      </c>
    </row>
    <row r="344" spans="1:15" x14ac:dyDescent="0.25">
      <c r="A344" t="s">
        <v>2991</v>
      </c>
      <c r="B344" t="s">
        <v>1868</v>
      </c>
      <c r="C344" t="s">
        <v>2990</v>
      </c>
      <c r="D344" t="s">
        <v>2309</v>
      </c>
      <c r="E344" s="741">
        <v>122711.81</v>
      </c>
      <c r="F344" s="741">
        <v>147254.17000000001</v>
      </c>
      <c r="G344" s="741">
        <v>24542.36</v>
      </c>
      <c r="H344" t="s">
        <v>2989</v>
      </c>
      <c r="I344" t="s">
        <v>48</v>
      </c>
      <c r="J344" t="s">
        <v>1492</v>
      </c>
      <c r="K344" t="s">
        <v>1867</v>
      </c>
      <c r="M344" t="s">
        <v>2985</v>
      </c>
      <c r="N344" t="s">
        <v>2984</v>
      </c>
      <c r="O344" t="s">
        <v>2983</v>
      </c>
    </row>
    <row r="345" spans="1:15" x14ac:dyDescent="0.25">
      <c r="A345" t="s">
        <v>2988</v>
      </c>
      <c r="B345" t="s">
        <v>1865</v>
      </c>
      <c r="C345" t="s">
        <v>2987</v>
      </c>
      <c r="D345" t="s">
        <v>2309</v>
      </c>
      <c r="E345" s="741">
        <v>69880.75</v>
      </c>
      <c r="F345" s="741">
        <v>83856.92</v>
      </c>
      <c r="G345" s="741">
        <v>13976.17</v>
      </c>
      <c r="H345" t="s">
        <v>2986</v>
      </c>
      <c r="I345" t="s">
        <v>48</v>
      </c>
      <c r="J345" t="s">
        <v>1492</v>
      </c>
      <c r="K345" t="s">
        <v>1864</v>
      </c>
      <c r="M345" t="s">
        <v>2985</v>
      </c>
      <c r="N345" t="s">
        <v>2984</v>
      </c>
      <c r="O345" t="s">
        <v>2983</v>
      </c>
    </row>
    <row r="346" spans="1:15" x14ac:dyDescent="0.25">
      <c r="A346" t="s">
        <v>2982</v>
      </c>
      <c r="B346" t="s">
        <v>1857</v>
      </c>
      <c r="C346" t="s">
        <v>2981</v>
      </c>
      <c r="D346" t="s">
        <v>2309</v>
      </c>
      <c r="E346" s="741">
        <v>24690</v>
      </c>
      <c r="F346" s="741">
        <v>29628</v>
      </c>
      <c r="G346" s="741">
        <v>4938</v>
      </c>
      <c r="H346" t="s">
        <v>1411</v>
      </c>
      <c r="I346" t="s">
        <v>101</v>
      </c>
      <c r="J346" t="s">
        <v>1858</v>
      </c>
      <c r="K346" t="s">
        <v>1856</v>
      </c>
      <c r="M346" t="s">
        <v>2980</v>
      </c>
      <c r="N346" t="s">
        <v>2979</v>
      </c>
      <c r="O346" t="s">
        <v>2978</v>
      </c>
    </row>
    <row r="347" spans="1:15" x14ac:dyDescent="0.25">
      <c r="A347" t="s">
        <v>2977</v>
      </c>
      <c r="B347" t="s">
        <v>1854</v>
      </c>
      <c r="C347" t="s">
        <v>2976</v>
      </c>
      <c r="D347" t="s">
        <v>2298</v>
      </c>
      <c r="E347" s="741">
        <v>151915</v>
      </c>
      <c r="F347" s="741">
        <v>182298</v>
      </c>
      <c r="G347" s="741">
        <v>30383</v>
      </c>
      <c r="H347" t="s">
        <v>2975</v>
      </c>
      <c r="I347" t="s">
        <v>42</v>
      </c>
      <c r="J347" t="s">
        <v>1429</v>
      </c>
      <c r="K347" t="s">
        <v>1853</v>
      </c>
      <c r="M347" t="s">
        <v>2302</v>
      </c>
      <c r="O347" t="s">
        <v>2301</v>
      </c>
    </row>
    <row r="348" spans="1:15" x14ac:dyDescent="0.25">
      <c r="A348" t="s">
        <v>2974</v>
      </c>
      <c r="B348" t="s">
        <v>1857</v>
      </c>
      <c r="C348" t="s">
        <v>2973</v>
      </c>
      <c r="D348" t="s">
        <v>2298</v>
      </c>
      <c r="E348" s="741">
        <v>993686.69</v>
      </c>
      <c r="F348" s="741">
        <v>1192424.03</v>
      </c>
      <c r="G348" s="741">
        <v>198737.34</v>
      </c>
      <c r="H348" t="s">
        <v>2972</v>
      </c>
      <c r="I348" t="s">
        <v>1862</v>
      </c>
      <c r="J348" t="s">
        <v>2971</v>
      </c>
      <c r="K348" t="s">
        <v>1860</v>
      </c>
      <c r="M348" t="s">
        <v>2970</v>
      </c>
      <c r="N348" t="s">
        <v>2969</v>
      </c>
      <c r="O348" t="s">
        <v>2968</v>
      </c>
    </row>
    <row r="349" spans="1:15" x14ac:dyDescent="0.25">
      <c r="A349" t="s">
        <v>2967</v>
      </c>
      <c r="B349" t="s">
        <v>1846</v>
      </c>
      <c r="C349" t="s">
        <v>2966</v>
      </c>
      <c r="D349" t="s">
        <v>2309</v>
      </c>
      <c r="E349" s="741">
        <v>26000</v>
      </c>
      <c r="F349" s="741">
        <v>31200</v>
      </c>
      <c r="G349" s="741">
        <v>5200</v>
      </c>
      <c r="H349" t="s">
        <v>2965</v>
      </c>
      <c r="I349" t="s">
        <v>1849</v>
      </c>
      <c r="J349" t="s">
        <v>2961</v>
      </c>
      <c r="K349" t="s">
        <v>1845</v>
      </c>
      <c r="M349" t="s">
        <v>2960</v>
      </c>
      <c r="N349" t="s">
        <v>2959</v>
      </c>
      <c r="O349" t="s">
        <v>2958</v>
      </c>
    </row>
    <row r="350" spans="1:15" x14ac:dyDescent="0.25">
      <c r="A350" t="s">
        <v>2964</v>
      </c>
      <c r="B350" t="s">
        <v>1846</v>
      </c>
      <c r="C350" t="s">
        <v>2963</v>
      </c>
      <c r="D350" t="s">
        <v>2309</v>
      </c>
      <c r="E350" s="741">
        <v>26000</v>
      </c>
      <c r="F350" s="741">
        <v>31200</v>
      </c>
      <c r="G350" s="741">
        <v>5200</v>
      </c>
      <c r="H350" t="s">
        <v>2962</v>
      </c>
      <c r="I350" t="s">
        <v>1849</v>
      </c>
      <c r="J350" t="s">
        <v>2961</v>
      </c>
      <c r="K350" t="s">
        <v>1851</v>
      </c>
      <c r="M350" t="s">
        <v>2960</v>
      </c>
      <c r="N350" t="s">
        <v>2959</v>
      </c>
      <c r="O350" t="s">
        <v>2958</v>
      </c>
    </row>
    <row r="351" spans="1:15" x14ac:dyDescent="0.25">
      <c r="A351" t="s">
        <v>2957</v>
      </c>
      <c r="B351" t="s">
        <v>1843</v>
      </c>
      <c r="C351" t="s">
        <v>2956</v>
      </c>
      <c r="D351" t="s">
        <v>2309</v>
      </c>
      <c r="E351" s="741">
        <v>8000</v>
      </c>
      <c r="F351" s="741">
        <v>9600</v>
      </c>
      <c r="G351" s="741">
        <v>1600</v>
      </c>
      <c r="H351" t="s">
        <v>2955</v>
      </c>
      <c r="I351" t="s">
        <v>54</v>
      </c>
      <c r="J351" t="s">
        <v>1480</v>
      </c>
      <c r="K351" t="s">
        <v>1842</v>
      </c>
      <c r="M351" t="s">
        <v>2397</v>
      </c>
      <c r="N351" t="s">
        <v>2396</v>
      </c>
      <c r="O351" t="s">
        <v>2395</v>
      </c>
    </row>
    <row r="352" spans="1:15" x14ac:dyDescent="0.25">
      <c r="A352" t="s">
        <v>2954</v>
      </c>
      <c r="B352" t="s">
        <v>1834</v>
      </c>
      <c r="C352" t="s">
        <v>2953</v>
      </c>
      <c r="D352" t="s">
        <v>2309</v>
      </c>
      <c r="E352" s="741">
        <v>23333.33</v>
      </c>
      <c r="F352" s="741">
        <v>28000</v>
      </c>
      <c r="G352" s="741">
        <v>4666.67</v>
      </c>
      <c r="H352" t="s">
        <v>2737</v>
      </c>
      <c r="I352" t="s">
        <v>1836</v>
      </c>
      <c r="J352" t="s">
        <v>1835</v>
      </c>
      <c r="K352" t="s">
        <v>1833</v>
      </c>
      <c r="M352" t="s">
        <v>2949</v>
      </c>
      <c r="N352" t="s">
        <v>2948</v>
      </c>
      <c r="O352" t="s">
        <v>2947</v>
      </c>
    </row>
    <row r="353" spans="1:15" x14ac:dyDescent="0.25">
      <c r="A353" t="s">
        <v>2952</v>
      </c>
      <c r="B353" t="s">
        <v>1834</v>
      </c>
      <c r="C353" t="s">
        <v>2951</v>
      </c>
      <c r="D353" t="s">
        <v>2309</v>
      </c>
      <c r="E353" s="741">
        <v>23333.33</v>
      </c>
      <c r="F353" s="741">
        <v>28000</v>
      </c>
      <c r="G353" s="741">
        <v>4666.67</v>
      </c>
      <c r="H353" t="s">
        <v>2950</v>
      </c>
      <c r="I353" t="s">
        <v>1836</v>
      </c>
      <c r="J353" t="s">
        <v>1835</v>
      </c>
      <c r="K353" t="s">
        <v>1838</v>
      </c>
      <c r="M353" t="s">
        <v>2949</v>
      </c>
      <c r="N353" t="s">
        <v>2948</v>
      </c>
      <c r="O353" t="s">
        <v>2947</v>
      </c>
    </row>
    <row r="354" spans="1:15" x14ac:dyDescent="0.25">
      <c r="A354" t="s">
        <v>2946</v>
      </c>
      <c r="B354" t="s">
        <v>1834</v>
      </c>
      <c r="C354" t="s">
        <v>2945</v>
      </c>
      <c r="D354" t="s">
        <v>2309</v>
      </c>
      <c r="E354" s="741">
        <v>25166.67</v>
      </c>
      <c r="F354" s="741">
        <v>30200</v>
      </c>
      <c r="G354" s="741">
        <v>5033.33</v>
      </c>
      <c r="H354" t="s">
        <v>2944</v>
      </c>
      <c r="I354" t="s">
        <v>1405</v>
      </c>
      <c r="J354" t="s">
        <v>1404</v>
      </c>
      <c r="K354" t="s">
        <v>1840</v>
      </c>
      <c r="M354" t="s">
        <v>2943</v>
      </c>
      <c r="N354" t="s">
        <v>2942</v>
      </c>
      <c r="O354" t="s">
        <v>2941</v>
      </c>
    </row>
    <row r="355" spans="1:15" x14ac:dyDescent="0.25">
      <c r="A355" t="s">
        <v>2940</v>
      </c>
      <c r="B355" t="s">
        <v>1829</v>
      </c>
      <c r="C355" t="s">
        <v>2939</v>
      </c>
      <c r="D355" t="s">
        <v>2309</v>
      </c>
      <c r="E355" s="741">
        <v>-13818.32</v>
      </c>
      <c r="F355" s="741">
        <v>-16581.98</v>
      </c>
      <c r="G355" s="741">
        <v>-2763.66</v>
      </c>
      <c r="H355" t="s">
        <v>2938</v>
      </c>
      <c r="I355" t="s">
        <v>130</v>
      </c>
      <c r="J355" t="s">
        <v>1729</v>
      </c>
      <c r="K355" t="s">
        <v>1828</v>
      </c>
      <c r="L355" t="s">
        <v>2936</v>
      </c>
      <c r="M355" t="s">
        <v>2818</v>
      </c>
      <c r="N355" t="s">
        <v>2817</v>
      </c>
      <c r="O355" t="s">
        <v>2816</v>
      </c>
    </row>
    <row r="356" spans="1:15" x14ac:dyDescent="0.25">
      <c r="A356" t="s">
        <v>2937</v>
      </c>
      <c r="B356" t="s">
        <v>1829</v>
      </c>
      <c r="C356" t="s">
        <v>2936</v>
      </c>
      <c r="D356" t="s">
        <v>2309</v>
      </c>
      <c r="E356" s="741">
        <v>13818.32</v>
      </c>
      <c r="F356" s="741">
        <v>16581.98</v>
      </c>
      <c r="G356" s="741">
        <v>2763.66</v>
      </c>
      <c r="H356" t="s">
        <v>2935</v>
      </c>
      <c r="I356" t="s">
        <v>130</v>
      </c>
      <c r="J356" t="s">
        <v>1729</v>
      </c>
      <c r="K356" t="s">
        <v>1831</v>
      </c>
      <c r="M356" t="s">
        <v>2818</v>
      </c>
      <c r="N356" t="s">
        <v>2817</v>
      </c>
      <c r="O356" t="s">
        <v>2816</v>
      </c>
    </row>
    <row r="357" spans="1:15" x14ac:dyDescent="0.25">
      <c r="A357" t="s">
        <v>2934</v>
      </c>
      <c r="B357" t="s">
        <v>1826</v>
      </c>
      <c r="C357" t="s">
        <v>2933</v>
      </c>
      <c r="D357" t="s">
        <v>2298</v>
      </c>
      <c r="E357" s="741">
        <v>12000</v>
      </c>
      <c r="F357" s="741">
        <v>14400</v>
      </c>
      <c r="G357" s="741">
        <v>2400</v>
      </c>
      <c r="H357" t="s">
        <v>2932</v>
      </c>
      <c r="I357" t="s">
        <v>50</v>
      </c>
      <c r="J357" t="s">
        <v>1398</v>
      </c>
      <c r="K357" t="s">
        <v>1825</v>
      </c>
      <c r="M357" t="s">
        <v>2931</v>
      </c>
      <c r="N357" t="s">
        <v>2930</v>
      </c>
      <c r="O357" t="s">
        <v>2929</v>
      </c>
    </row>
    <row r="358" spans="1:15" x14ac:dyDescent="0.25">
      <c r="A358" t="s">
        <v>2928</v>
      </c>
      <c r="B358" t="s">
        <v>1823</v>
      </c>
      <c r="C358" t="s">
        <v>2927</v>
      </c>
      <c r="D358" t="s">
        <v>2298</v>
      </c>
      <c r="E358" s="741">
        <v>2880</v>
      </c>
      <c r="F358" s="741">
        <v>3456</v>
      </c>
      <c r="G358" s="741">
        <v>576</v>
      </c>
      <c r="H358" t="s">
        <v>2926</v>
      </c>
      <c r="I358" t="s">
        <v>48</v>
      </c>
      <c r="J358" t="s">
        <v>1492</v>
      </c>
      <c r="K358" t="s">
        <v>1822</v>
      </c>
      <c r="M358" t="s">
        <v>2420</v>
      </c>
      <c r="N358" t="s">
        <v>2419</v>
      </c>
      <c r="O358" t="s">
        <v>2418</v>
      </c>
    </row>
    <row r="359" spans="1:15" x14ac:dyDescent="0.25">
      <c r="A359" t="s">
        <v>2925</v>
      </c>
      <c r="B359" t="s">
        <v>1818</v>
      </c>
      <c r="C359" t="s">
        <v>2924</v>
      </c>
      <c r="D359" t="s">
        <v>2298</v>
      </c>
      <c r="E359" s="741">
        <v>195833.33</v>
      </c>
      <c r="F359" s="741">
        <v>235000</v>
      </c>
      <c r="G359" s="741">
        <v>39166.67</v>
      </c>
      <c r="H359" t="s">
        <v>2923</v>
      </c>
      <c r="I359" t="s">
        <v>37</v>
      </c>
      <c r="J359" t="s">
        <v>1452</v>
      </c>
      <c r="K359" t="s">
        <v>1817</v>
      </c>
      <c r="M359" t="s">
        <v>2347</v>
      </c>
      <c r="O359" t="s">
        <v>2346</v>
      </c>
    </row>
    <row r="360" spans="1:15" x14ac:dyDescent="0.25">
      <c r="A360" t="s">
        <v>2922</v>
      </c>
      <c r="B360" t="s">
        <v>1818</v>
      </c>
      <c r="C360" t="s">
        <v>2921</v>
      </c>
      <c r="D360" t="s">
        <v>2298</v>
      </c>
      <c r="E360" s="741">
        <v>50557.5</v>
      </c>
      <c r="F360" s="741">
        <v>60669</v>
      </c>
      <c r="G360" s="741">
        <v>10111.5</v>
      </c>
      <c r="H360" t="s">
        <v>2920</v>
      </c>
      <c r="I360" t="s">
        <v>42</v>
      </c>
      <c r="J360" t="s">
        <v>1429</v>
      </c>
      <c r="K360" t="s">
        <v>1820</v>
      </c>
      <c r="M360" t="s">
        <v>2302</v>
      </c>
      <c r="O360" t="s">
        <v>2301</v>
      </c>
    </row>
    <row r="361" spans="1:15" x14ac:dyDescent="0.25">
      <c r="A361" t="s">
        <v>2919</v>
      </c>
      <c r="B361" t="s">
        <v>1813</v>
      </c>
      <c r="C361" t="s">
        <v>2918</v>
      </c>
      <c r="D361" t="s">
        <v>2309</v>
      </c>
      <c r="E361" s="741">
        <v>47287.5</v>
      </c>
      <c r="F361" s="741">
        <v>56745</v>
      </c>
      <c r="G361" s="741">
        <v>9457.5</v>
      </c>
      <c r="H361" t="s">
        <v>982</v>
      </c>
      <c r="I361" t="s">
        <v>1815</v>
      </c>
      <c r="J361" t="s">
        <v>1814</v>
      </c>
      <c r="K361" t="s">
        <v>1812</v>
      </c>
      <c r="M361" t="s">
        <v>2917</v>
      </c>
      <c r="N361" t="s">
        <v>2916</v>
      </c>
      <c r="O361" t="s">
        <v>2915</v>
      </c>
    </row>
    <row r="362" spans="1:15" x14ac:dyDescent="0.25">
      <c r="A362" t="s">
        <v>2914</v>
      </c>
      <c r="B362" t="s">
        <v>1806</v>
      </c>
      <c r="C362" t="s">
        <v>2913</v>
      </c>
      <c r="D362" t="s">
        <v>2309</v>
      </c>
      <c r="E362" s="741">
        <v>122760</v>
      </c>
      <c r="F362" s="741">
        <v>147312</v>
      </c>
      <c r="G362" s="741">
        <v>24552</v>
      </c>
      <c r="H362" t="s">
        <v>2912</v>
      </c>
      <c r="I362" t="s">
        <v>1808</v>
      </c>
      <c r="J362" t="s">
        <v>2911</v>
      </c>
      <c r="K362" t="s">
        <v>1805</v>
      </c>
      <c r="M362" t="s">
        <v>2910</v>
      </c>
      <c r="N362" t="s">
        <v>2909</v>
      </c>
      <c r="O362" t="s">
        <v>2908</v>
      </c>
    </row>
    <row r="363" spans="1:15" x14ac:dyDescent="0.25">
      <c r="A363" t="s">
        <v>2907</v>
      </c>
      <c r="B363" t="s">
        <v>1806</v>
      </c>
      <c r="C363" t="s">
        <v>2906</v>
      </c>
      <c r="D363" t="s">
        <v>2298</v>
      </c>
      <c r="E363" s="741">
        <v>44891.67</v>
      </c>
      <c r="F363" s="741">
        <v>53870</v>
      </c>
      <c r="G363" s="741">
        <v>8978.33</v>
      </c>
      <c r="H363" t="s">
        <v>2905</v>
      </c>
      <c r="I363" t="s">
        <v>42</v>
      </c>
      <c r="J363" t="s">
        <v>1429</v>
      </c>
      <c r="K363" t="s">
        <v>1810</v>
      </c>
      <c r="M363" t="s">
        <v>2302</v>
      </c>
      <c r="O363" t="s">
        <v>2301</v>
      </c>
    </row>
    <row r="364" spans="1:15" x14ac:dyDescent="0.25">
      <c r="A364" t="s">
        <v>2904</v>
      </c>
      <c r="B364" t="s">
        <v>1801</v>
      </c>
      <c r="C364" t="s">
        <v>2903</v>
      </c>
      <c r="D364" t="s">
        <v>2309</v>
      </c>
      <c r="E364" s="741">
        <v>21500</v>
      </c>
      <c r="F364" s="741">
        <v>25800</v>
      </c>
      <c r="G364" s="741">
        <v>4300</v>
      </c>
      <c r="H364" t="s">
        <v>2902</v>
      </c>
      <c r="I364" t="s">
        <v>1803</v>
      </c>
      <c r="J364" t="s">
        <v>2901</v>
      </c>
      <c r="K364" t="s">
        <v>1800</v>
      </c>
      <c r="M364" t="s">
        <v>2900</v>
      </c>
      <c r="N364" t="s">
        <v>2899</v>
      </c>
      <c r="O364" t="s">
        <v>2898</v>
      </c>
    </row>
    <row r="365" spans="1:15" x14ac:dyDescent="0.25">
      <c r="A365" t="s">
        <v>2897</v>
      </c>
      <c r="B365" t="s">
        <v>2896</v>
      </c>
      <c r="C365" t="s">
        <v>2895</v>
      </c>
      <c r="D365" t="s">
        <v>2298</v>
      </c>
      <c r="E365" s="741">
        <v>1591.67</v>
      </c>
      <c r="F365" s="741">
        <v>1850</v>
      </c>
      <c r="G365" s="741">
        <v>258.33</v>
      </c>
      <c r="H365" t="s">
        <v>2894</v>
      </c>
      <c r="I365" t="s">
        <v>1400</v>
      </c>
      <c r="J365" t="s">
        <v>1399</v>
      </c>
      <c r="K365" t="s">
        <v>1775</v>
      </c>
      <c r="M365" t="s">
        <v>2296</v>
      </c>
      <c r="O365" t="s">
        <v>2295</v>
      </c>
    </row>
    <row r="366" spans="1:15" x14ac:dyDescent="0.25">
      <c r="A366" t="s">
        <v>2893</v>
      </c>
      <c r="B366" t="s">
        <v>1798</v>
      </c>
      <c r="C366" t="s">
        <v>2892</v>
      </c>
      <c r="D366" t="s">
        <v>2298</v>
      </c>
      <c r="E366" s="741">
        <v>3000</v>
      </c>
      <c r="F366" s="741">
        <v>3600</v>
      </c>
      <c r="G366" s="741">
        <v>600</v>
      </c>
      <c r="H366" t="s">
        <v>2891</v>
      </c>
      <c r="I366" t="s">
        <v>1780</v>
      </c>
      <c r="J366" t="s">
        <v>1779</v>
      </c>
      <c r="K366" t="s">
        <v>1778</v>
      </c>
      <c r="M366" t="s">
        <v>2890</v>
      </c>
      <c r="N366" t="s">
        <v>2889</v>
      </c>
      <c r="O366" t="s">
        <v>2888</v>
      </c>
    </row>
    <row r="367" spans="1:15" x14ac:dyDescent="0.25">
      <c r="A367" t="s">
        <v>2887</v>
      </c>
      <c r="B367" t="s">
        <v>1798</v>
      </c>
      <c r="C367" t="s">
        <v>2886</v>
      </c>
      <c r="D367" t="s">
        <v>2309</v>
      </c>
      <c r="E367" s="741">
        <v>6666.67</v>
      </c>
      <c r="F367" s="741">
        <v>8000</v>
      </c>
      <c r="G367" s="741">
        <v>1333.33</v>
      </c>
      <c r="H367" t="s">
        <v>2885</v>
      </c>
      <c r="I367" t="s">
        <v>1789</v>
      </c>
      <c r="J367" t="s">
        <v>1788</v>
      </c>
      <c r="K367" t="s">
        <v>1797</v>
      </c>
      <c r="M367" t="s">
        <v>2869</v>
      </c>
      <c r="N367" t="s">
        <v>2868</v>
      </c>
      <c r="O367" t="s">
        <v>2867</v>
      </c>
    </row>
    <row r="368" spans="1:15" x14ac:dyDescent="0.25">
      <c r="A368" t="s">
        <v>2884</v>
      </c>
      <c r="B368" t="s">
        <v>1773</v>
      </c>
      <c r="C368" t="s">
        <v>2883</v>
      </c>
      <c r="D368" t="s">
        <v>2309</v>
      </c>
      <c r="E368" s="741">
        <v>17653.03</v>
      </c>
      <c r="F368" s="741">
        <v>21183.64</v>
      </c>
      <c r="G368" s="741">
        <v>3530.61</v>
      </c>
      <c r="H368" t="s">
        <v>2882</v>
      </c>
      <c r="I368" t="s">
        <v>130</v>
      </c>
      <c r="J368" t="s">
        <v>1729</v>
      </c>
      <c r="K368" t="s">
        <v>1782</v>
      </c>
      <c r="M368" t="s">
        <v>2818</v>
      </c>
      <c r="N368" t="s">
        <v>2817</v>
      </c>
      <c r="O368" t="s">
        <v>2816</v>
      </c>
    </row>
    <row r="369" spans="1:15" x14ac:dyDescent="0.25">
      <c r="A369" t="s">
        <v>2881</v>
      </c>
      <c r="B369" t="s">
        <v>1773</v>
      </c>
      <c r="C369" t="s">
        <v>2880</v>
      </c>
      <c r="D369" t="s">
        <v>2309</v>
      </c>
      <c r="E369" s="741">
        <v>118964.58</v>
      </c>
      <c r="F369" s="741">
        <v>142757.5</v>
      </c>
      <c r="G369" s="741">
        <v>23792.92</v>
      </c>
      <c r="H369" t="s">
        <v>2493</v>
      </c>
      <c r="I369" t="s">
        <v>71</v>
      </c>
      <c r="J369" t="s">
        <v>2499</v>
      </c>
      <c r="K369" t="s">
        <v>1784</v>
      </c>
      <c r="M369" t="s">
        <v>2498</v>
      </c>
      <c r="N369" t="s">
        <v>2497</v>
      </c>
      <c r="O369" t="s">
        <v>2496</v>
      </c>
    </row>
    <row r="370" spans="1:15" x14ac:dyDescent="0.25">
      <c r="A370" t="s">
        <v>2879</v>
      </c>
      <c r="B370" t="s">
        <v>1773</v>
      </c>
      <c r="C370" t="s">
        <v>2878</v>
      </c>
      <c r="D370" t="s">
        <v>2309</v>
      </c>
      <c r="E370" s="741">
        <v>60000</v>
      </c>
      <c r="F370" s="741">
        <v>72000</v>
      </c>
      <c r="G370" s="741">
        <v>12000</v>
      </c>
      <c r="H370" t="s">
        <v>736</v>
      </c>
      <c r="I370" t="s">
        <v>1789</v>
      </c>
      <c r="J370" t="s">
        <v>1788</v>
      </c>
      <c r="K370" t="s">
        <v>1787</v>
      </c>
      <c r="M370" t="s">
        <v>2869</v>
      </c>
      <c r="N370" t="s">
        <v>2868</v>
      </c>
      <c r="O370" t="s">
        <v>2867</v>
      </c>
    </row>
    <row r="371" spans="1:15" x14ac:dyDescent="0.25">
      <c r="A371" t="s">
        <v>2877</v>
      </c>
      <c r="B371" t="s">
        <v>1773</v>
      </c>
      <c r="C371" t="s">
        <v>2876</v>
      </c>
      <c r="D371" t="s">
        <v>2298</v>
      </c>
      <c r="E371" s="741">
        <v>84333.33</v>
      </c>
      <c r="F371" s="741">
        <v>101200</v>
      </c>
      <c r="G371" s="741">
        <v>16866.669999999998</v>
      </c>
      <c r="H371" t="s">
        <v>744</v>
      </c>
      <c r="I371" t="s">
        <v>42</v>
      </c>
      <c r="J371" t="s">
        <v>1429</v>
      </c>
      <c r="K371" t="s">
        <v>1791</v>
      </c>
      <c r="M371" t="s">
        <v>2302</v>
      </c>
      <c r="O371" t="s">
        <v>2301</v>
      </c>
    </row>
    <row r="372" spans="1:15" x14ac:dyDescent="0.25">
      <c r="A372" t="s">
        <v>2875</v>
      </c>
      <c r="B372" t="s">
        <v>1773</v>
      </c>
      <c r="C372" t="s">
        <v>2874</v>
      </c>
      <c r="D372" t="s">
        <v>2309</v>
      </c>
      <c r="E372" s="741">
        <v>31750</v>
      </c>
      <c r="F372" s="741">
        <v>38100</v>
      </c>
      <c r="G372" s="741">
        <v>6350</v>
      </c>
      <c r="H372" t="s">
        <v>2873</v>
      </c>
      <c r="I372" t="s">
        <v>1789</v>
      </c>
      <c r="J372" t="s">
        <v>1788</v>
      </c>
      <c r="K372" t="s">
        <v>1793</v>
      </c>
      <c r="M372" t="s">
        <v>2869</v>
      </c>
      <c r="N372" t="s">
        <v>2868</v>
      </c>
      <c r="O372" t="s">
        <v>2867</v>
      </c>
    </row>
    <row r="373" spans="1:15" x14ac:dyDescent="0.25">
      <c r="A373" t="s">
        <v>2872</v>
      </c>
      <c r="B373" t="s">
        <v>1773</v>
      </c>
      <c r="C373" t="s">
        <v>2871</v>
      </c>
      <c r="D373" t="s">
        <v>2309</v>
      </c>
      <c r="E373" s="741">
        <v>60000</v>
      </c>
      <c r="F373" s="741">
        <v>72000</v>
      </c>
      <c r="G373" s="741">
        <v>12000</v>
      </c>
      <c r="H373" t="s">
        <v>2870</v>
      </c>
      <c r="I373" t="s">
        <v>1789</v>
      </c>
      <c r="J373" t="s">
        <v>1788</v>
      </c>
      <c r="K373" t="s">
        <v>1795</v>
      </c>
      <c r="M373" t="s">
        <v>2869</v>
      </c>
      <c r="N373" t="s">
        <v>2868</v>
      </c>
      <c r="O373" t="s">
        <v>2867</v>
      </c>
    </row>
    <row r="374" spans="1:15" x14ac:dyDescent="0.25">
      <c r="A374" t="s">
        <v>2866</v>
      </c>
      <c r="B374" t="s">
        <v>1769</v>
      </c>
      <c r="C374" t="s">
        <v>2865</v>
      </c>
      <c r="D374" t="s">
        <v>2309</v>
      </c>
      <c r="E374" s="741">
        <v>19250</v>
      </c>
      <c r="F374" s="741">
        <v>23100</v>
      </c>
      <c r="G374" s="741">
        <v>3850</v>
      </c>
      <c r="H374" t="s">
        <v>2864</v>
      </c>
      <c r="I374" t="s">
        <v>1625</v>
      </c>
      <c r="J374" t="s">
        <v>1624</v>
      </c>
      <c r="K374" t="s">
        <v>1768</v>
      </c>
      <c r="M374" t="s">
        <v>2657</v>
      </c>
      <c r="N374" t="s">
        <v>2656</v>
      </c>
      <c r="O374" t="s">
        <v>2655</v>
      </c>
    </row>
    <row r="375" spans="1:15" x14ac:dyDescent="0.25">
      <c r="A375" t="s">
        <v>2863</v>
      </c>
      <c r="B375" t="s">
        <v>1762</v>
      </c>
      <c r="C375" t="s">
        <v>2862</v>
      </c>
      <c r="D375" t="s">
        <v>2298</v>
      </c>
      <c r="E375" s="741">
        <v>10570.56</v>
      </c>
      <c r="F375" s="741">
        <v>12684.67</v>
      </c>
      <c r="G375" s="741">
        <v>2114.11</v>
      </c>
      <c r="H375" t="s">
        <v>2861</v>
      </c>
      <c r="I375" t="s">
        <v>48</v>
      </c>
      <c r="J375" t="s">
        <v>1492</v>
      </c>
      <c r="K375" t="s">
        <v>1761</v>
      </c>
      <c r="M375" t="s">
        <v>2420</v>
      </c>
      <c r="N375" t="s">
        <v>2419</v>
      </c>
      <c r="O375" t="s">
        <v>2418</v>
      </c>
    </row>
    <row r="376" spans="1:15" x14ac:dyDescent="0.25">
      <c r="A376" t="s">
        <v>2860</v>
      </c>
      <c r="B376" t="s">
        <v>1762</v>
      </c>
      <c r="C376" t="s">
        <v>2859</v>
      </c>
      <c r="D376" t="s">
        <v>2309</v>
      </c>
      <c r="E376" s="741">
        <v>25200</v>
      </c>
      <c r="F376" s="741">
        <v>30240</v>
      </c>
      <c r="G376" s="741">
        <v>5040</v>
      </c>
      <c r="H376" t="s">
        <v>582</v>
      </c>
      <c r="I376" t="s">
        <v>1766</v>
      </c>
      <c r="J376" t="s">
        <v>1765</v>
      </c>
      <c r="K376" t="s">
        <v>1764</v>
      </c>
      <c r="M376" t="s">
        <v>2858</v>
      </c>
      <c r="N376" t="s">
        <v>2857</v>
      </c>
      <c r="O376" t="s">
        <v>2856</v>
      </c>
    </row>
    <row r="377" spans="1:15" x14ac:dyDescent="0.25">
      <c r="A377" t="s">
        <v>2855</v>
      </c>
      <c r="B377" t="s">
        <v>1759</v>
      </c>
      <c r="C377" t="s">
        <v>2854</v>
      </c>
      <c r="D377" t="s">
        <v>2298</v>
      </c>
      <c r="E377" s="741">
        <v>52500</v>
      </c>
      <c r="F377" s="741">
        <v>63000</v>
      </c>
      <c r="G377" s="741">
        <v>10500</v>
      </c>
      <c r="H377" t="s">
        <v>2853</v>
      </c>
      <c r="I377" t="s">
        <v>42</v>
      </c>
      <c r="J377" t="s">
        <v>1429</v>
      </c>
      <c r="K377" t="s">
        <v>1758</v>
      </c>
      <c r="M377" t="s">
        <v>2559</v>
      </c>
      <c r="O377" t="s">
        <v>2558</v>
      </c>
    </row>
    <row r="378" spans="1:15" x14ac:dyDescent="0.25">
      <c r="A378" t="s">
        <v>2852</v>
      </c>
      <c r="B378" t="s">
        <v>2851</v>
      </c>
      <c r="C378" t="s">
        <v>2850</v>
      </c>
      <c r="D378" t="s">
        <v>2309</v>
      </c>
      <c r="E378" s="741">
        <v>2690</v>
      </c>
      <c r="F378" s="741">
        <v>3228</v>
      </c>
      <c r="G378" s="741">
        <v>538</v>
      </c>
      <c r="H378" t="s">
        <v>2849</v>
      </c>
      <c r="I378" t="s">
        <v>117</v>
      </c>
      <c r="J378" t="s">
        <v>1391</v>
      </c>
      <c r="K378" t="s">
        <v>1772</v>
      </c>
      <c r="M378" t="s">
        <v>2384</v>
      </c>
      <c r="N378" t="s">
        <v>2383</v>
      </c>
      <c r="O378" t="s">
        <v>2382</v>
      </c>
    </row>
    <row r="379" spans="1:15" x14ac:dyDescent="0.25">
      <c r="A379" t="s">
        <v>2848</v>
      </c>
      <c r="B379" t="s">
        <v>1755</v>
      </c>
      <c r="C379" t="s">
        <v>2847</v>
      </c>
      <c r="D379" t="s">
        <v>2309</v>
      </c>
      <c r="E379" s="741">
        <v>5532.54</v>
      </c>
      <c r="F379" s="741">
        <v>6639.54</v>
      </c>
      <c r="G379" s="741">
        <v>1107</v>
      </c>
      <c r="H379" t="s">
        <v>2846</v>
      </c>
      <c r="I379" t="s">
        <v>73</v>
      </c>
      <c r="J379" t="s">
        <v>2315</v>
      </c>
      <c r="K379" t="s">
        <v>1754</v>
      </c>
      <c r="M379" t="s">
        <v>2314</v>
      </c>
      <c r="N379" t="s">
        <v>2313</v>
      </c>
      <c r="O379" t="s">
        <v>2312</v>
      </c>
    </row>
    <row r="380" spans="1:15" x14ac:dyDescent="0.25">
      <c r="A380" t="s">
        <v>2845</v>
      </c>
      <c r="B380" t="s">
        <v>1750</v>
      </c>
      <c r="C380" t="s">
        <v>2844</v>
      </c>
      <c r="D380" t="s">
        <v>2298</v>
      </c>
      <c r="E380" s="741">
        <v>21780</v>
      </c>
      <c r="F380" s="741">
        <v>26136</v>
      </c>
      <c r="G380" s="741">
        <v>4356</v>
      </c>
      <c r="H380" t="s">
        <v>2843</v>
      </c>
      <c r="I380" t="s">
        <v>48</v>
      </c>
      <c r="J380" t="s">
        <v>1492</v>
      </c>
      <c r="K380" t="s">
        <v>1749</v>
      </c>
      <c r="M380" t="s">
        <v>2420</v>
      </c>
      <c r="N380" t="s">
        <v>2419</v>
      </c>
      <c r="O380" t="s">
        <v>2418</v>
      </c>
    </row>
    <row r="381" spans="1:15" x14ac:dyDescent="0.25">
      <c r="A381" t="s">
        <v>2842</v>
      </c>
      <c r="B381" t="s">
        <v>1750</v>
      </c>
      <c r="C381" t="s">
        <v>2841</v>
      </c>
      <c r="D381" t="s">
        <v>2309</v>
      </c>
      <c r="E381" s="741">
        <v>4000</v>
      </c>
      <c r="F381" s="741">
        <v>4800</v>
      </c>
      <c r="G381" s="741">
        <v>800</v>
      </c>
      <c r="H381" t="s">
        <v>2840</v>
      </c>
      <c r="I381" t="s">
        <v>54</v>
      </c>
      <c r="J381" t="s">
        <v>1480</v>
      </c>
      <c r="K381" t="s">
        <v>1752</v>
      </c>
      <c r="M381" t="s">
        <v>2397</v>
      </c>
      <c r="N381" t="s">
        <v>2396</v>
      </c>
      <c r="O381" t="s">
        <v>2395</v>
      </c>
    </row>
    <row r="382" spans="1:15" x14ac:dyDescent="0.25">
      <c r="A382" t="s">
        <v>2839</v>
      </c>
      <c r="B382" t="s">
        <v>1750</v>
      </c>
      <c r="C382" t="s">
        <v>2838</v>
      </c>
      <c r="D382" t="s">
        <v>2298</v>
      </c>
      <c r="E382" s="741">
        <v>18950</v>
      </c>
      <c r="F382" s="741">
        <v>18950</v>
      </c>
      <c r="G382" s="741">
        <v>0</v>
      </c>
      <c r="H382" t="s">
        <v>2837</v>
      </c>
      <c r="I382" t="s">
        <v>1474</v>
      </c>
      <c r="J382" t="s">
        <v>1473</v>
      </c>
      <c r="K382" t="s">
        <v>1746</v>
      </c>
      <c r="M382" t="s">
        <v>2378</v>
      </c>
      <c r="O382" t="s">
        <v>2377</v>
      </c>
    </row>
    <row r="383" spans="1:15" x14ac:dyDescent="0.25">
      <c r="A383" t="s">
        <v>2836</v>
      </c>
      <c r="B383" t="s">
        <v>1744</v>
      </c>
      <c r="C383" t="s">
        <v>2835</v>
      </c>
      <c r="D383" t="s">
        <v>2309</v>
      </c>
      <c r="E383" s="741">
        <v>114750</v>
      </c>
      <c r="F383" s="741">
        <v>137700</v>
      </c>
      <c r="G383" s="741">
        <v>22950</v>
      </c>
      <c r="H383" t="s">
        <v>1415</v>
      </c>
      <c r="I383" t="s">
        <v>1707</v>
      </c>
      <c r="J383" t="s">
        <v>1706</v>
      </c>
      <c r="K383" t="s">
        <v>1743</v>
      </c>
      <c r="M383" t="s">
        <v>2789</v>
      </c>
      <c r="N383" t="s">
        <v>2801</v>
      </c>
      <c r="O383" t="s">
        <v>2788</v>
      </c>
    </row>
    <row r="384" spans="1:15" x14ac:dyDescent="0.25">
      <c r="A384" t="s">
        <v>2834</v>
      </c>
      <c r="B384" t="s">
        <v>1739</v>
      </c>
      <c r="C384" t="s">
        <v>2833</v>
      </c>
      <c r="D384" t="s">
        <v>2298</v>
      </c>
      <c r="E384" s="741">
        <v>27360</v>
      </c>
      <c r="F384" s="741">
        <v>32832</v>
      </c>
      <c r="G384" s="741">
        <v>5472</v>
      </c>
      <c r="H384" t="s">
        <v>2832</v>
      </c>
      <c r="I384" t="s">
        <v>48</v>
      </c>
      <c r="J384" t="s">
        <v>1492</v>
      </c>
      <c r="K384" t="s">
        <v>1741</v>
      </c>
      <c r="M384" t="s">
        <v>2420</v>
      </c>
      <c r="N384" t="s">
        <v>2419</v>
      </c>
      <c r="O384" t="s">
        <v>2418</v>
      </c>
    </row>
    <row r="385" spans="1:15" x14ac:dyDescent="0.25">
      <c r="A385" t="s">
        <v>2831</v>
      </c>
      <c r="B385" t="s">
        <v>1739</v>
      </c>
      <c r="C385" t="s">
        <v>2830</v>
      </c>
      <c r="D385" t="s">
        <v>2298</v>
      </c>
      <c r="E385" s="741">
        <v>32375</v>
      </c>
      <c r="F385" s="741">
        <v>38850</v>
      </c>
      <c r="G385" s="741">
        <v>6475</v>
      </c>
      <c r="H385" t="s">
        <v>2829</v>
      </c>
      <c r="I385" t="s">
        <v>42</v>
      </c>
      <c r="J385" t="s">
        <v>1429</v>
      </c>
      <c r="K385" t="s">
        <v>1738</v>
      </c>
      <c r="M385" t="s">
        <v>2302</v>
      </c>
      <c r="O385" t="s">
        <v>2301</v>
      </c>
    </row>
    <row r="386" spans="1:15" x14ac:dyDescent="0.25">
      <c r="A386" t="s">
        <v>2828</v>
      </c>
      <c r="B386" t="s">
        <v>1732</v>
      </c>
      <c r="C386" t="s">
        <v>2827</v>
      </c>
      <c r="D386" t="s">
        <v>2309</v>
      </c>
      <c r="E386" s="741">
        <v>123750</v>
      </c>
      <c r="F386" s="741">
        <v>148500</v>
      </c>
      <c r="G386" s="741">
        <v>24750</v>
      </c>
      <c r="H386" t="s">
        <v>1221</v>
      </c>
      <c r="I386" t="s">
        <v>1707</v>
      </c>
      <c r="J386" t="s">
        <v>1706</v>
      </c>
      <c r="K386" t="s">
        <v>1736</v>
      </c>
      <c r="M386" t="s">
        <v>2789</v>
      </c>
      <c r="N386" t="s">
        <v>2801</v>
      </c>
      <c r="O386" t="s">
        <v>2788</v>
      </c>
    </row>
    <row r="387" spans="1:15" x14ac:dyDescent="0.25">
      <c r="A387" t="s">
        <v>2826</v>
      </c>
      <c r="B387" t="s">
        <v>1732</v>
      </c>
      <c r="C387" t="s">
        <v>2825</v>
      </c>
      <c r="D387" t="s">
        <v>2309</v>
      </c>
      <c r="E387" s="741">
        <v>5532.54</v>
      </c>
      <c r="F387" s="741">
        <v>6639.54</v>
      </c>
      <c r="G387" s="741">
        <v>1107</v>
      </c>
      <c r="H387" t="s">
        <v>471</v>
      </c>
      <c r="I387" t="s">
        <v>73</v>
      </c>
      <c r="J387" t="s">
        <v>2315</v>
      </c>
      <c r="K387" t="s">
        <v>1731</v>
      </c>
      <c r="M387" t="s">
        <v>2314</v>
      </c>
      <c r="N387" t="s">
        <v>2313</v>
      </c>
      <c r="O387" t="s">
        <v>2312</v>
      </c>
    </row>
    <row r="388" spans="1:15" x14ac:dyDescent="0.25">
      <c r="A388" t="s">
        <v>2824</v>
      </c>
      <c r="B388" t="s">
        <v>1732</v>
      </c>
      <c r="C388" t="s">
        <v>2823</v>
      </c>
      <c r="D388" t="s">
        <v>2298</v>
      </c>
      <c r="E388" s="741">
        <v>29040</v>
      </c>
      <c r="F388" s="741">
        <v>34848</v>
      </c>
      <c r="G388" s="741">
        <v>5808</v>
      </c>
      <c r="H388" t="s">
        <v>2822</v>
      </c>
      <c r="I388" t="s">
        <v>48</v>
      </c>
      <c r="J388" t="s">
        <v>1492</v>
      </c>
      <c r="K388" t="s">
        <v>1734</v>
      </c>
      <c r="M388" t="s">
        <v>2420</v>
      </c>
      <c r="N388" t="s">
        <v>2419</v>
      </c>
      <c r="O388" t="s">
        <v>2418</v>
      </c>
    </row>
    <row r="389" spans="1:15" x14ac:dyDescent="0.25">
      <c r="A389" t="s">
        <v>2821</v>
      </c>
      <c r="B389" t="s">
        <v>1728</v>
      </c>
      <c r="C389" t="s">
        <v>2820</v>
      </c>
      <c r="D389" t="s">
        <v>2309</v>
      </c>
      <c r="E389" s="741">
        <v>23833.33</v>
      </c>
      <c r="F389" s="741">
        <v>28600</v>
      </c>
      <c r="G389" s="741">
        <v>4766.67</v>
      </c>
      <c r="H389" t="s">
        <v>2819</v>
      </c>
      <c r="I389" t="s">
        <v>130</v>
      </c>
      <c r="J389" t="s">
        <v>1729</v>
      </c>
      <c r="K389" t="s">
        <v>1727</v>
      </c>
      <c r="M389" t="s">
        <v>2818</v>
      </c>
      <c r="N389" t="s">
        <v>2817</v>
      </c>
      <c r="O389" t="s">
        <v>2816</v>
      </c>
    </row>
    <row r="390" spans="1:15" x14ac:dyDescent="0.25">
      <c r="A390" t="s">
        <v>2815</v>
      </c>
      <c r="B390" t="s">
        <v>1725</v>
      </c>
      <c r="C390" t="s">
        <v>2814</v>
      </c>
      <c r="D390" t="s">
        <v>2309</v>
      </c>
      <c r="E390" s="741">
        <v>119250</v>
      </c>
      <c r="F390" s="741">
        <v>143100</v>
      </c>
      <c r="G390" s="741">
        <v>23850</v>
      </c>
      <c r="H390" t="s">
        <v>1413</v>
      </c>
      <c r="I390" t="s">
        <v>1707</v>
      </c>
      <c r="J390" t="s">
        <v>1706</v>
      </c>
      <c r="K390" t="s">
        <v>1724</v>
      </c>
      <c r="M390" t="s">
        <v>2789</v>
      </c>
      <c r="N390" t="s">
        <v>2801</v>
      </c>
      <c r="O390" t="s">
        <v>2788</v>
      </c>
    </row>
    <row r="391" spans="1:15" x14ac:dyDescent="0.25">
      <c r="A391" t="s">
        <v>2813</v>
      </c>
      <c r="B391" t="s">
        <v>1722</v>
      </c>
      <c r="C391" t="s">
        <v>2812</v>
      </c>
      <c r="D391" t="s">
        <v>2298</v>
      </c>
      <c r="E391" s="741">
        <v>248416.67</v>
      </c>
      <c r="F391" s="741">
        <v>298100</v>
      </c>
      <c r="G391" s="741">
        <v>49683.33</v>
      </c>
      <c r="H391" t="s">
        <v>2811</v>
      </c>
      <c r="I391" t="s">
        <v>42</v>
      </c>
      <c r="J391" t="s">
        <v>1429</v>
      </c>
      <c r="K391" t="s">
        <v>1721</v>
      </c>
      <c r="M391" t="s">
        <v>2302</v>
      </c>
      <c r="O391" t="s">
        <v>2301</v>
      </c>
    </row>
    <row r="392" spans="1:15" x14ac:dyDescent="0.25">
      <c r="A392" t="s">
        <v>2810</v>
      </c>
      <c r="B392" t="s">
        <v>1715</v>
      </c>
      <c r="C392" t="s">
        <v>2809</v>
      </c>
      <c r="D392" t="s">
        <v>2298</v>
      </c>
      <c r="E392" s="741">
        <v>1115</v>
      </c>
      <c r="F392" s="741">
        <v>1290</v>
      </c>
      <c r="G392" s="741">
        <v>175</v>
      </c>
      <c r="H392" t="s">
        <v>2808</v>
      </c>
      <c r="I392" t="s">
        <v>1400</v>
      </c>
      <c r="J392" t="s">
        <v>1399</v>
      </c>
      <c r="K392" t="s">
        <v>2807</v>
      </c>
      <c r="M392" t="s">
        <v>2296</v>
      </c>
      <c r="O392" t="s">
        <v>2295</v>
      </c>
    </row>
    <row r="393" spans="1:15" x14ac:dyDescent="0.25">
      <c r="A393" t="s">
        <v>2806</v>
      </c>
      <c r="B393" t="s">
        <v>1715</v>
      </c>
      <c r="C393" t="s">
        <v>2805</v>
      </c>
      <c r="D393" t="s">
        <v>2298</v>
      </c>
      <c r="E393" s="741">
        <v>27540</v>
      </c>
      <c r="F393" s="741">
        <v>33048</v>
      </c>
      <c r="G393" s="741">
        <v>5508</v>
      </c>
      <c r="H393" t="s">
        <v>2804</v>
      </c>
      <c r="I393" t="s">
        <v>48</v>
      </c>
      <c r="J393" t="s">
        <v>1492</v>
      </c>
      <c r="K393" t="s">
        <v>1719</v>
      </c>
      <c r="M393" t="s">
        <v>2420</v>
      </c>
      <c r="N393" t="s">
        <v>2419</v>
      </c>
      <c r="O393" t="s">
        <v>2418</v>
      </c>
    </row>
    <row r="394" spans="1:15" x14ac:dyDescent="0.25">
      <c r="A394" t="s">
        <v>2803</v>
      </c>
      <c r="B394" t="s">
        <v>1715</v>
      </c>
      <c r="C394" t="s">
        <v>2802</v>
      </c>
      <c r="D394" t="s">
        <v>2309</v>
      </c>
      <c r="E394" s="741">
        <v>123750</v>
      </c>
      <c r="F394" s="741">
        <v>148500</v>
      </c>
      <c r="G394" s="741">
        <v>24750</v>
      </c>
      <c r="H394" t="s">
        <v>262</v>
      </c>
      <c r="I394" t="s">
        <v>1707</v>
      </c>
      <c r="J394" t="s">
        <v>1706</v>
      </c>
      <c r="K394" t="s">
        <v>1714</v>
      </c>
      <c r="M394" t="s">
        <v>2789</v>
      </c>
      <c r="N394" t="s">
        <v>2801</v>
      </c>
      <c r="O394" t="s">
        <v>2788</v>
      </c>
    </row>
    <row r="395" spans="1:15" x14ac:dyDescent="0.25">
      <c r="A395" t="s">
        <v>2800</v>
      </c>
      <c r="B395" t="s">
        <v>1715</v>
      </c>
      <c r="C395" t="s">
        <v>2799</v>
      </c>
      <c r="D395" t="s">
        <v>2309</v>
      </c>
      <c r="E395" s="741">
        <v>10964.22</v>
      </c>
      <c r="F395" s="741">
        <v>13157.31</v>
      </c>
      <c r="G395" s="741">
        <v>2193.09</v>
      </c>
      <c r="H395" t="s">
        <v>2798</v>
      </c>
      <c r="I395" t="s">
        <v>73</v>
      </c>
      <c r="J395" t="s">
        <v>2315</v>
      </c>
      <c r="K395" t="s">
        <v>1717</v>
      </c>
      <c r="M395" t="s">
        <v>2314</v>
      </c>
      <c r="N395" t="s">
        <v>2313</v>
      </c>
      <c r="O395" t="s">
        <v>2312</v>
      </c>
    </row>
    <row r="396" spans="1:15" x14ac:dyDescent="0.25">
      <c r="A396" t="s">
        <v>2797</v>
      </c>
      <c r="B396" t="s">
        <v>1712</v>
      </c>
      <c r="C396" t="s">
        <v>2796</v>
      </c>
      <c r="D396" t="s">
        <v>2298</v>
      </c>
      <c r="E396" s="741">
        <v>72225</v>
      </c>
      <c r="F396" s="741">
        <v>86670</v>
      </c>
      <c r="G396" s="741">
        <v>14445</v>
      </c>
      <c r="H396" t="s">
        <v>2795</v>
      </c>
      <c r="I396" t="s">
        <v>42</v>
      </c>
      <c r="J396" t="s">
        <v>1429</v>
      </c>
      <c r="K396" t="s">
        <v>1711</v>
      </c>
      <c r="M396" t="s">
        <v>2302</v>
      </c>
      <c r="O396" t="s">
        <v>2301</v>
      </c>
    </row>
    <row r="397" spans="1:15" x14ac:dyDescent="0.25">
      <c r="A397" t="s">
        <v>2794</v>
      </c>
      <c r="B397" t="s">
        <v>1709</v>
      </c>
      <c r="C397" t="s">
        <v>2793</v>
      </c>
      <c r="D397" t="s">
        <v>2298</v>
      </c>
      <c r="E397" s="741">
        <v>68280</v>
      </c>
      <c r="F397" s="741">
        <v>81936</v>
      </c>
      <c r="G397" s="741">
        <v>13656</v>
      </c>
      <c r="H397" t="s">
        <v>2792</v>
      </c>
      <c r="I397" t="s">
        <v>48</v>
      </c>
      <c r="J397" t="s">
        <v>1492</v>
      </c>
      <c r="K397" t="s">
        <v>1708</v>
      </c>
      <c r="M397" t="s">
        <v>2420</v>
      </c>
      <c r="N397" t="s">
        <v>2419</v>
      </c>
      <c r="O397" t="s">
        <v>2418</v>
      </c>
    </row>
    <row r="398" spans="1:15" x14ac:dyDescent="0.25">
      <c r="A398" t="s">
        <v>2791</v>
      </c>
      <c r="B398" t="s">
        <v>1705</v>
      </c>
      <c r="C398" t="s">
        <v>2790</v>
      </c>
      <c r="D398" t="s">
        <v>2298</v>
      </c>
      <c r="E398" s="741">
        <v>220500</v>
      </c>
      <c r="F398" s="741">
        <v>264600</v>
      </c>
      <c r="G398" s="741">
        <v>44100</v>
      </c>
      <c r="H398" t="s">
        <v>766</v>
      </c>
      <c r="I398" t="s">
        <v>1707</v>
      </c>
      <c r="J398" t="s">
        <v>1706</v>
      </c>
      <c r="K398" t="s">
        <v>1704</v>
      </c>
      <c r="M398" t="s">
        <v>2789</v>
      </c>
      <c r="O398" t="s">
        <v>2788</v>
      </c>
    </row>
    <row r="399" spans="1:15" x14ac:dyDescent="0.25">
      <c r="A399" t="s">
        <v>2787</v>
      </c>
      <c r="B399" t="s">
        <v>1703</v>
      </c>
      <c r="C399" t="s">
        <v>2786</v>
      </c>
      <c r="D399" t="s">
        <v>2298</v>
      </c>
      <c r="E399" s="741">
        <v>27960</v>
      </c>
      <c r="F399" s="741">
        <v>33552</v>
      </c>
      <c r="G399" s="741">
        <v>5592</v>
      </c>
      <c r="H399" t="s">
        <v>2785</v>
      </c>
      <c r="I399" t="s">
        <v>48</v>
      </c>
      <c r="J399" t="s">
        <v>1492</v>
      </c>
      <c r="K399" t="s">
        <v>1702</v>
      </c>
      <c r="M399" t="s">
        <v>2420</v>
      </c>
      <c r="N399" t="s">
        <v>2419</v>
      </c>
      <c r="O399" t="s">
        <v>2418</v>
      </c>
    </row>
    <row r="400" spans="1:15" x14ac:dyDescent="0.25">
      <c r="A400" t="s">
        <v>2784</v>
      </c>
      <c r="B400" t="s">
        <v>1700</v>
      </c>
      <c r="C400" t="s">
        <v>2783</v>
      </c>
      <c r="D400" t="s">
        <v>2298</v>
      </c>
      <c r="E400" s="741">
        <v>190855</v>
      </c>
      <c r="F400" s="741">
        <v>229026</v>
      </c>
      <c r="G400" s="741">
        <v>38171</v>
      </c>
      <c r="H400" t="s">
        <v>2782</v>
      </c>
      <c r="I400" t="s">
        <v>42</v>
      </c>
      <c r="J400" t="s">
        <v>1429</v>
      </c>
      <c r="K400" t="s">
        <v>1699</v>
      </c>
      <c r="M400" t="s">
        <v>2302</v>
      </c>
      <c r="O400" t="s">
        <v>2301</v>
      </c>
    </row>
    <row r="401" spans="1:15" x14ac:dyDescent="0.25">
      <c r="A401" t="s">
        <v>2781</v>
      </c>
      <c r="B401" t="s">
        <v>1700</v>
      </c>
      <c r="C401" t="s">
        <v>2780</v>
      </c>
      <c r="D401" t="s">
        <v>2309</v>
      </c>
      <c r="E401" s="741">
        <v>2690</v>
      </c>
      <c r="F401" s="741">
        <v>3228</v>
      </c>
      <c r="G401" s="741">
        <v>538</v>
      </c>
      <c r="H401" t="s">
        <v>2779</v>
      </c>
      <c r="I401" t="s">
        <v>117</v>
      </c>
      <c r="J401" t="s">
        <v>1391</v>
      </c>
      <c r="K401" t="s">
        <v>1701</v>
      </c>
      <c r="M401" t="s">
        <v>2384</v>
      </c>
      <c r="N401" t="s">
        <v>2383</v>
      </c>
      <c r="O401" t="s">
        <v>2382</v>
      </c>
    </row>
    <row r="402" spans="1:15" x14ac:dyDescent="0.25">
      <c r="A402" t="s">
        <v>2778</v>
      </c>
      <c r="B402" t="s">
        <v>1698</v>
      </c>
      <c r="C402" t="s">
        <v>2777</v>
      </c>
      <c r="D402" t="s">
        <v>2298</v>
      </c>
      <c r="E402" s="741">
        <v>67375</v>
      </c>
      <c r="F402" s="741">
        <v>80850</v>
      </c>
      <c r="G402" s="741">
        <v>13475</v>
      </c>
      <c r="H402" t="s">
        <v>2776</v>
      </c>
      <c r="I402" t="s">
        <v>42</v>
      </c>
      <c r="J402" t="s">
        <v>1429</v>
      </c>
      <c r="K402" t="s">
        <v>1697</v>
      </c>
      <c r="M402" t="s">
        <v>2302</v>
      </c>
      <c r="O402" t="s">
        <v>2301</v>
      </c>
    </row>
    <row r="403" spans="1:15" x14ac:dyDescent="0.25">
      <c r="A403" t="s">
        <v>2775</v>
      </c>
      <c r="B403" t="s">
        <v>1696</v>
      </c>
      <c r="C403" t="s">
        <v>2774</v>
      </c>
      <c r="D403" t="s">
        <v>2309</v>
      </c>
      <c r="E403" s="741">
        <v>4000</v>
      </c>
      <c r="F403" s="741">
        <v>4800</v>
      </c>
      <c r="G403" s="741">
        <v>800</v>
      </c>
      <c r="H403" t="s">
        <v>2773</v>
      </c>
      <c r="I403" t="s">
        <v>54</v>
      </c>
      <c r="J403" t="s">
        <v>1480</v>
      </c>
      <c r="K403" t="s">
        <v>1695</v>
      </c>
      <c r="M403" t="s">
        <v>2397</v>
      </c>
      <c r="N403" t="s">
        <v>2396</v>
      </c>
      <c r="O403" t="s">
        <v>2395</v>
      </c>
    </row>
    <row r="404" spans="1:15" x14ac:dyDescent="0.25">
      <c r="A404" t="s">
        <v>2772</v>
      </c>
      <c r="B404" t="s">
        <v>1693</v>
      </c>
      <c r="C404" t="s">
        <v>2771</v>
      </c>
      <c r="D404" t="s">
        <v>2298</v>
      </c>
      <c r="E404" s="741">
        <v>80640</v>
      </c>
      <c r="F404" s="741">
        <v>96768</v>
      </c>
      <c r="G404" s="741">
        <v>16128</v>
      </c>
      <c r="H404" t="s">
        <v>2770</v>
      </c>
      <c r="I404" t="s">
        <v>48</v>
      </c>
      <c r="J404" t="s">
        <v>1492</v>
      </c>
      <c r="K404" t="s">
        <v>1692</v>
      </c>
      <c r="M404" t="s">
        <v>2420</v>
      </c>
      <c r="N404" t="s">
        <v>2419</v>
      </c>
      <c r="O404" t="s">
        <v>2418</v>
      </c>
    </row>
    <row r="405" spans="1:15" x14ac:dyDescent="0.25">
      <c r="A405" t="s">
        <v>2769</v>
      </c>
      <c r="B405" t="s">
        <v>1691</v>
      </c>
      <c r="C405" t="s">
        <v>2768</v>
      </c>
      <c r="D405" t="s">
        <v>2309</v>
      </c>
      <c r="E405" s="741">
        <v>10965.45</v>
      </c>
      <c r="F405" s="741">
        <v>13158.54</v>
      </c>
      <c r="G405" s="741">
        <v>2193.09</v>
      </c>
      <c r="H405" t="s">
        <v>2767</v>
      </c>
      <c r="I405" t="s">
        <v>73</v>
      </c>
      <c r="J405" t="s">
        <v>2315</v>
      </c>
      <c r="K405" t="s">
        <v>1690</v>
      </c>
      <c r="M405" t="s">
        <v>2314</v>
      </c>
      <c r="N405" t="s">
        <v>2313</v>
      </c>
      <c r="O405" t="s">
        <v>2312</v>
      </c>
    </row>
    <row r="406" spans="1:15" x14ac:dyDescent="0.25">
      <c r="A406" t="s">
        <v>2766</v>
      </c>
      <c r="B406" t="s">
        <v>1689</v>
      </c>
      <c r="C406" t="s">
        <v>2765</v>
      </c>
      <c r="D406" t="s">
        <v>2298</v>
      </c>
      <c r="E406" s="741">
        <v>355415</v>
      </c>
      <c r="F406" s="741">
        <v>426498</v>
      </c>
      <c r="G406" s="741">
        <v>71083</v>
      </c>
      <c r="H406" t="s">
        <v>2764</v>
      </c>
      <c r="I406" t="s">
        <v>42</v>
      </c>
      <c r="J406" t="s">
        <v>1429</v>
      </c>
      <c r="K406" t="s">
        <v>1688</v>
      </c>
      <c r="M406" t="s">
        <v>2302</v>
      </c>
      <c r="O406" t="s">
        <v>2301</v>
      </c>
    </row>
    <row r="407" spans="1:15" x14ac:dyDescent="0.25">
      <c r="A407" t="s">
        <v>2763</v>
      </c>
      <c r="B407" t="s">
        <v>1686</v>
      </c>
      <c r="C407" t="s">
        <v>2762</v>
      </c>
      <c r="D407" t="s">
        <v>2298</v>
      </c>
      <c r="E407" s="741">
        <v>275336.67</v>
      </c>
      <c r="F407" s="741">
        <v>330404</v>
      </c>
      <c r="G407" s="741">
        <v>55067.33</v>
      </c>
      <c r="H407" t="s">
        <v>2761</v>
      </c>
      <c r="I407" t="s">
        <v>42</v>
      </c>
      <c r="J407" t="s">
        <v>1429</v>
      </c>
      <c r="K407" t="s">
        <v>1685</v>
      </c>
      <c r="M407" t="s">
        <v>2302</v>
      </c>
      <c r="O407" t="s">
        <v>2301</v>
      </c>
    </row>
    <row r="408" spans="1:15" x14ac:dyDescent="0.25">
      <c r="A408" t="s">
        <v>2760</v>
      </c>
      <c r="B408" t="s">
        <v>1686</v>
      </c>
      <c r="C408" t="s">
        <v>2759</v>
      </c>
      <c r="D408" t="s">
        <v>2309</v>
      </c>
      <c r="E408" s="741">
        <v>4000</v>
      </c>
      <c r="F408" s="741">
        <v>4800</v>
      </c>
      <c r="G408" s="741">
        <v>800</v>
      </c>
      <c r="H408" t="s">
        <v>2758</v>
      </c>
      <c r="I408" t="s">
        <v>54</v>
      </c>
      <c r="J408" t="s">
        <v>1480</v>
      </c>
      <c r="K408" t="s">
        <v>1687</v>
      </c>
      <c r="M408" t="s">
        <v>2397</v>
      </c>
      <c r="N408" t="s">
        <v>2396</v>
      </c>
      <c r="O408" t="s">
        <v>2395</v>
      </c>
    </row>
    <row r="409" spans="1:15" x14ac:dyDescent="0.25">
      <c r="A409" t="s">
        <v>2757</v>
      </c>
      <c r="B409" t="s">
        <v>1682</v>
      </c>
      <c r="C409" t="s">
        <v>2756</v>
      </c>
      <c r="D409" t="s">
        <v>2298</v>
      </c>
      <c r="E409" s="741">
        <v>1015</v>
      </c>
      <c r="F409" s="741">
        <v>1190</v>
      </c>
      <c r="G409" s="741">
        <v>175</v>
      </c>
      <c r="H409" t="s">
        <v>2755</v>
      </c>
      <c r="I409" t="s">
        <v>1400</v>
      </c>
      <c r="J409" t="s">
        <v>1399</v>
      </c>
      <c r="K409" t="s">
        <v>1681</v>
      </c>
      <c r="M409" t="s">
        <v>2296</v>
      </c>
      <c r="O409" t="s">
        <v>2295</v>
      </c>
    </row>
    <row r="410" spans="1:15" x14ac:dyDescent="0.25">
      <c r="A410" t="s">
        <v>2754</v>
      </c>
      <c r="B410" t="s">
        <v>1682</v>
      </c>
      <c r="C410" t="s">
        <v>2753</v>
      </c>
      <c r="D410" t="s">
        <v>2298</v>
      </c>
      <c r="E410" s="741">
        <v>1200</v>
      </c>
      <c r="F410" s="741">
        <v>1440</v>
      </c>
      <c r="G410" s="741">
        <v>240</v>
      </c>
      <c r="H410" t="s">
        <v>2752</v>
      </c>
      <c r="I410" t="s">
        <v>48</v>
      </c>
      <c r="J410" t="s">
        <v>1492</v>
      </c>
      <c r="K410" t="s">
        <v>1683</v>
      </c>
      <c r="M410" t="s">
        <v>2420</v>
      </c>
      <c r="N410" t="s">
        <v>2419</v>
      </c>
      <c r="O410" t="s">
        <v>2418</v>
      </c>
    </row>
    <row r="411" spans="1:15" x14ac:dyDescent="0.25">
      <c r="A411" t="s">
        <v>2751</v>
      </c>
      <c r="B411" t="s">
        <v>1682</v>
      </c>
      <c r="C411" t="s">
        <v>2750</v>
      </c>
      <c r="D411" t="s">
        <v>2298</v>
      </c>
      <c r="E411" s="741">
        <v>354413.75</v>
      </c>
      <c r="F411" s="741">
        <v>425296.5</v>
      </c>
      <c r="G411" s="741">
        <v>70882.75</v>
      </c>
      <c r="H411" t="s">
        <v>2749</v>
      </c>
      <c r="I411" t="s">
        <v>42</v>
      </c>
      <c r="J411" t="s">
        <v>1429</v>
      </c>
      <c r="K411" t="s">
        <v>1684</v>
      </c>
      <c r="M411" t="s">
        <v>2302</v>
      </c>
      <c r="O411" t="s">
        <v>2301</v>
      </c>
    </row>
    <row r="412" spans="1:15" x14ac:dyDescent="0.25">
      <c r="A412" t="s">
        <v>2748</v>
      </c>
      <c r="B412" t="s">
        <v>1679</v>
      </c>
      <c r="C412" t="s">
        <v>2747</v>
      </c>
      <c r="D412" t="s">
        <v>2298</v>
      </c>
      <c r="E412" s="741">
        <v>18415</v>
      </c>
      <c r="F412" s="741">
        <v>22098</v>
      </c>
      <c r="G412" s="741">
        <v>3683</v>
      </c>
      <c r="H412" t="s">
        <v>2746</v>
      </c>
      <c r="I412" t="s">
        <v>42</v>
      </c>
      <c r="J412" t="s">
        <v>1429</v>
      </c>
      <c r="K412" t="s">
        <v>1678</v>
      </c>
      <c r="M412" t="s">
        <v>2302</v>
      </c>
      <c r="O412" t="s">
        <v>2301</v>
      </c>
    </row>
    <row r="413" spans="1:15" x14ac:dyDescent="0.25">
      <c r="A413" t="s">
        <v>2745</v>
      </c>
      <c r="B413" t="s">
        <v>1679</v>
      </c>
      <c r="C413" t="s">
        <v>2744</v>
      </c>
      <c r="D413" t="s">
        <v>2298</v>
      </c>
      <c r="E413" s="741">
        <v>15622.5</v>
      </c>
      <c r="F413" s="741">
        <v>18747</v>
      </c>
      <c r="G413" s="741">
        <v>3124.5</v>
      </c>
      <c r="H413" t="s">
        <v>2743</v>
      </c>
      <c r="I413" t="s">
        <v>42</v>
      </c>
      <c r="J413" t="s">
        <v>1429</v>
      </c>
      <c r="K413" t="s">
        <v>1680</v>
      </c>
      <c r="M413" t="s">
        <v>2302</v>
      </c>
      <c r="O413" t="s">
        <v>2301</v>
      </c>
    </row>
    <row r="414" spans="1:15" x14ac:dyDescent="0.25">
      <c r="A414" t="s">
        <v>2742</v>
      </c>
      <c r="B414" t="s">
        <v>1674</v>
      </c>
      <c r="C414" t="s">
        <v>2741</v>
      </c>
      <c r="D414" t="s">
        <v>2298</v>
      </c>
      <c r="E414" s="741">
        <v>70000</v>
      </c>
      <c r="F414" s="741">
        <v>70000</v>
      </c>
      <c r="G414" s="741">
        <v>0</v>
      </c>
      <c r="H414" t="s">
        <v>2740</v>
      </c>
      <c r="I414" t="s">
        <v>59</v>
      </c>
      <c r="J414" t="s">
        <v>58</v>
      </c>
      <c r="K414" t="s">
        <v>1673</v>
      </c>
      <c r="M414" t="s">
        <v>2363</v>
      </c>
      <c r="N414" t="s">
        <v>2362</v>
      </c>
      <c r="O414" t="s">
        <v>2361</v>
      </c>
    </row>
    <row r="415" spans="1:15" x14ac:dyDescent="0.25">
      <c r="A415" t="s">
        <v>2739</v>
      </c>
      <c r="B415" t="s">
        <v>1672</v>
      </c>
      <c r="C415" t="s">
        <v>2738</v>
      </c>
      <c r="D415" t="s">
        <v>2309</v>
      </c>
      <c r="E415" s="741">
        <v>2500</v>
      </c>
      <c r="F415" s="741">
        <v>3000</v>
      </c>
      <c r="G415" s="741">
        <v>500</v>
      </c>
      <c r="H415" t="s">
        <v>2737</v>
      </c>
      <c r="I415" t="s">
        <v>57</v>
      </c>
      <c r="J415" t="s">
        <v>1460</v>
      </c>
      <c r="K415" t="s">
        <v>1671</v>
      </c>
      <c r="M415" t="s">
        <v>2371</v>
      </c>
      <c r="N415" t="s">
        <v>1403</v>
      </c>
      <c r="O415" t="s">
        <v>2370</v>
      </c>
    </row>
    <row r="416" spans="1:15" x14ac:dyDescent="0.25">
      <c r="A416" t="s">
        <v>2736</v>
      </c>
      <c r="B416" t="s">
        <v>1669</v>
      </c>
      <c r="C416" t="s">
        <v>2735</v>
      </c>
      <c r="D416" t="s">
        <v>2298</v>
      </c>
      <c r="E416" s="741">
        <v>196476.17</v>
      </c>
      <c r="F416" s="741">
        <v>235771.4</v>
      </c>
      <c r="G416" s="741">
        <v>39295.230000000003</v>
      </c>
      <c r="H416" t="s">
        <v>2734</v>
      </c>
      <c r="I416" t="s">
        <v>83</v>
      </c>
      <c r="J416" t="s">
        <v>1394</v>
      </c>
      <c r="K416" t="s">
        <v>1668</v>
      </c>
      <c r="M416" t="s">
        <v>2337</v>
      </c>
      <c r="N416" t="s">
        <v>2336</v>
      </c>
      <c r="O416" t="s">
        <v>2335</v>
      </c>
    </row>
    <row r="417" spans="1:15" x14ac:dyDescent="0.25">
      <c r="A417" t="s">
        <v>2733</v>
      </c>
      <c r="B417" t="s">
        <v>1669</v>
      </c>
      <c r="C417" t="s">
        <v>2732</v>
      </c>
      <c r="D417" t="s">
        <v>2298</v>
      </c>
      <c r="E417" s="741">
        <v>221870.83</v>
      </c>
      <c r="F417" s="741">
        <v>266245</v>
      </c>
      <c r="G417" s="741">
        <v>44374.17</v>
      </c>
      <c r="H417" t="s">
        <v>2731</v>
      </c>
      <c r="I417" t="s">
        <v>42</v>
      </c>
      <c r="J417" t="s">
        <v>1429</v>
      </c>
      <c r="K417" t="s">
        <v>1670</v>
      </c>
      <c r="M417" t="s">
        <v>2302</v>
      </c>
      <c r="O417" t="s">
        <v>2301</v>
      </c>
    </row>
    <row r="418" spans="1:15" x14ac:dyDescent="0.25">
      <c r="A418" t="s">
        <v>2730</v>
      </c>
      <c r="B418" t="s">
        <v>1665</v>
      </c>
      <c r="C418" t="s">
        <v>2729</v>
      </c>
      <c r="D418" t="s">
        <v>2309</v>
      </c>
      <c r="E418" s="741">
        <v>112709.1</v>
      </c>
      <c r="F418" s="741">
        <v>135250.92000000001</v>
      </c>
      <c r="G418" s="741">
        <v>22541.82</v>
      </c>
      <c r="H418" t="s">
        <v>2728</v>
      </c>
      <c r="I418" t="s">
        <v>71</v>
      </c>
      <c r="J418" t="s">
        <v>2499</v>
      </c>
      <c r="K418" t="s">
        <v>1664</v>
      </c>
      <c r="M418" t="s">
        <v>2498</v>
      </c>
      <c r="N418" t="s">
        <v>2497</v>
      </c>
      <c r="O418" t="s">
        <v>2496</v>
      </c>
    </row>
    <row r="419" spans="1:15" x14ac:dyDescent="0.25">
      <c r="A419" t="s">
        <v>2727</v>
      </c>
      <c r="B419" t="s">
        <v>1663</v>
      </c>
      <c r="C419" t="s">
        <v>2726</v>
      </c>
      <c r="D419" t="s">
        <v>2309</v>
      </c>
      <c r="E419" s="741">
        <v>2690</v>
      </c>
      <c r="F419" s="741">
        <v>3228</v>
      </c>
      <c r="G419" s="741">
        <v>538</v>
      </c>
      <c r="H419" t="s">
        <v>2725</v>
      </c>
      <c r="I419" t="s">
        <v>117</v>
      </c>
      <c r="J419" t="s">
        <v>1391</v>
      </c>
      <c r="K419" t="s">
        <v>1662</v>
      </c>
      <c r="M419" t="s">
        <v>2384</v>
      </c>
      <c r="N419" t="s">
        <v>2383</v>
      </c>
      <c r="O419" t="s">
        <v>2382</v>
      </c>
    </row>
    <row r="420" spans="1:15" x14ac:dyDescent="0.25">
      <c r="A420" t="s">
        <v>2724</v>
      </c>
      <c r="B420" t="s">
        <v>2723</v>
      </c>
      <c r="C420" t="s">
        <v>2722</v>
      </c>
      <c r="D420" t="s">
        <v>2298</v>
      </c>
      <c r="E420" s="741">
        <v>201045.83</v>
      </c>
      <c r="F420" s="741">
        <v>241255</v>
      </c>
      <c r="G420" s="741">
        <v>40209.17</v>
      </c>
      <c r="H420" t="s">
        <v>2721</v>
      </c>
      <c r="I420" t="s">
        <v>42</v>
      </c>
      <c r="J420" t="s">
        <v>1429</v>
      </c>
      <c r="K420" t="s">
        <v>1666</v>
      </c>
      <c r="M420" t="s">
        <v>2302</v>
      </c>
      <c r="O420" t="s">
        <v>2301</v>
      </c>
    </row>
    <row r="421" spans="1:15" x14ac:dyDescent="0.25">
      <c r="A421" t="s">
        <v>2720</v>
      </c>
      <c r="B421" t="s">
        <v>1659</v>
      </c>
      <c r="C421" t="s">
        <v>2719</v>
      </c>
      <c r="D421" t="s">
        <v>2298</v>
      </c>
      <c r="E421" s="741">
        <v>28156</v>
      </c>
      <c r="F421" s="741">
        <v>28156</v>
      </c>
      <c r="G421" s="741">
        <v>0</v>
      </c>
      <c r="H421" t="s">
        <v>2718</v>
      </c>
      <c r="I421" t="s">
        <v>1661</v>
      </c>
      <c r="J421" t="s">
        <v>1660</v>
      </c>
      <c r="K421" t="s">
        <v>1658</v>
      </c>
      <c r="M421" t="s">
        <v>2717</v>
      </c>
      <c r="N421" t="s">
        <v>2717</v>
      </c>
      <c r="O421" t="s">
        <v>2716</v>
      </c>
    </row>
    <row r="422" spans="1:15" x14ac:dyDescent="0.25">
      <c r="A422" t="s">
        <v>2715</v>
      </c>
      <c r="B422" t="s">
        <v>1654</v>
      </c>
      <c r="C422" t="s">
        <v>2714</v>
      </c>
      <c r="D422" t="s">
        <v>2298</v>
      </c>
      <c r="E422" s="741">
        <v>413417.07</v>
      </c>
      <c r="F422" s="741">
        <v>496100</v>
      </c>
      <c r="G422" s="741">
        <v>82682.929999999993</v>
      </c>
      <c r="H422" t="s">
        <v>377</v>
      </c>
      <c r="I422" t="s">
        <v>1656</v>
      </c>
      <c r="J422" t="s">
        <v>2713</v>
      </c>
      <c r="K422" t="s">
        <v>1653</v>
      </c>
      <c r="M422" t="s">
        <v>2712</v>
      </c>
      <c r="O422" t="s">
        <v>2711</v>
      </c>
    </row>
    <row r="423" spans="1:15" x14ac:dyDescent="0.25">
      <c r="A423" t="s">
        <v>2710</v>
      </c>
      <c r="B423" t="s">
        <v>1654</v>
      </c>
      <c r="C423" t="s">
        <v>2709</v>
      </c>
      <c r="D423" t="s">
        <v>2309</v>
      </c>
      <c r="E423" s="741">
        <v>5544.84</v>
      </c>
      <c r="F423" s="741">
        <v>6654.3</v>
      </c>
      <c r="G423" s="741">
        <v>1109.46</v>
      </c>
      <c r="H423" t="s">
        <v>2708</v>
      </c>
      <c r="I423" t="s">
        <v>73</v>
      </c>
      <c r="J423" t="s">
        <v>2315</v>
      </c>
      <c r="K423" t="s">
        <v>1657</v>
      </c>
      <c r="M423" t="s">
        <v>2314</v>
      </c>
      <c r="N423" t="s">
        <v>2313</v>
      </c>
      <c r="O423" t="s">
        <v>2312</v>
      </c>
    </row>
    <row r="424" spans="1:15" x14ac:dyDescent="0.25">
      <c r="A424" t="s">
        <v>2707</v>
      </c>
      <c r="B424" t="s">
        <v>1652</v>
      </c>
      <c r="C424" t="s">
        <v>2706</v>
      </c>
      <c r="D424" t="s">
        <v>2298</v>
      </c>
      <c r="E424" s="741">
        <v>280202.5</v>
      </c>
      <c r="F424" s="741">
        <v>336243</v>
      </c>
      <c r="G424" s="741">
        <v>56040.5</v>
      </c>
      <c r="H424" t="s">
        <v>2705</v>
      </c>
      <c r="I424" t="s">
        <v>42</v>
      </c>
      <c r="J424" t="s">
        <v>1429</v>
      </c>
      <c r="K424" t="s">
        <v>1651</v>
      </c>
      <c r="M424" t="s">
        <v>2302</v>
      </c>
      <c r="O424" t="s">
        <v>2301</v>
      </c>
    </row>
    <row r="425" spans="1:15" x14ac:dyDescent="0.25">
      <c r="A425" t="s">
        <v>2704</v>
      </c>
      <c r="B425" t="s">
        <v>1650</v>
      </c>
      <c r="C425" t="s">
        <v>2703</v>
      </c>
      <c r="D425" t="s">
        <v>2309</v>
      </c>
      <c r="E425" s="741">
        <v>9000</v>
      </c>
      <c r="F425" s="741">
        <v>10800</v>
      </c>
      <c r="G425" s="741">
        <v>1800</v>
      </c>
      <c r="H425" t="s">
        <v>2702</v>
      </c>
      <c r="I425" t="s">
        <v>124</v>
      </c>
      <c r="J425" t="s">
        <v>2391</v>
      </c>
      <c r="K425" t="s">
        <v>1649</v>
      </c>
      <c r="M425" t="s">
        <v>2390</v>
      </c>
      <c r="N425" t="s">
        <v>2389</v>
      </c>
      <c r="O425" t="s">
        <v>2388</v>
      </c>
    </row>
    <row r="426" spans="1:15" x14ac:dyDescent="0.25">
      <c r="A426" t="s">
        <v>2701</v>
      </c>
      <c r="B426" t="s">
        <v>1648</v>
      </c>
      <c r="C426" t="s">
        <v>2700</v>
      </c>
      <c r="D426" t="s">
        <v>2298</v>
      </c>
      <c r="E426" s="741">
        <v>289211.67</v>
      </c>
      <c r="F426" s="741">
        <v>347054</v>
      </c>
      <c r="G426" s="741">
        <v>57842.33</v>
      </c>
      <c r="H426" t="s">
        <v>2699</v>
      </c>
      <c r="I426" t="s">
        <v>42</v>
      </c>
      <c r="J426" t="s">
        <v>1429</v>
      </c>
      <c r="K426" t="s">
        <v>1647</v>
      </c>
      <c r="M426" t="s">
        <v>2302</v>
      </c>
      <c r="O426" t="s">
        <v>2301</v>
      </c>
    </row>
    <row r="427" spans="1:15" x14ac:dyDescent="0.25">
      <c r="A427" t="s">
        <v>2698</v>
      </c>
      <c r="B427" t="s">
        <v>1645</v>
      </c>
      <c r="C427" t="s">
        <v>2697</v>
      </c>
      <c r="D427" t="s">
        <v>2298</v>
      </c>
      <c r="E427" s="741">
        <v>154080</v>
      </c>
      <c r="F427" s="741">
        <v>184896</v>
      </c>
      <c r="G427" s="741">
        <v>30816</v>
      </c>
      <c r="H427" t="s">
        <v>2696</v>
      </c>
      <c r="I427" t="s">
        <v>42</v>
      </c>
      <c r="J427" t="s">
        <v>1429</v>
      </c>
      <c r="K427" t="s">
        <v>1644</v>
      </c>
      <c r="M427" t="s">
        <v>2559</v>
      </c>
      <c r="O427" t="s">
        <v>2558</v>
      </c>
    </row>
    <row r="428" spans="1:15" x14ac:dyDescent="0.25">
      <c r="A428" t="s">
        <v>2695</v>
      </c>
      <c r="B428" t="s">
        <v>1645</v>
      </c>
      <c r="C428" t="s">
        <v>2694</v>
      </c>
      <c r="D428" t="s">
        <v>2298</v>
      </c>
      <c r="E428" s="741">
        <v>654614.99</v>
      </c>
      <c r="F428" s="741">
        <v>785538</v>
      </c>
      <c r="G428" s="741">
        <v>130923.01</v>
      </c>
      <c r="H428" t="s">
        <v>972</v>
      </c>
      <c r="I428" t="s">
        <v>42</v>
      </c>
      <c r="J428" t="s">
        <v>1429</v>
      </c>
      <c r="K428" t="s">
        <v>1646</v>
      </c>
      <c r="M428" t="s">
        <v>2302</v>
      </c>
      <c r="O428" t="s">
        <v>2301</v>
      </c>
    </row>
    <row r="429" spans="1:15" x14ac:dyDescent="0.25">
      <c r="A429" t="s">
        <v>2693</v>
      </c>
      <c r="B429" t="s">
        <v>1643</v>
      </c>
      <c r="C429" t="s">
        <v>2692</v>
      </c>
      <c r="D429" t="s">
        <v>2309</v>
      </c>
      <c r="E429" s="741">
        <v>4000</v>
      </c>
      <c r="F429" s="741">
        <v>4800</v>
      </c>
      <c r="G429" s="741">
        <v>800</v>
      </c>
      <c r="H429" t="s">
        <v>2691</v>
      </c>
      <c r="I429" t="s">
        <v>54</v>
      </c>
      <c r="J429" t="s">
        <v>1480</v>
      </c>
      <c r="K429" t="s">
        <v>1642</v>
      </c>
      <c r="M429" t="s">
        <v>2397</v>
      </c>
      <c r="N429" t="s">
        <v>2396</v>
      </c>
      <c r="O429" t="s">
        <v>2395</v>
      </c>
    </row>
    <row r="430" spans="1:15" x14ac:dyDescent="0.25">
      <c r="A430" t="s">
        <v>2690</v>
      </c>
      <c r="B430" t="s">
        <v>1641</v>
      </c>
      <c r="C430" t="s">
        <v>2689</v>
      </c>
      <c r="D430" t="s">
        <v>2298</v>
      </c>
      <c r="E430" s="741">
        <v>7380</v>
      </c>
      <c r="F430" s="741">
        <v>8856</v>
      </c>
      <c r="G430" s="741">
        <v>1476</v>
      </c>
      <c r="H430" t="s">
        <v>2688</v>
      </c>
      <c r="I430" t="s">
        <v>48</v>
      </c>
      <c r="J430" t="s">
        <v>1492</v>
      </c>
      <c r="K430" t="s">
        <v>1640</v>
      </c>
      <c r="M430" t="s">
        <v>2420</v>
      </c>
      <c r="N430" t="s">
        <v>2419</v>
      </c>
      <c r="O430" t="s">
        <v>2418</v>
      </c>
    </row>
    <row r="431" spans="1:15" x14ac:dyDescent="0.25">
      <c r="A431" t="s">
        <v>2687</v>
      </c>
      <c r="B431" t="s">
        <v>1639</v>
      </c>
      <c r="C431" t="s">
        <v>2686</v>
      </c>
      <c r="D431" t="s">
        <v>2298</v>
      </c>
      <c r="E431" s="741">
        <v>128166.93</v>
      </c>
      <c r="F431" s="741">
        <v>153800.32000000001</v>
      </c>
      <c r="G431" s="741">
        <v>25633.39</v>
      </c>
      <c r="H431" t="s">
        <v>2685</v>
      </c>
      <c r="I431" t="s">
        <v>42</v>
      </c>
      <c r="J431" t="s">
        <v>1429</v>
      </c>
      <c r="K431" t="s">
        <v>1638</v>
      </c>
      <c r="M431" t="s">
        <v>2302</v>
      </c>
      <c r="O431" t="s">
        <v>2301</v>
      </c>
    </row>
    <row r="432" spans="1:15" x14ac:dyDescent="0.25">
      <c r="A432" t="s">
        <v>2684</v>
      </c>
      <c r="B432" t="s">
        <v>1637</v>
      </c>
      <c r="C432" t="s">
        <v>2683</v>
      </c>
      <c r="D432" t="s">
        <v>2298</v>
      </c>
      <c r="E432" s="741">
        <v>14400</v>
      </c>
      <c r="F432" s="741">
        <v>17280</v>
      </c>
      <c r="G432" s="741">
        <v>2880</v>
      </c>
      <c r="H432" t="s">
        <v>2682</v>
      </c>
      <c r="I432" t="s">
        <v>48</v>
      </c>
      <c r="J432" t="s">
        <v>1492</v>
      </c>
      <c r="K432" t="s">
        <v>1636</v>
      </c>
      <c r="M432" t="s">
        <v>2420</v>
      </c>
      <c r="N432" t="s">
        <v>2419</v>
      </c>
      <c r="O432" t="s">
        <v>2418</v>
      </c>
    </row>
    <row r="433" spans="1:15" x14ac:dyDescent="0.25">
      <c r="A433" t="s">
        <v>2681</v>
      </c>
      <c r="B433" t="s">
        <v>1635</v>
      </c>
      <c r="C433" t="s">
        <v>2680</v>
      </c>
      <c r="D433" t="s">
        <v>2298</v>
      </c>
      <c r="E433" s="741">
        <v>21633.33</v>
      </c>
      <c r="F433" s="741">
        <v>25960</v>
      </c>
      <c r="G433" s="741">
        <v>4326.67</v>
      </c>
      <c r="H433" t="s">
        <v>2679</v>
      </c>
      <c r="I433" t="s">
        <v>42</v>
      </c>
      <c r="J433" t="s">
        <v>1429</v>
      </c>
      <c r="K433" t="s">
        <v>1634</v>
      </c>
      <c r="M433" t="s">
        <v>2302</v>
      </c>
      <c r="O433" t="s">
        <v>2301</v>
      </c>
    </row>
    <row r="434" spans="1:15" x14ac:dyDescent="0.25">
      <c r="A434" t="s">
        <v>2678</v>
      </c>
      <c r="B434" t="s">
        <v>1631</v>
      </c>
      <c r="C434" t="s">
        <v>2677</v>
      </c>
      <c r="D434" t="s">
        <v>2298</v>
      </c>
      <c r="E434" s="741">
        <v>915</v>
      </c>
      <c r="F434" s="741">
        <v>1090</v>
      </c>
      <c r="G434" s="741">
        <v>175</v>
      </c>
      <c r="H434" t="s">
        <v>2676</v>
      </c>
      <c r="I434" t="s">
        <v>1400</v>
      </c>
      <c r="J434" t="s">
        <v>1399</v>
      </c>
      <c r="K434" t="s">
        <v>1630</v>
      </c>
      <c r="M434" t="s">
        <v>2296</v>
      </c>
      <c r="O434" t="s">
        <v>2295</v>
      </c>
    </row>
    <row r="435" spans="1:15" x14ac:dyDescent="0.25">
      <c r="A435" t="s">
        <v>2675</v>
      </c>
      <c r="B435" t="s">
        <v>1631</v>
      </c>
      <c r="C435" t="s">
        <v>2674</v>
      </c>
      <c r="D435" t="s">
        <v>2298</v>
      </c>
      <c r="E435" s="741">
        <v>11725</v>
      </c>
      <c r="F435" s="741">
        <v>14070</v>
      </c>
      <c r="G435" s="741">
        <v>2345</v>
      </c>
      <c r="H435" t="s">
        <v>2673</v>
      </c>
      <c r="I435" t="s">
        <v>42</v>
      </c>
      <c r="J435" t="s">
        <v>1429</v>
      </c>
      <c r="K435" t="s">
        <v>1632</v>
      </c>
      <c r="M435" t="s">
        <v>2302</v>
      </c>
      <c r="O435" t="s">
        <v>2301</v>
      </c>
    </row>
    <row r="436" spans="1:15" x14ac:dyDescent="0.25">
      <c r="A436" t="s">
        <v>2672</v>
      </c>
      <c r="B436" t="s">
        <v>1627</v>
      </c>
      <c r="C436" t="s">
        <v>2671</v>
      </c>
      <c r="D436" t="s">
        <v>2309</v>
      </c>
      <c r="E436" s="741">
        <v>109676.66</v>
      </c>
      <c r="F436" s="741">
        <v>131612</v>
      </c>
      <c r="G436" s="741">
        <v>21935.34</v>
      </c>
      <c r="H436" t="s">
        <v>2670</v>
      </c>
      <c r="I436" t="s">
        <v>1629</v>
      </c>
      <c r="J436" t="s">
        <v>1628</v>
      </c>
      <c r="K436" t="s">
        <v>1626</v>
      </c>
      <c r="M436" t="s">
        <v>2669</v>
      </c>
      <c r="N436" t="s">
        <v>2668</v>
      </c>
      <c r="O436" t="s">
        <v>2667</v>
      </c>
    </row>
    <row r="437" spans="1:15" x14ac:dyDescent="0.25">
      <c r="A437" t="s">
        <v>2666</v>
      </c>
      <c r="B437" t="s">
        <v>1621</v>
      </c>
      <c r="C437" t="s">
        <v>2665</v>
      </c>
      <c r="D437" t="s">
        <v>2298</v>
      </c>
      <c r="E437" s="741">
        <v>127893.33</v>
      </c>
      <c r="F437" s="741">
        <v>153472</v>
      </c>
      <c r="G437" s="741">
        <v>25578.67</v>
      </c>
      <c r="H437" t="s">
        <v>2664</v>
      </c>
      <c r="I437" t="s">
        <v>42</v>
      </c>
      <c r="J437" t="s">
        <v>1429</v>
      </c>
      <c r="K437" t="s">
        <v>1620</v>
      </c>
      <c r="M437" t="s">
        <v>2302</v>
      </c>
      <c r="O437" t="s">
        <v>2301</v>
      </c>
    </row>
    <row r="438" spans="1:15" x14ac:dyDescent="0.25">
      <c r="A438" t="s">
        <v>2663</v>
      </c>
      <c r="B438" t="s">
        <v>1621</v>
      </c>
      <c r="C438" t="s">
        <v>2662</v>
      </c>
      <c r="D438" t="s">
        <v>2298</v>
      </c>
      <c r="E438" s="741">
        <v>406240</v>
      </c>
      <c r="F438" s="741">
        <v>487488</v>
      </c>
      <c r="G438" s="741">
        <v>81248</v>
      </c>
      <c r="H438" t="s">
        <v>2661</v>
      </c>
      <c r="I438" t="s">
        <v>42</v>
      </c>
      <c r="J438" t="s">
        <v>1429</v>
      </c>
      <c r="K438" t="s">
        <v>1622</v>
      </c>
      <c r="M438" t="s">
        <v>2302</v>
      </c>
      <c r="O438" t="s">
        <v>2301</v>
      </c>
    </row>
    <row r="439" spans="1:15" x14ac:dyDescent="0.25">
      <c r="A439" t="s">
        <v>2660</v>
      </c>
      <c r="B439" t="s">
        <v>1621</v>
      </c>
      <c r="C439" t="s">
        <v>2659</v>
      </c>
      <c r="D439" t="s">
        <v>2309</v>
      </c>
      <c r="E439" s="741">
        <v>11333.33</v>
      </c>
      <c r="F439" s="741">
        <v>13600</v>
      </c>
      <c r="G439" s="741">
        <v>2266.67</v>
      </c>
      <c r="H439" t="s">
        <v>2658</v>
      </c>
      <c r="I439" t="s">
        <v>1625</v>
      </c>
      <c r="J439" t="s">
        <v>1624</v>
      </c>
      <c r="K439" t="s">
        <v>1623</v>
      </c>
      <c r="M439" t="s">
        <v>2657</v>
      </c>
      <c r="N439" t="s">
        <v>2656</v>
      </c>
      <c r="O439" t="s">
        <v>2655</v>
      </c>
    </row>
    <row r="440" spans="1:15" x14ac:dyDescent="0.25">
      <c r="A440" t="s">
        <v>2654</v>
      </c>
      <c r="B440" t="s">
        <v>1619</v>
      </c>
      <c r="C440" t="s">
        <v>2653</v>
      </c>
      <c r="D440" t="s">
        <v>2298</v>
      </c>
      <c r="E440" s="741">
        <v>196495.83</v>
      </c>
      <c r="F440" s="741">
        <v>235795</v>
      </c>
      <c r="G440" s="741">
        <v>39299.17</v>
      </c>
      <c r="H440" t="s">
        <v>769</v>
      </c>
      <c r="I440" t="s">
        <v>42</v>
      </c>
      <c r="J440" t="s">
        <v>1429</v>
      </c>
      <c r="K440" t="s">
        <v>1618</v>
      </c>
      <c r="M440" t="s">
        <v>2302</v>
      </c>
      <c r="O440" t="s">
        <v>2301</v>
      </c>
    </row>
    <row r="441" spans="1:15" x14ac:dyDescent="0.25">
      <c r="A441" t="s">
        <v>2652</v>
      </c>
      <c r="B441" t="s">
        <v>1612</v>
      </c>
      <c r="C441" t="s">
        <v>2651</v>
      </c>
      <c r="D441" t="s">
        <v>2309</v>
      </c>
      <c r="E441" s="741">
        <v>12666.67</v>
      </c>
      <c r="F441" s="741">
        <v>15200</v>
      </c>
      <c r="G441" s="741">
        <v>2533.33</v>
      </c>
      <c r="H441" t="s">
        <v>2650</v>
      </c>
      <c r="I441" t="s">
        <v>1614</v>
      </c>
      <c r="J441" t="s">
        <v>1613</v>
      </c>
      <c r="K441" t="s">
        <v>1611</v>
      </c>
      <c r="M441" t="s">
        <v>2649</v>
      </c>
      <c r="N441" t="s">
        <v>2648</v>
      </c>
      <c r="O441" t="s">
        <v>2647</v>
      </c>
    </row>
    <row r="442" spans="1:15" x14ac:dyDescent="0.25">
      <c r="A442" t="s">
        <v>2646</v>
      </c>
      <c r="B442" t="s">
        <v>1612</v>
      </c>
      <c r="C442" t="s">
        <v>2645</v>
      </c>
      <c r="D442" t="s">
        <v>2298</v>
      </c>
      <c r="E442" s="741">
        <v>22200</v>
      </c>
      <c r="F442" s="741">
        <v>26640</v>
      </c>
      <c r="G442" s="741">
        <v>4440</v>
      </c>
      <c r="H442" t="s">
        <v>2644</v>
      </c>
      <c r="I442" t="s">
        <v>48</v>
      </c>
      <c r="J442" t="s">
        <v>1492</v>
      </c>
      <c r="K442" t="s">
        <v>1615</v>
      </c>
      <c r="M442" t="s">
        <v>2420</v>
      </c>
      <c r="N442" t="s">
        <v>2419</v>
      </c>
      <c r="O442" t="s">
        <v>2418</v>
      </c>
    </row>
    <row r="443" spans="1:15" x14ac:dyDescent="0.25">
      <c r="A443" t="s">
        <v>2643</v>
      </c>
      <c r="B443" t="s">
        <v>1612</v>
      </c>
      <c r="C443" t="s">
        <v>2642</v>
      </c>
      <c r="D443" t="s">
        <v>2298</v>
      </c>
      <c r="E443" s="741">
        <v>193240</v>
      </c>
      <c r="F443" s="741">
        <v>231888</v>
      </c>
      <c r="G443" s="741">
        <v>38648</v>
      </c>
      <c r="H443" t="s">
        <v>2641</v>
      </c>
      <c r="I443" t="s">
        <v>42</v>
      </c>
      <c r="J443" t="s">
        <v>1429</v>
      </c>
      <c r="K443" t="s">
        <v>1616</v>
      </c>
      <c r="M443" t="s">
        <v>2302</v>
      </c>
      <c r="O443" t="s">
        <v>2301</v>
      </c>
    </row>
    <row r="444" spans="1:15" x14ac:dyDescent="0.25">
      <c r="A444" t="s">
        <v>2640</v>
      </c>
      <c r="B444" t="s">
        <v>1612</v>
      </c>
      <c r="C444" t="s">
        <v>2639</v>
      </c>
      <c r="D444" t="s">
        <v>2298</v>
      </c>
      <c r="E444" s="741">
        <v>41737.5</v>
      </c>
      <c r="F444" s="741">
        <v>50085</v>
      </c>
      <c r="G444" s="741">
        <v>8347.5</v>
      </c>
      <c r="H444" t="s">
        <v>2638</v>
      </c>
      <c r="I444" t="s">
        <v>42</v>
      </c>
      <c r="J444" t="s">
        <v>1429</v>
      </c>
      <c r="K444" t="s">
        <v>1617</v>
      </c>
      <c r="M444" t="s">
        <v>2302</v>
      </c>
      <c r="O444" t="s">
        <v>2301</v>
      </c>
    </row>
    <row r="445" spans="1:15" x14ac:dyDescent="0.25">
      <c r="A445" t="s">
        <v>2637</v>
      </c>
      <c r="B445" t="s">
        <v>1607</v>
      </c>
      <c r="C445" t="s">
        <v>2636</v>
      </c>
      <c r="D445" t="s">
        <v>2298</v>
      </c>
      <c r="E445" s="741">
        <v>194166.67</v>
      </c>
      <c r="F445" s="741">
        <v>233000</v>
      </c>
      <c r="G445" s="741">
        <v>38833.33</v>
      </c>
      <c r="H445" t="s">
        <v>2635</v>
      </c>
      <c r="I445" t="s">
        <v>37</v>
      </c>
      <c r="J445" t="s">
        <v>1452</v>
      </c>
      <c r="K445" t="s">
        <v>1606</v>
      </c>
      <c r="M445" t="s">
        <v>2347</v>
      </c>
      <c r="O445" t="s">
        <v>2346</v>
      </c>
    </row>
    <row r="446" spans="1:15" x14ac:dyDescent="0.25">
      <c r="A446" t="s">
        <v>2634</v>
      </c>
      <c r="B446" t="s">
        <v>1607</v>
      </c>
      <c r="C446" t="s">
        <v>2633</v>
      </c>
      <c r="D446" t="s">
        <v>2309</v>
      </c>
      <c r="E446" s="741">
        <v>86698.33</v>
      </c>
      <c r="F446" s="741">
        <v>104038</v>
      </c>
      <c r="G446" s="741">
        <v>17339.669999999998</v>
      </c>
      <c r="H446" t="s">
        <v>2332</v>
      </c>
      <c r="I446" t="s">
        <v>1610</v>
      </c>
      <c r="J446" t="s">
        <v>1609</v>
      </c>
      <c r="K446" t="s">
        <v>1608</v>
      </c>
      <c r="M446" t="s">
        <v>2632</v>
      </c>
      <c r="N446" t="s">
        <v>2631</v>
      </c>
      <c r="O446" t="s">
        <v>2630</v>
      </c>
    </row>
    <row r="447" spans="1:15" x14ac:dyDescent="0.25">
      <c r="A447" t="s">
        <v>2629</v>
      </c>
      <c r="B447" t="s">
        <v>1605</v>
      </c>
      <c r="C447" t="s">
        <v>2628</v>
      </c>
      <c r="D447" t="s">
        <v>2309</v>
      </c>
      <c r="E447" s="741">
        <v>2690</v>
      </c>
      <c r="F447" s="741">
        <v>3228</v>
      </c>
      <c r="G447" s="741">
        <v>538</v>
      </c>
      <c r="H447" t="s">
        <v>2627</v>
      </c>
      <c r="I447" t="s">
        <v>117</v>
      </c>
      <c r="J447" t="s">
        <v>1391</v>
      </c>
      <c r="K447" t="s">
        <v>1604</v>
      </c>
      <c r="M447" t="s">
        <v>2384</v>
      </c>
      <c r="N447" t="s">
        <v>2383</v>
      </c>
      <c r="O447" t="s">
        <v>2382</v>
      </c>
    </row>
    <row r="448" spans="1:15" x14ac:dyDescent="0.25">
      <c r="A448" t="s">
        <v>2626</v>
      </c>
      <c r="B448" t="s">
        <v>1605</v>
      </c>
      <c r="C448" t="s">
        <v>2625</v>
      </c>
      <c r="D448" t="s">
        <v>2298</v>
      </c>
      <c r="E448" s="741">
        <v>1062698.48</v>
      </c>
      <c r="F448" s="741">
        <v>1275238</v>
      </c>
      <c r="G448" s="741">
        <v>212540</v>
      </c>
      <c r="H448" t="s">
        <v>307</v>
      </c>
      <c r="I448" t="s">
        <v>1469</v>
      </c>
      <c r="J448" t="s">
        <v>1390</v>
      </c>
      <c r="K448" t="s">
        <v>2624</v>
      </c>
      <c r="M448" t="s">
        <v>2447</v>
      </c>
      <c r="N448" t="s">
        <v>2446</v>
      </c>
      <c r="O448" t="s">
        <v>2445</v>
      </c>
    </row>
    <row r="449" spans="1:15" x14ac:dyDescent="0.25">
      <c r="A449" t="s">
        <v>2623</v>
      </c>
      <c r="B449" t="s">
        <v>1605</v>
      </c>
      <c r="C449" t="s">
        <v>2622</v>
      </c>
      <c r="D449" t="s">
        <v>2298</v>
      </c>
      <c r="E449" s="741">
        <v>905393.82</v>
      </c>
      <c r="F449" s="741">
        <v>1086472</v>
      </c>
      <c r="G449" s="741">
        <v>181079</v>
      </c>
      <c r="H449" t="s">
        <v>307</v>
      </c>
      <c r="I449" t="s">
        <v>1469</v>
      </c>
      <c r="J449" t="s">
        <v>1390</v>
      </c>
      <c r="K449" t="s">
        <v>2621</v>
      </c>
      <c r="M449" t="s">
        <v>2447</v>
      </c>
      <c r="N449" t="s">
        <v>2446</v>
      </c>
      <c r="O449" t="s">
        <v>2445</v>
      </c>
    </row>
    <row r="450" spans="1:15" x14ac:dyDescent="0.25">
      <c r="A450" t="s">
        <v>2620</v>
      </c>
      <c r="B450" t="s">
        <v>1602</v>
      </c>
      <c r="C450" t="s">
        <v>2619</v>
      </c>
      <c r="D450" t="s">
        <v>2298</v>
      </c>
      <c r="E450" s="741">
        <v>71200</v>
      </c>
      <c r="F450" s="741">
        <v>85440</v>
      </c>
      <c r="G450" s="741">
        <v>14240</v>
      </c>
      <c r="H450" t="s">
        <v>2618</v>
      </c>
      <c r="I450" t="s">
        <v>42</v>
      </c>
      <c r="J450" t="s">
        <v>1429</v>
      </c>
      <c r="K450" t="s">
        <v>1601</v>
      </c>
      <c r="M450" t="s">
        <v>2302</v>
      </c>
      <c r="O450" t="s">
        <v>2301</v>
      </c>
    </row>
    <row r="451" spans="1:15" x14ac:dyDescent="0.25">
      <c r="A451" t="s">
        <v>2617</v>
      </c>
      <c r="B451" t="s">
        <v>1602</v>
      </c>
      <c r="C451" t="s">
        <v>2616</v>
      </c>
      <c r="D451" t="s">
        <v>2298</v>
      </c>
      <c r="E451" s="741">
        <v>360160</v>
      </c>
      <c r="F451" s="741">
        <v>432192</v>
      </c>
      <c r="G451" s="741">
        <v>72032</v>
      </c>
      <c r="H451" t="s">
        <v>2615</v>
      </c>
      <c r="I451" t="s">
        <v>42</v>
      </c>
      <c r="J451" t="s">
        <v>1429</v>
      </c>
      <c r="K451" t="s">
        <v>1603</v>
      </c>
      <c r="M451" t="s">
        <v>2302</v>
      </c>
      <c r="O451" t="s">
        <v>2301</v>
      </c>
    </row>
    <row r="452" spans="1:15" x14ac:dyDescent="0.25">
      <c r="A452" t="s">
        <v>2614</v>
      </c>
      <c r="B452" t="s">
        <v>1599</v>
      </c>
      <c r="C452" t="s">
        <v>2613</v>
      </c>
      <c r="D452" t="s">
        <v>2309</v>
      </c>
      <c r="E452" s="741">
        <v>4000</v>
      </c>
      <c r="F452" s="741">
        <v>4800</v>
      </c>
      <c r="G452" s="741">
        <v>800</v>
      </c>
      <c r="H452" t="s">
        <v>2612</v>
      </c>
      <c r="I452" t="s">
        <v>54</v>
      </c>
      <c r="J452" t="s">
        <v>1480</v>
      </c>
      <c r="K452" t="s">
        <v>1598</v>
      </c>
      <c r="M452" t="s">
        <v>2397</v>
      </c>
      <c r="N452" t="s">
        <v>2396</v>
      </c>
      <c r="O452" t="s">
        <v>2395</v>
      </c>
    </row>
    <row r="453" spans="1:15" x14ac:dyDescent="0.25">
      <c r="A453" t="s">
        <v>2611</v>
      </c>
      <c r="B453" t="s">
        <v>1599</v>
      </c>
      <c r="C453" t="s">
        <v>2610</v>
      </c>
      <c r="D453" t="s">
        <v>2309</v>
      </c>
      <c r="E453" s="741">
        <v>8250</v>
      </c>
      <c r="F453" s="741">
        <v>9900</v>
      </c>
      <c r="G453" s="741">
        <v>1650</v>
      </c>
      <c r="H453" t="s">
        <v>2609</v>
      </c>
      <c r="I453" t="s">
        <v>124</v>
      </c>
      <c r="J453" t="s">
        <v>2391</v>
      </c>
      <c r="K453" t="s">
        <v>1600</v>
      </c>
      <c r="M453" t="s">
        <v>2390</v>
      </c>
      <c r="N453" t="s">
        <v>2389</v>
      </c>
      <c r="O453" t="s">
        <v>2388</v>
      </c>
    </row>
    <row r="454" spans="1:15" x14ac:dyDescent="0.25">
      <c r="A454" t="s">
        <v>2608</v>
      </c>
      <c r="B454" t="s">
        <v>1594</v>
      </c>
      <c r="C454" t="s">
        <v>2607</v>
      </c>
      <c r="D454" t="s">
        <v>2309</v>
      </c>
      <c r="E454" s="741">
        <v>24360</v>
      </c>
      <c r="F454" s="741">
        <v>24360</v>
      </c>
      <c r="G454" s="741">
        <v>0</v>
      </c>
      <c r="H454" t="s">
        <v>339</v>
      </c>
      <c r="I454" t="s">
        <v>59</v>
      </c>
      <c r="J454" t="s">
        <v>58</v>
      </c>
      <c r="K454" t="s">
        <v>1595</v>
      </c>
      <c r="M454" t="s">
        <v>2363</v>
      </c>
      <c r="N454" t="s">
        <v>2362</v>
      </c>
      <c r="O454" t="s">
        <v>2361</v>
      </c>
    </row>
    <row r="455" spans="1:15" x14ac:dyDescent="0.25">
      <c r="A455" t="s">
        <v>2606</v>
      </c>
      <c r="B455" t="s">
        <v>1594</v>
      </c>
      <c r="C455" t="s">
        <v>2605</v>
      </c>
      <c r="D455" t="s">
        <v>2298</v>
      </c>
      <c r="E455" s="741">
        <v>54674.34</v>
      </c>
      <c r="F455" s="741">
        <v>65609.2</v>
      </c>
      <c r="G455" s="741">
        <v>10934.86</v>
      </c>
      <c r="H455" t="s">
        <v>2604</v>
      </c>
      <c r="I455" t="s">
        <v>42</v>
      </c>
      <c r="J455" t="s">
        <v>1429</v>
      </c>
      <c r="K455" t="s">
        <v>1593</v>
      </c>
      <c r="M455" t="s">
        <v>2302</v>
      </c>
      <c r="O455" t="s">
        <v>2301</v>
      </c>
    </row>
    <row r="456" spans="1:15" x14ac:dyDescent="0.25">
      <c r="A456" t="s">
        <v>2603</v>
      </c>
      <c r="B456" t="s">
        <v>1592</v>
      </c>
      <c r="C456" t="s">
        <v>2602</v>
      </c>
      <c r="D456" t="s">
        <v>2309</v>
      </c>
      <c r="E456" s="741">
        <v>2500</v>
      </c>
      <c r="F456" s="741">
        <v>3000</v>
      </c>
      <c r="G456" s="741">
        <v>500</v>
      </c>
      <c r="H456" t="s">
        <v>2601</v>
      </c>
      <c r="I456" t="s">
        <v>57</v>
      </c>
      <c r="J456" t="s">
        <v>1460</v>
      </c>
      <c r="K456" t="s">
        <v>1591</v>
      </c>
      <c r="M456" t="s">
        <v>2371</v>
      </c>
      <c r="N456" t="s">
        <v>1403</v>
      </c>
      <c r="O456" t="s">
        <v>2370</v>
      </c>
    </row>
    <row r="457" spans="1:15" x14ac:dyDescent="0.25">
      <c r="A457" t="s">
        <v>2600</v>
      </c>
      <c r="B457" t="s">
        <v>1590</v>
      </c>
      <c r="C457" t="s">
        <v>2599</v>
      </c>
      <c r="D457" t="s">
        <v>2298</v>
      </c>
      <c r="E457" s="741">
        <v>68408.33</v>
      </c>
      <c r="F457" s="741">
        <v>82090</v>
      </c>
      <c r="G457" s="741">
        <v>13681.67</v>
      </c>
      <c r="H457" t="s">
        <v>2598</v>
      </c>
      <c r="I457" t="s">
        <v>42</v>
      </c>
      <c r="J457" t="s">
        <v>1429</v>
      </c>
      <c r="K457" t="s">
        <v>1589</v>
      </c>
      <c r="M457" t="s">
        <v>2302</v>
      </c>
      <c r="O457" t="s">
        <v>2301</v>
      </c>
    </row>
    <row r="458" spans="1:15" x14ac:dyDescent="0.25">
      <c r="A458" t="s">
        <v>2597</v>
      </c>
      <c r="B458" t="s">
        <v>1588</v>
      </c>
      <c r="C458" t="s">
        <v>2596</v>
      </c>
      <c r="D458" t="s">
        <v>2298</v>
      </c>
      <c r="E458" s="741">
        <v>12300</v>
      </c>
      <c r="F458" s="741">
        <v>14760</v>
      </c>
      <c r="G458" s="741">
        <v>2460</v>
      </c>
      <c r="H458" t="s">
        <v>2595</v>
      </c>
      <c r="I458" t="s">
        <v>48</v>
      </c>
      <c r="J458" t="s">
        <v>1492</v>
      </c>
      <c r="K458" t="s">
        <v>1587</v>
      </c>
      <c r="M458" t="s">
        <v>2420</v>
      </c>
      <c r="N458" t="s">
        <v>2419</v>
      </c>
      <c r="O458" t="s">
        <v>2418</v>
      </c>
    </row>
    <row r="459" spans="1:15" x14ac:dyDescent="0.25">
      <c r="A459" t="s">
        <v>2594</v>
      </c>
      <c r="B459" t="s">
        <v>1585</v>
      </c>
      <c r="C459" t="s">
        <v>2593</v>
      </c>
      <c r="D459" t="s">
        <v>2298</v>
      </c>
      <c r="E459" s="741">
        <v>418666.67</v>
      </c>
      <c r="F459" s="741">
        <v>502400</v>
      </c>
      <c r="G459" s="741">
        <v>83733.33</v>
      </c>
      <c r="H459" t="s">
        <v>2592</v>
      </c>
      <c r="I459" t="s">
        <v>42</v>
      </c>
      <c r="J459" t="s">
        <v>1429</v>
      </c>
      <c r="K459" t="s">
        <v>1584</v>
      </c>
      <c r="M459" t="s">
        <v>2302</v>
      </c>
      <c r="O459" t="s">
        <v>2301</v>
      </c>
    </row>
    <row r="460" spans="1:15" x14ac:dyDescent="0.25">
      <c r="A460" t="s">
        <v>2591</v>
      </c>
      <c r="B460" t="s">
        <v>1585</v>
      </c>
      <c r="C460" t="s">
        <v>2590</v>
      </c>
      <c r="D460" t="s">
        <v>2298</v>
      </c>
      <c r="E460" s="741">
        <v>555208.34</v>
      </c>
      <c r="F460" s="741">
        <v>666250</v>
      </c>
      <c r="G460" s="741">
        <v>111041.66</v>
      </c>
      <c r="H460" t="s">
        <v>2589</v>
      </c>
      <c r="I460" t="s">
        <v>42</v>
      </c>
      <c r="J460" t="s">
        <v>1429</v>
      </c>
      <c r="K460" t="s">
        <v>1586</v>
      </c>
      <c r="M460" t="s">
        <v>2302</v>
      </c>
      <c r="O460" t="s">
        <v>2301</v>
      </c>
    </row>
    <row r="461" spans="1:15" x14ac:dyDescent="0.25">
      <c r="A461" t="s">
        <v>2588</v>
      </c>
      <c r="B461" t="s">
        <v>1583</v>
      </c>
      <c r="C461" t="s">
        <v>2587</v>
      </c>
      <c r="D461" t="s">
        <v>2298</v>
      </c>
      <c r="E461" s="741">
        <v>169166.67</v>
      </c>
      <c r="F461" s="741">
        <v>203000</v>
      </c>
      <c r="G461" s="741">
        <v>33833.33</v>
      </c>
      <c r="H461" t="s">
        <v>2586</v>
      </c>
      <c r="I461" t="s">
        <v>42</v>
      </c>
      <c r="J461" t="s">
        <v>1429</v>
      </c>
      <c r="K461" t="s">
        <v>1582</v>
      </c>
      <c r="M461" t="s">
        <v>2302</v>
      </c>
      <c r="O461" t="s">
        <v>2301</v>
      </c>
    </row>
    <row r="462" spans="1:15" x14ac:dyDescent="0.25">
      <c r="A462" t="s">
        <v>2585</v>
      </c>
      <c r="B462" t="s">
        <v>1579</v>
      </c>
      <c r="C462" t="s">
        <v>2584</v>
      </c>
      <c r="D462" t="s">
        <v>2298</v>
      </c>
      <c r="E462" s="741">
        <v>310000</v>
      </c>
      <c r="F462" s="741">
        <v>372000</v>
      </c>
      <c r="G462" s="741">
        <v>62000</v>
      </c>
      <c r="H462" t="s">
        <v>389</v>
      </c>
      <c r="I462" t="s">
        <v>1581</v>
      </c>
      <c r="J462" t="s">
        <v>1580</v>
      </c>
      <c r="K462" t="s">
        <v>1578</v>
      </c>
      <c r="M462" t="s">
        <v>2583</v>
      </c>
      <c r="O462" t="s">
        <v>2582</v>
      </c>
    </row>
    <row r="463" spans="1:15" x14ac:dyDescent="0.25">
      <c r="A463" t="s">
        <v>2581</v>
      </c>
      <c r="B463" t="s">
        <v>1574</v>
      </c>
      <c r="C463" t="s">
        <v>2580</v>
      </c>
      <c r="D463" t="s">
        <v>2309</v>
      </c>
      <c r="E463" s="741">
        <v>5989.2</v>
      </c>
      <c r="F463" s="741">
        <v>7187.04</v>
      </c>
      <c r="G463" s="741">
        <v>1197.8399999999999</v>
      </c>
      <c r="H463" t="s">
        <v>1194</v>
      </c>
      <c r="I463" t="s">
        <v>71</v>
      </c>
      <c r="J463" t="s">
        <v>2499</v>
      </c>
      <c r="K463" t="s">
        <v>1573</v>
      </c>
      <c r="M463" t="s">
        <v>2579</v>
      </c>
      <c r="N463" t="s">
        <v>2578</v>
      </c>
      <c r="O463" t="s">
        <v>2577</v>
      </c>
    </row>
    <row r="464" spans="1:15" x14ac:dyDescent="0.25">
      <c r="A464" t="s">
        <v>2576</v>
      </c>
      <c r="B464" t="s">
        <v>1574</v>
      </c>
      <c r="C464" t="s">
        <v>2575</v>
      </c>
      <c r="D464" t="s">
        <v>2298</v>
      </c>
      <c r="E464" s="741">
        <v>252533.33</v>
      </c>
      <c r="F464" s="741">
        <v>303040</v>
      </c>
      <c r="G464" s="741">
        <v>50506.67</v>
      </c>
      <c r="H464" t="s">
        <v>2574</v>
      </c>
      <c r="I464" t="s">
        <v>42</v>
      </c>
      <c r="J464" t="s">
        <v>1429</v>
      </c>
      <c r="K464" t="s">
        <v>1575</v>
      </c>
      <c r="M464" t="s">
        <v>2302</v>
      </c>
      <c r="O464" t="s">
        <v>2301</v>
      </c>
    </row>
    <row r="465" spans="1:15" x14ac:dyDescent="0.25">
      <c r="A465" t="s">
        <v>2573</v>
      </c>
      <c r="B465" t="s">
        <v>1574</v>
      </c>
      <c r="C465" t="s">
        <v>2572</v>
      </c>
      <c r="D465" t="s">
        <v>2298</v>
      </c>
      <c r="E465" s="741">
        <v>236480</v>
      </c>
      <c r="F465" s="741">
        <v>283776</v>
      </c>
      <c r="G465" s="741">
        <v>47296</v>
      </c>
      <c r="H465" t="s">
        <v>2571</v>
      </c>
      <c r="I465" t="s">
        <v>42</v>
      </c>
      <c r="J465" t="s">
        <v>1429</v>
      </c>
      <c r="K465" t="s">
        <v>1576</v>
      </c>
      <c r="M465" t="s">
        <v>2302</v>
      </c>
      <c r="O465" t="s">
        <v>2301</v>
      </c>
    </row>
    <row r="466" spans="1:15" x14ac:dyDescent="0.25">
      <c r="A466" t="s">
        <v>2570</v>
      </c>
      <c r="B466" t="s">
        <v>1574</v>
      </c>
      <c r="C466" t="s">
        <v>2569</v>
      </c>
      <c r="D466" t="s">
        <v>2298</v>
      </c>
      <c r="E466" s="741">
        <v>62810.83</v>
      </c>
      <c r="F466" s="741">
        <v>75373</v>
      </c>
      <c r="G466" s="741">
        <v>12562.17</v>
      </c>
      <c r="H466" t="s">
        <v>2568</v>
      </c>
      <c r="I466" t="s">
        <v>42</v>
      </c>
      <c r="J466" t="s">
        <v>1429</v>
      </c>
      <c r="K466" t="s">
        <v>1577</v>
      </c>
      <c r="M466" t="s">
        <v>2302</v>
      </c>
      <c r="O466" t="s">
        <v>2301</v>
      </c>
    </row>
    <row r="467" spans="1:15" x14ac:dyDescent="0.25">
      <c r="A467" t="s">
        <v>2567</v>
      </c>
      <c r="B467" t="s">
        <v>1570</v>
      </c>
      <c r="C467" t="s">
        <v>2566</v>
      </c>
      <c r="D467" t="s">
        <v>2298</v>
      </c>
      <c r="E467" s="741">
        <v>9294579</v>
      </c>
      <c r="F467" s="741">
        <v>9294579</v>
      </c>
      <c r="G467" s="741">
        <v>0</v>
      </c>
      <c r="H467" t="s">
        <v>910</v>
      </c>
      <c r="I467" t="s">
        <v>1406</v>
      </c>
      <c r="J467" t="s">
        <v>1572</v>
      </c>
      <c r="K467" t="s">
        <v>1571</v>
      </c>
      <c r="M467" t="s">
        <v>2320</v>
      </c>
      <c r="N467" t="s">
        <v>2319</v>
      </c>
      <c r="O467" t="s">
        <v>2318</v>
      </c>
    </row>
    <row r="468" spans="1:15" x14ac:dyDescent="0.25">
      <c r="A468" t="s">
        <v>2565</v>
      </c>
      <c r="B468" t="s">
        <v>1570</v>
      </c>
      <c r="C468" t="s">
        <v>2564</v>
      </c>
      <c r="D468" t="s">
        <v>2298</v>
      </c>
      <c r="E468" s="741">
        <v>4410</v>
      </c>
      <c r="F468" s="741">
        <v>5292</v>
      </c>
      <c r="G468" s="741">
        <v>882</v>
      </c>
      <c r="H468" t="s">
        <v>2563</v>
      </c>
      <c r="I468" t="s">
        <v>42</v>
      </c>
      <c r="J468" t="s">
        <v>1429</v>
      </c>
      <c r="K468" t="s">
        <v>1569</v>
      </c>
      <c r="M468" t="s">
        <v>2302</v>
      </c>
      <c r="O468" t="s">
        <v>2301</v>
      </c>
    </row>
    <row r="469" spans="1:15" x14ac:dyDescent="0.25">
      <c r="A469" t="s">
        <v>2562</v>
      </c>
      <c r="B469" t="s">
        <v>1566</v>
      </c>
      <c r="C469" t="s">
        <v>2561</v>
      </c>
      <c r="D469" t="s">
        <v>2298</v>
      </c>
      <c r="E469" s="741">
        <v>79250</v>
      </c>
      <c r="F469" s="741">
        <v>95100</v>
      </c>
      <c r="G469" s="741">
        <v>15850</v>
      </c>
      <c r="H469" t="s">
        <v>2560</v>
      </c>
      <c r="I469" t="s">
        <v>42</v>
      </c>
      <c r="J469" t="s">
        <v>1429</v>
      </c>
      <c r="K469" t="s">
        <v>1565</v>
      </c>
      <c r="M469" t="s">
        <v>2559</v>
      </c>
      <c r="O469" t="s">
        <v>2558</v>
      </c>
    </row>
    <row r="470" spans="1:15" x14ac:dyDescent="0.25">
      <c r="A470" t="s">
        <v>2557</v>
      </c>
      <c r="B470" t="s">
        <v>1566</v>
      </c>
      <c r="C470" t="s">
        <v>2556</v>
      </c>
      <c r="D470" t="s">
        <v>2309</v>
      </c>
      <c r="E470" s="741">
        <v>4000</v>
      </c>
      <c r="F470" s="741">
        <v>4800</v>
      </c>
      <c r="G470" s="741">
        <v>800</v>
      </c>
      <c r="H470" t="s">
        <v>2555</v>
      </c>
      <c r="I470" t="s">
        <v>54</v>
      </c>
      <c r="J470" t="s">
        <v>1480</v>
      </c>
      <c r="K470" t="s">
        <v>1567</v>
      </c>
      <c r="M470" t="s">
        <v>2397</v>
      </c>
      <c r="N470" t="s">
        <v>2396</v>
      </c>
      <c r="O470" t="s">
        <v>2395</v>
      </c>
    </row>
    <row r="471" spans="1:15" x14ac:dyDescent="0.25">
      <c r="A471" t="s">
        <v>2554</v>
      </c>
      <c r="B471" t="s">
        <v>1566</v>
      </c>
      <c r="C471" t="s">
        <v>2553</v>
      </c>
      <c r="D471" t="s">
        <v>2298</v>
      </c>
      <c r="E471" s="741">
        <v>74666.67</v>
      </c>
      <c r="F471" s="741">
        <v>89600</v>
      </c>
      <c r="G471" s="741">
        <v>14933.33</v>
      </c>
      <c r="H471" t="s">
        <v>2552</v>
      </c>
      <c r="I471" t="s">
        <v>42</v>
      </c>
      <c r="J471" t="s">
        <v>1429</v>
      </c>
      <c r="K471" t="s">
        <v>1568</v>
      </c>
      <c r="M471" t="s">
        <v>2302</v>
      </c>
      <c r="O471" t="s">
        <v>2301</v>
      </c>
    </row>
    <row r="472" spans="1:15" x14ac:dyDescent="0.25">
      <c r="A472" t="s">
        <v>2551</v>
      </c>
      <c r="B472" t="s">
        <v>1560</v>
      </c>
      <c r="C472" t="s">
        <v>2550</v>
      </c>
      <c r="D472" t="s">
        <v>2298</v>
      </c>
      <c r="E472" s="741">
        <v>16740</v>
      </c>
      <c r="F472" s="741">
        <v>20088</v>
      </c>
      <c r="G472" s="741">
        <v>3348</v>
      </c>
      <c r="H472" t="s">
        <v>2549</v>
      </c>
      <c r="I472" t="s">
        <v>42</v>
      </c>
      <c r="J472" t="s">
        <v>1429</v>
      </c>
      <c r="K472" t="s">
        <v>1559</v>
      </c>
      <c r="M472" t="s">
        <v>2302</v>
      </c>
      <c r="O472" t="s">
        <v>2301</v>
      </c>
    </row>
    <row r="473" spans="1:15" x14ac:dyDescent="0.25">
      <c r="A473" t="s">
        <v>2548</v>
      </c>
      <c r="B473" t="s">
        <v>1560</v>
      </c>
      <c r="C473" t="s">
        <v>2547</v>
      </c>
      <c r="D473" t="s">
        <v>2309</v>
      </c>
      <c r="E473" s="741">
        <v>60900</v>
      </c>
      <c r="F473" s="741">
        <v>60900</v>
      </c>
      <c r="G473" s="741">
        <v>0</v>
      </c>
      <c r="H473" t="s">
        <v>1416</v>
      </c>
      <c r="I473" t="s">
        <v>59</v>
      </c>
      <c r="J473" t="s">
        <v>58</v>
      </c>
      <c r="K473" t="s">
        <v>1561</v>
      </c>
      <c r="M473" t="s">
        <v>2363</v>
      </c>
      <c r="N473" t="s">
        <v>2362</v>
      </c>
      <c r="O473" t="s">
        <v>2361</v>
      </c>
    </row>
    <row r="474" spans="1:15" x14ac:dyDescent="0.25">
      <c r="A474" t="s">
        <v>2546</v>
      </c>
      <c r="B474" t="s">
        <v>1557</v>
      </c>
      <c r="C474" t="s">
        <v>2545</v>
      </c>
      <c r="D474" t="s">
        <v>2309</v>
      </c>
      <c r="E474" s="741">
        <v>2500</v>
      </c>
      <c r="F474" s="741">
        <v>3000</v>
      </c>
      <c r="G474" s="741">
        <v>500</v>
      </c>
      <c r="H474" t="s">
        <v>2544</v>
      </c>
      <c r="I474" t="s">
        <v>57</v>
      </c>
      <c r="J474" t="s">
        <v>1460</v>
      </c>
      <c r="K474" t="s">
        <v>1556</v>
      </c>
      <c r="M474" t="s">
        <v>2371</v>
      </c>
      <c r="N474" t="s">
        <v>1403</v>
      </c>
      <c r="O474" t="s">
        <v>2370</v>
      </c>
    </row>
    <row r="475" spans="1:15" x14ac:dyDescent="0.25">
      <c r="A475" t="s">
        <v>2543</v>
      </c>
      <c r="B475" t="s">
        <v>1557</v>
      </c>
      <c r="C475" t="s">
        <v>2542</v>
      </c>
      <c r="D475" t="s">
        <v>2309</v>
      </c>
      <c r="E475" s="741">
        <v>65365</v>
      </c>
      <c r="F475" s="741">
        <v>78438</v>
      </c>
      <c r="G475" s="741">
        <v>13073</v>
      </c>
      <c r="H475" t="s">
        <v>813</v>
      </c>
      <c r="I475" t="s">
        <v>71</v>
      </c>
      <c r="J475" t="s">
        <v>2499</v>
      </c>
      <c r="K475" t="s">
        <v>1558</v>
      </c>
      <c r="M475" t="s">
        <v>2498</v>
      </c>
      <c r="N475" t="s">
        <v>2497</v>
      </c>
      <c r="O475" t="s">
        <v>2496</v>
      </c>
    </row>
    <row r="476" spans="1:15" x14ac:dyDescent="0.25">
      <c r="A476" t="s">
        <v>2541</v>
      </c>
      <c r="B476" t="s">
        <v>1555</v>
      </c>
      <c r="C476" t="s">
        <v>2540</v>
      </c>
      <c r="D476" t="s">
        <v>2298</v>
      </c>
      <c r="E476" s="741">
        <v>915</v>
      </c>
      <c r="F476" s="741">
        <v>1090</v>
      </c>
      <c r="G476" s="741">
        <v>175</v>
      </c>
      <c r="H476" t="s">
        <v>2539</v>
      </c>
      <c r="I476" t="s">
        <v>1400</v>
      </c>
      <c r="J476" t="s">
        <v>1399</v>
      </c>
      <c r="K476" t="s">
        <v>1554</v>
      </c>
      <c r="M476" t="s">
        <v>2296</v>
      </c>
      <c r="O476" t="s">
        <v>2295</v>
      </c>
    </row>
    <row r="477" spans="1:15" x14ac:dyDescent="0.25">
      <c r="A477" t="s">
        <v>2538</v>
      </c>
      <c r="B477" t="s">
        <v>1553</v>
      </c>
      <c r="C477" t="s">
        <v>2537</v>
      </c>
      <c r="D477" t="s">
        <v>2298</v>
      </c>
      <c r="E477" s="741">
        <v>112916.67</v>
      </c>
      <c r="F477" s="741">
        <v>135500</v>
      </c>
      <c r="G477" s="741">
        <v>22583.33</v>
      </c>
      <c r="H477" t="s">
        <v>2536</v>
      </c>
      <c r="I477" t="s">
        <v>42</v>
      </c>
      <c r="J477" t="s">
        <v>1429</v>
      </c>
      <c r="K477" t="s">
        <v>1552</v>
      </c>
      <c r="M477" t="s">
        <v>2302</v>
      </c>
      <c r="O477" t="s">
        <v>2301</v>
      </c>
    </row>
    <row r="478" spans="1:15" x14ac:dyDescent="0.25">
      <c r="A478" t="s">
        <v>2535</v>
      </c>
      <c r="B478" t="s">
        <v>1549</v>
      </c>
      <c r="C478" t="s">
        <v>2534</v>
      </c>
      <c r="D478" t="s">
        <v>2298</v>
      </c>
      <c r="E478" s="741">
        <v>245000</v>
      </c>
      <c r="F478" s="741">
        <v>294000</v>
      </c>
      <c r="G478" s="741">
        <v>49000</v>
      </c>
      <c r="H478" t="s">
        <v>553</v>
      </c>
      <c r="I478" t="s">
        <v>42</v>
      </c>
      <c r="J478" t="s">
        <v>1429</v>
      </c>
      <c r="K478" t="s">
        <v>1548</v>
      </c>
      <c r="M478" t="s">
        <v>2302</v>
      </c>
      <c r="O478" t="s">
        <v>2301</v>
      </c>
    </row>
    <row r="479" spans="1:15" x14ac:dyDescent="0.25">
      <c r="A479" t="s">
        <v>2533</v>
      </c>
      <c r="B479" t="s">
        <v>1549</v>
      </c>
      <c r="C479" t="s">
        <v>2532</v>
      </c>
      <c r="D479" t="s">
        <v>2298</v>
      </c>
      <c r="E479" s="741">
        <v>247916.67</v>
      </c>
      <c r="F479" s="741">
        <v>297500</v>
      </c>
      <c r="G479" s="741">
        <v>49583.33</v>
      </c>
      <c r="H479" t="s">
        <v>2531</v>
      </c>
      <c r="I479" t="s">
        <v>42</v>
      </c>
      <c r="J479" t="s">
        <v>1429</v>
      </c>
      <c r="K479" t="s">
        <v>1550</v>
      </c>
      <c r="M479" t="s">
        <v>2302</v>
      </c>
      <c r="O479" t="s">
        <v>2301</v>
      </c>
    </row>
    <row r="480" spans="1:15" x14ac:dyDescent="0.25">
      <c r="A480" t="s">
        <v>2530</v>
      </c>
      <c r="B480" t="s">
        <v>1549</v>
      </c>
      <c r="C480" t="s">
        <v>2529</v>
      </c>
      <c r="D480" t="s">
        <v>2298</v>
      </c>
      <c r="E480" s="741">
        <v>46010</v>
      </c>
      <c r="F480" s="741">
        <v>55212</v>
      </c>
      <c r="G480" s="741">
        <v>9202</v>
      </c>
      <c r="H480" t="s">
        <v>2528</v>
      </c>
      <c r="I480" t="s">
        <v>42</v>
      </c>
      <c r="J480" t="s">
        <v>1429</v>
      </c>
      <c r="K480" t="s">
        <v>1551</v>
      </c>
      <c r="M480" t="s">
        <v>2302</v>
      </c>
      <c r="O480" t="s">
        <v>2301</v>
      </c>
    </row>
    <row r="481" spans="1:15" x14ac:dyDescent="0.25">
      <c r="A481" t="s">
        <v>2527</v>
      </c>
      <c r="B481" t="s">
        <v>1543</v>
      </c>
      <c r="C481" t="s">
        <v>2526</v>
      </c>
      <c r="D481" t="s">
        <v>2309</v>
      </c>
      <c r="E481" s="741">
        <v>12180</v>
      </c>
      <c r="F481" s="741">
        <v>12180</v>
      </c>
      <c r="G481" s="741">
        <v>0</v>
      </c>
      <c r="H481" t="s">
        <v>1244</v>
      </c>
      <c r="I481" t="s">
        <v>59</v>
      </c>
      <c r="J481" t="s">
        <v>58</v>
      </c>
      <c r="K481" t="s">
        <v>1542</v>
      </c>
      <c r="M481" t="s">
        <v>2363</v>
      </c>
      <c r="N481" t="s">
        <v>2362</v>
      </c>
      <c r="O481" t="s">
        <v>2361</v>
      </c>
    </row>
    <row r="482" spans="1:15" x14ac:dyDescent="0.25">
      <c r="A482" t="s">
        <v>2525</v>
      </c>
      <c r="B482" t="s">
        <v>1543</v>
      </c>
      <c r="C482" t="s">
        <v>2524</v>
      </c>
      <c r="D482" t="s">
        <v>2309</v>
      </c>
      <c r="E482" s="741">
        <v>12180</v>
      </c>
      <c r="F482" s="741">
        <v>12180</v>
      </c>
      <c r="G482" s="741">
        <v>0</v>
      </c>
      <c r="H482" t="s">
        <v>1413</v>
      </c>
      <c r="I482" t="s">
        <v>59</v>
      </c>
      <c r="J482" t="s">
        <v>58</v>
      </c>
      <c r="K482" t="s">
        <v>1544</v>
      </c>
      <c r="M482" t="s">
        <v>2363</v>
      </c>
      <c r="N482" t="s">
        <v>2362</v>
      </c>
      <c r="O482" t="s">
        <v>2361</v>
      </c>
    </row>
    <row r="483" spans="1:15" x14ac:dyDescent="0.25">
      <c r="A483" t="s">
        <v>2523</v>
      </c>
      <c r="B483" t="s">
        <v>1537</v>
      </c>
      <c r="C483" t="s">
        <v>2522</v>
      </c>
      <c r="D483" t="s">
        <v>2309</v>
      </c>
      <c r="E483" s="741">
        <v>2500</v>
      </c>
      <c r="F483" s="741">
        <v>3000</v>
      </c>
      <c r="G483" s="741">
        <v>500</v>
      </c>
      <c r="H483" t="s">
        <v>2521</v>
      </c>
      <c r="I483" t="s">
        <v>57</v>
      </c>
      <c r="J483" t="s">
        <v>1460</v>
      </c>
      <c r="K483" t="s">
        <v>1536</v>
      </c>
      <c r="M483" t="s">
        <v>2371</v>
      </c>
      <c r="N483" t="s">
        <v>1403</v>
      </c>
      <c r="O483" t="s">
        <v>2370</v>
      </c>
    </row>
    <row r="484" spans="1:15" x14ac:dyDescent="0.25">
      <c r="A484" t="s">
        <v>2520</v>
      </c>
      <c r="B484" t="s">
        <v>1537</v>
      </c>
      <c r="C484" t="s">
        <v>2519</v>
      </c>
      <c r="D484" t="s">
        <v>2298</v>
      </c>
      <c r="E484" s="741">
        <v>416880</v>
      </c>
      <c r="F484" s="741">
        <v>500256</v>
      </c>
      <c r="G484" s="741">
        <v>83376</v>
      </c>
      <c r="H484" t="s">
        <v>226</v>
      </c>
      <c r="I484" t="s">
        <v>44</v>
      </c>
      <c r="J484" t="s">
        <v>1531</v>
      </c>
      <c r="K484" t="s">
        <v>1538</v>
      </c>
      <c r="M484" t="s">
        <v>2492</v>
      </c>
      <c r="N484" t="s">
        <v>2491</v>
      </c>
      <c r="O484" t="s">
        <v>2490</v>
      </c>
    </row>
    <row r="485" spans="1:15" x14ac:dyDescent="0.25">
      <c r="A485" t="s">
        <v>2518</v>
      </c>
      <c r="B485" t="s">
        <v>1537</v>
      </c>
      <c r="C485" t="s">
        <v>2517</v>
      </c>
      <c r="D485" t="s">
        <v>2309</v>
      </c>
      <c r="E485" s="741">
        <v>2500</v>
      </c>
      <c r="F485" s="741">
        <v>3000</v>
      </c>
      <c r="G485" s="741">
        <v>500</v>
      </c>
      <c r="H485" t="s">
        <v>2516</v>
      </c>
      <c r="I485" t="s">
        <v>57</v>
      </c>
      <c r="J485" t="s">
        <v>1460</v>
      </c>
      <c r="K485" t="s">
        <v>1539</v>
      </c>
      <c r="M485" t="s">
        <v>2371</v>
      </c>
      <c r="N485" t="s">
        <v>1403</v>
      </c>
      <c r="O485" t="s">
        <v>2370</v>
      </c>
    </row>
    <row r="486" spans="1:15" x14ac:dyDescent="0.25">
      <c r="A486" t="s">
        <v>2515</v>
      </c>
      <c r="B486" t="s">
        <v>1537</v>
      </c>
      <c r="C486" t="s">
        <v>2514</v>
      </c>
      <c r="D486" t="s">
        <v>2309</v>
      </c>
      <c r="E486" s="741">
        <v>4000</v>
      </c>
      <c r="F486" s="741">
        <v>4800</v>
      </c>
      <c r="G486" s="741">
        <v>800</v>
      </c>
      <c r="H486" t="s">
        <v>2513</v>
      </c>
      <c r="I486" t="s">
        <v>54</v>
      </c>
      <c r="J486" t="s">
        <v>1480</v>
      </c>
      <c r="K486" t="s">
        <v>1540</v>
      </c>
      <c r="M486" t="s">
        <v>2397</v>
      </c>
      <c r="N486" t="s">
        <v>2396</v>
      </c>
      <c r="O486" t="s">
        <v>2395</v>
      </c>
    </row>
    <row r="487" spans="1:15" x14ac:dyDescent="0.25">
      <c r="A487" t="s">
        <v>2512</v>
      </c>
      <c r="B487" t="s">
        <v>1537</v>
      </c>
      <c r="C487" t="s">
        <v>2511</v>
      </c>
      <c r="D487" t="s">
        <v>2298</v>
      </c>
      <c r="E487" s="741">
        <v>245933.33</v>
      </c>
      <c r="F487" s="741">
        <v>295120</v>
      </c>
      <c r="G487" s="741">
        <v>49186.67</v>
      </c>
      <c r="H487" t="s">
        <v>2510</v>
      </c>
      <c r="I487" t="s">
        <v>42</v>
      </c>
      <c r="J487" t="s">
        <v>1429</v>
      </c>
      <c r="K487" t="s">
        <v>1541</v>
      </c>
      <c r="M487" t="s">
        <v>2302</v>
      </c>
      <c r="O487" t="s">
        <v>2301</v>
      </c>
    </row>
    <row r="488" spans="1:15" x14ac:dyDescent="0.25">
      <c r="A488" t="s">
        <v>2509</v>
      </c>
      <c r="B488" t="s">
        <v>1533</v>
      </c>
      <c r="C488" t="s">
        <v>2508</v>
      </c>
      <c r="D488" t="s">
        <v>2309</v>
      </c>
      <c r="E488" s="741">
        <v>2690</v>
      </c>
      <c r="F488" s="741">
        <v>3228</v>
      </c>
      <c r="G488" s="741">
        <v>538</v>
      </c>
      <c r="H488" t="s">
        <v>2507</v>
      </c>
      <c r="I488" t="s">
        <v>117</v>
      </c>
      <c r="J488" t="s">
        <v>1391</v>
      </c>
      <c r="K488" t="s">
        <v>1532</v>
      </c>
      <c r="M488" t="s">
        <v>2384</v>
      </c>
      <c r="N488" t="s">
        <v>2383</v>
      </c>
      <c r="O488" t="s">
        <v>2382</v>
      </c>
    </row>
    <row r="489" spans="1:15" x14ac:dyDescent="0.25">
      <c r="A489" t="s">
        <v>2506</v>
      </c>
      <c r="B489" t="s">
        <v>1533</v>
      </c>
      <c r="C489" t="s">
        <v>2505</v>
      </c>
      <c r="D489" t="s">
        <v>2298</v>
      </c>
      <c r="E489" s="741">
        <v>834300</v>
      </c>
      <c r="F489" s="741">
        <v>1001160</v>
      </c>
      <c r="G489" s="741">
        <v>166860</v>
      </c>
      <c r="H489" t="s">
        <v>2504</v>
      </c>
      <c r="I489" t="s">
        <v>44</v>
      </c>
      <c r="J489" t="s">
        <v>1531</v>
      </c>
      <c r="K489" t="s">
        <v>1534</v>
      </c>
      <c r="M489" t="s">
        <v>2492</v>
      </c>
      <c r="N489" t="s">
        <v>2491</v>
      </c>
      <c r="O489" t="s">
        <v>2490</v>
      </c>
    </row>
    <row r="490" spans="1:15" x14ac:dyDescent="0.25">
      <c r="A490" t="s">
        <v>2503</v>
      </c>
      <c r="B490" t="s">
        <v>1533</v>
      </c>
      <c r="C490" t="s">
        <v>2502</v>
      </c>
      <c r="D490" t="s">
        <v>2309</v>
      </c>
      <c r="E490" s="741">
        <v>6170.67</v>
      </c>
      <c r="F490" s="741">
        <v>7404.8</v>
      </c>
      <c r="G490" s="741">
        <v>1234.1300000000001</v>
      </c>
      <c r="H490" t="s">
        <v>1216</v>
      </c>
      <c r="I490" t="s">
        <v>133</v>
      </c>
      <c r="J490" t="s">
        <v>1449</v>
      </c>
      <c r="K490" t="s">
        <v>1535</v>
      </c>
      <c r="M490" t="s">
        <v>2343</v>
      </c>
      <c r="N490" t="s">
        <v>2342</v>
      </c>
      <c r="O490" t="s">
        <v>2341</v>
      </c>
    </row>
    <row r="491" spans="1:15" x14ac:dyDescent="0.25">
      <c r="A491" t="s">
        <v>2501</v>
      </c>
      <c r="B491" t="s">
        <v>1528</v>
      </c>
      <c r="C491" t="s">
        <v>2500</v>
      </c>
      <c r="D491" t="s">
        <v>2309</v>
      </c>
      <c r="E491" s="741">
        <v>102326.55</v>
      </c>
      <c r="F491" s="741">
        <v>122791.86</v>
      </c>
      <c r="G491" s="741">
        <v>20465.310000000001</v>
      </c>
      <c r="H491" t="s">
        <v>1237</v>
      </c>
      <c r="I491" t="s">
        <v>71</v>
      </c>
      <c r="J491" t="s">
        <v>2499</v>
      </c>
      <c r="K491" t="s">
        <v>1527</v>
      </c>
      <c r="M491" t="s">
        <v>2498</v>
      </c>
      <c r="N491" t="s">
        <v>2497</v>
      </c>
      <c r="O491" t="s">
        <v>2496</v>
      </c>
    </row>
    <row r="492" spans="1:15" x14ac:dyDescent="0.25">
      <c r="A492" t="s">
        <v>2495</v>
      </c>
      <c r="B492" t="s">
        <v>1528</v>
      </c>
      <c r="C492" t="s">
        <v>2494</v>
      </c>
      <c r="D492" t="s">
        <v>2298</v>
      </c>
      <c r="E492" s="741">
        <v>833760</v>
      </c>
      <c r="F492" s="741">
        <v>1000512</v>
      </c>
      <c r="G492" s="741">
        <v>166752</v>
      </c>
      <c r="H492" t="s">
        <v>2493</v>
      </c>
      <c r="I492" t="s">
        <v>44</v>
      </c>
      <c r="J492" t="s">
        <v>1531</v>
      </c>
      <c r="K492" t="s">
        <v>1530</v>
      </c>
      <c r="M492" t="s">
        <v>2492</v>
      </c>
      <c r="N492" t="s">
        <v>2491</v>
      </c>
      <c r="O492" t="s">
        <v>2490</v>
      </c>
    </row>
    <row r="493" spans="1:15" x14ac:dyDescent="0.25">
      <c r="A493" t="s">
        <v>2489</v>
      </c>
      <c r="B493" t="s">
        <v>1521</v>
      </c>
      <c r="C493" t="s">
        <v>2488</v>
      </c>
      <c r="D493" t="s">
        <v>2298</v>
      </c>
      <c r="E493" s="741">
        <v>2000</v>
      </c>
      <c r="F493" s="741">
        <v>2400</v>
      </c>
      <c r="G493" s="741">
        <v>400</v>
      </c>
      <c r="H493" t="s">
        <v>2487</v>
      </c>
      <c r="I493" t="s">
        <v>42</v>
      </c>
      <c r="J493" t="s">
        <v>1429</v>
      </c>
      <c r="K493" t="s">
        <v>1520</v>
      </c>
      <c r="M493" t="s">
        <v>2302</v>
      </c>
      <c r="O493" t="s">
        <v>2301</v>
      </c>
    </row>
    <row r="494" spans="1:15" x14ac:dyDescent="0.25">
      <c r="A494" t="s">
        <v>2486</v>
      </c>
      <c r="B494" t="s">
        <v>1521</v>
      </c>
      <c r="C494" t="s">
        <v>2485</v>
      </c>
      <c r="D494" t="s">
        <v>2298</v>
      </c>
      <c r="E494" s="741">
        <v>63636.67</v>
      </c>
      <c r="F494" s="741">
        <v>76364</v>
      </c>
      <c r="G494" s="741">
        <v>12727.33</v>
      </c>
      <c r="H494" t="s">
        <v>2484</v>
      </c>
      <c r="I494" t="s">
        <v>42</v>
      </c>
      <c r="J494" t="s">
        <v>1429</v>
      </c>
      <c r="K494" t="s">
        <v>1522</v>
      </c>
      <c r="M494" t="s">
        <v>2302</v>
      </c>
      <c r="O494" t="s">
        <v>2301</v>
      </c>
    </row>
    <row r="495" spans="1:15" x14ac:dyDescent="0.25">
      <c r="A495" t="s">
        <v>2483</v>
      </c>
      <c r="B495" t="s">
        <v>1521</v>
      </c>
      <c r="C495" t="s">
        <v>2482</v>
      </c>
      <c r="D495" t="s">
        <v>2309</v>
      </c>
      <c r="E495" s="741">
        <v>4750</v>
      </c>
      <c r="F495" s="741">
        <v>5700</v>
      </c>
      <c r="G495" s="741">
        <v>950</v>
      </c>
      <c r="H495" t="s">
        <v>2481</v>
      </c>
      <c r="I495" t="s">
        <v>124</v>
      </c>
      <c r="J495" t="s">
        <v>2391</v>
      </c>
      <c r="K495" t="s">
        <v>1523</v>
      </c>
      <c r="M495" t="s">
        <v>2390</v>
      </c>
      <c r="N495" t="s">
        <v>2389</v>
      </c>
      <c r="O495" t="s">
        <v>2388</v>
      </c>
    </row>
    <row r="496" spans="1:15" x14ac:dyDescent="0.25">
      <c r="A496" t="s">
        <v>2480</v>
      </c>
      <c r="B496" t="s">
        <v>1521</v>
      </c>
      <c r="C496" t="s">
        <v>2479</v>
      </c>
      <c r="D496" t="s">
        <v>2309</v>
      </c>
      <c r="E496" s="741">
        <v>5536.23</v>
      </c>
      <c r="F496" s="741">
        <v>6643.23</v>
      </c>
      <c r="G496" s="741">
        <v>1107</v>
      </c>
      <c r="H496" t="s">
        <v>2478</v>
      </c>
      <c r="I496" t="s">
        <v>73</v>
      </c>
      <c r="J496" t="s">
        <v>2315</v>
      </c>
      <c r="K496" t="s">
        <v>1524</v>
      </c>
      <c r="M496" t="s">
        <v>2314</v>
      </c>
      <c r="N496" t="s">
        <v>2313</v>
      </c>
      <c r="O496" t="s">
        <v>2312</v>
      </c>
    </row>
    <row r="497" spans="1:15" x14ac:dyDescent="0.25">
      <c r="A497" t="s">
        <v>2477</v>
      </c>
      <c r="B497" t="s">
        <v>1521</v>
      </c>
      <c r="C497" t="s">
        <v>2476</v>
      </c>
      <c r="D497" t="s">
        <v>2298</v>
      </c>
      <c r="E497" s="741">
        <v>270838.33</v>
      </c>
      <c r="F497" s="741">
        <v>325006</v>
      </c>
      <c r="G497" s="741">
        <v>54167.67</v>
      </c>
      <c r="H497" t="s">
        <v>2475</v>
      </c>
      <c r="I497" t="s">
        <v>42</v>
      </c>
      <c r="J497" t="s">
        <v>1429</v>
      </c>
      <c r="K497" t="s">
        <v>1525</v>
      </c>
      <c r="M497" t="s">
        <v>2302</v>
      </c>
      <c r="O497" t="s">
        <v>2301</v>
      </c>
    </row>
    <row r="498" spans="1:15" x14ac:dyDescent="0.25">
      <c r="A498" t="s">
        <v>2474</v>
      </c>
      <c r="B498" t="s">
        <v>1521</v>
      </c>
      <c r="C498" t="s">
        <v>2473</v>
      </c>
      <c r="D498" t="s">
        <v>2298</v>
      </c>
      <c r="E498" s="741">
        <v>149047.5</v>
      </c>
      <c r="F498" s="741">
        <v>178857</v>
      </c>
      <c r="G498" s="741">
        <v>29809.5</v>
      </c>
      <c r="H498" t="s">
        <v>2472</v>
      </c>
      <c r="I498" t="s">
        <v>42</v>
      </c>
      <c r="J498" t="s">
        <v>1429</v>
      </c>
      <c r="K498" t="s">
        <v>1526</v>
      </c>
      <c r="M498" t="s">
        <v>2302</v>
      </c>
      <c r="O498" t="s">
        <v>2301</v>
      </c>
    </row>
    <row r="499" spans="1:15" x14ac:dyDescent="0.25">
      <c r="A499" t="s">
        <v>2471</v>
      </c>
      <c r="B499" t="s">
        <v>1519</v>
      </c>
      <c r="C499" t="s">
        <v>2470</v>
      </c>
      <c r="D499" t="s">
        <v>2298</v>
      </c>
      <c r="E499" s="741">
        <v>52812.5</v>
      </c>
      <c r="F499" s="741">
        <v>63375</v>
      </c>
      <c r="G499" s="741">
        <v>10562.5</v>
      </c>
      <c r="H499" t="s">
        <v>2469</v>
      </c>
      <c r="I499" t="s">
        <v>42</v>
      </c>
      <c r="J499" t="s">
        <v>1429</v>
      </c>
      <c r="K499" t="s">
        <v>1518</v>
      </c>
      <c r="M499" t="s">
        <v>2302</v>
      </c>
      <c r="O499" t="s">
        <v>2301</v>
      </c>
    </row>
    <row r="500" spans="1:15" x14ac:dyDescent="0.25">
      <c r="A500" t="s">
        <v>2468</v>
      </c>
      <c r="B500" t="s">
        <v>1516</v>
      </c>
      <c r="C500" t="s">
        <v>2467</v>
      </c>
      <c r="D500" t="s">
        <v>2298</v>
      </c>
      <c r="E500" s="741">
        <v>2000</v>
      </c>
      <c r="F500" s="741">
        <v>2400</v>
      </c>
      <c r="G500" s="741">
        <v>400</v>
      </c>
      <c r="H500" t="s">
        <v>1409</v>
      </c>
      <c r="I500" t="s">
        <v>48</v>
      </c>
      <c r="J500" t="s">
        <v>1492</v>
      </c>
      <c r="K500" t="s">
        <v>1515</v>
      </c>
      <c r="M500" t="s">
        <v>2420</v>
      </c>
      <c r="N500" t="s">
        <v>2419</v>
      </c>
      <c r="O500" t="s">
        <v>2418</v>
      </c>
    </row>
    <row r="501" spans="1:15" x14ac:dyDescent="0.25">
      <c r="A501" t="s">
        <v>2466</v>
      </c>
      <c r="B501" t="s">
        <v>1516</v>
      </c>
      <c r="C501" t="s">
        <v>2465</v>
      </c>
      <c r="D501" t="s">
        <v>2298</v>
      </c>
      <c r="E501" s="741">
        <v>29000</v>
      </c>
      <c r="F501" s="741">
        <v>34800</v>
      </c>
      <c r="G501" s="741">
        <v>5800</v>
      </c>
      <c r="H501" t="s">
        <v>1410</v>
      </c>
      <c r="I501" t="s">
        <v>48</v>
      </c>
      <c r="J501" t="s">
        <v>1492</v>
      </c>
      <c r="K501" t="s">
        <v>1517</v>
      </c>
      <c r="M501" t="s">
        <v>2420</v>
      </c>
      <c r="N501" t="s">
        <v>2419</v>
      </c>
      <c r="O501" t="s">
        <v>2418</v>
      </c>
    </row>
    <row r="502" spans="1:15" x14ac:dyDescent="0.25">
      <c r="A502" t="s">
        <v>2464</v>
      </c>
      <c r="B502" t="s">
        <v>1514</v>
      </c>
      <c r="C502" t="s">
        <v>2463</v>
      </c>
      <c r="D502" t="s">
        <v>2298</v>
      </c>
      <c r="E502" s="741">
        <v>18950</v>
      </c>
      <c r="F502" s="741">
        <v>18950</v>
      </c>
      <c r="G502" s="741">
        <v>0</v>
      </c>
      <c r="H502" t="s">
        <v>2462</v>
      </c>
      <c r="I502" t="s">
        <v>1474</v>
      </c>
      <c r="J502" t="s">
        <v>1473</v>
      </c>
      <c r="K502" t="s">
        <v>1513</v>
      </c>
      <c r="M502" t="s">
        <v>2461</v>
      </c>
      <c r="O502" t="s">
        <v>2460</v>
      </c>
    </row>
    <row r="503" spans="1:15" x14ac:dyDescent="0.25">
      <c r="A503" t="s">
        <v>2459</v>
      </c>
      <c r="B503" t="s">
        <v>1512</v>
      </c>
      <c r="C503" t="s">
        <v>2458</v>
      </c>
      <c r="D503" t="s">
        <v>2298</v>
      </c>
      <c r="E503" s="741">
        <v>7055</v>
      </c>
      <c r="F503" s="741">
        <v>8466</v>
      </c>
      <c r="G503" s="741">
        <v>1411</v>
      </c>
      <c r="H503" t="s">
        <v>2457</v>
      </c>
      <c r="I503" t="s">
        <v>42</v>
      </c>
      <c r="J503" t="s">
        <v>1429</v>
      </c>
      <c r="K503" t="s">
        <v>1511</v>
      </c>
      <c r="M503" t="s">
        <v>2302</v>
      </c>
      <c r="O503" t="s">
        <v>2301</v>
      </c>
    </row>
    <row r="504" spans="1:15" x14ac:dyDescent="0.25">
      <c r="A504" t="s">
        <v>2456</v>
      </c>
      <c r="B504" t="s">
        <v>1510</v>
      </c>
      <c r="C504" t="s">
        <v>2455</v>
      </c>
      <c r="D504" t="s">
        <v>2298</v>
      </c>
      <c r="E504" s="741">
        <v>19168</v>
      </c>
      <c r="F504" s="741">
        <v>23001.599999999999</v>
      </c>
      <c r="G504" s="741">
        <v>3833.6</v>
      </c>
      <c r="H504" t="s">
        <v>2454</v>
      </c>
      <c r="I504" t="s">
        <v>42</v>
      </c>
      <c r="J504" t="s">
        <v>1429</v>
      </c>
      <c r="K504" t="s">
        <v>1509</v>
      </c>
      <c r="M504" t="s">
        <v>2302</v>
      </c>
      <c r="O504" t="s">
        <v>2301</v>
      </c>
    </row>
    <row r="505" spans="1:15" x14ac:dyDescent="0.25">
      <c r="A505" t="s">
        <v>2453</v>
      </c>
      <c r="B505" t="s">
        <v>1508</v>
      </c>
      <c r="C505" t="s">
        <v>2452</v>
      </c>
      <c r="D505" t="s">
        <v>2298</v>
      </c>
      <c r="E505" s="741">
        <v>8849.17</v>
      </c>
      <c r="F505" s="741">
        <v>10619</v>
      </c>
      <c r="G505" s="741">
        <v>1769.83</v>
      </c>
      <c r="H505" t="s">
        <v>2451</v>
      </c>
      <c r="I505" t="s">
        <v>42</v>
      </c>
      <c r="J505" t="s">
        <v>1429</v>
      </c>
      <c r="K505" t="s">
        <v>1507</v>
      </c>
      <c r="M505" t="s">
        <v>2302</v>
      </c>
      <c r="O505" t="s">
        <v>2301</v>
      </c>
    </row>
    <row r="506" spans="1:15" x14ac:dyDescent="0.25">
      <c r="A506" t="s">
        <v>2450</v>
      </c>
      <c r="B506" t="s">
        <v>1508</v>
      </c>
      <c r="C506" t="s">
        <v>2449</v>
      </c>
      <c r="D506" t="s">
        <v>2298</v>
      </c>
      <c r="E506" s="741">
        <v>4294312</v>
      </c>
      <c r="F506" s="741">
        <v>5153175</v>
      </c>
      <c r="G506" s="741">
        <v>858863</v>
      </c>
      <c r="H506" t="s">
        <v>307</v>
      </c>
      <c r="I506" t="s">
        <v>1469</v>
      </c>
      <c r="J506" t="s">
        <v>1955</v>
      </c>
      <c r="K506" t="s">
        <v>2448</v>
      </c>
      <c r="M506" t="s">
        <v>2447</v>
      </c>
      <c r="N506" t="s">
        <v>2446</v>
      </c>
      <c r="O506" t="s">
        <v>2445</v>
      </c>
    </row>
    <row r="507" spans="1:15" x14ac:dyDescent="0.25">
      <c r="A507" t="s">
        <v>2444</v>
      </c>
      <c r="B507" t="s">
        <v>1506</v>
      </c>
      <c r="C507" t="s">
        <v>2443</v>
      </c>
      <c r="D507" t="s">
        <v>2298</v>
      </c>
      <c r="E507" s="741">
        <v>28547.5</v>
      </c>
      <c r="F507" s="741">
        <v>34257</v>
      </c>
      <c r="G507" s="741">
        <v>5709.5</v>
      </c>
      <c r="H507" t="s">
        <v>2442</v>
      </c>
      <c r="I507" t="s">
        <v>42</v>
      </c>
      <c r="J507" t="s">
        <v>1429</v>
      </c>
      <c r="K507" t="s">
        <v>1505</v>
      </c>
      <c r="M507" t="s">
        <v>2302</v>
      </c>
      <c r="O507" t="s">
        <v>2301</v>
      </c>
    </row>
    <row r="508" spans="1:15" x14ac:dyDescent="0.25">
      <c r="A508" t="s">
        <v>2441</v>
      </c>
      <c r="B508" t="s">
        <v>1504</v>
      </c>
      <c r="C508" t="s">
        <v>2440</v>
      </c>
      <c r="D508" t="s">
        <v>2298</v>
      </c>
      <c r="E508" s="741">
        <v>245559.17</v>
      </c>
      <c r="F508" s="741">
        <v>294671</v>
      </c>
      <c r="G508" s="741">
        <v>49111.83</v>
      </c>
      <c r="H508" t="s">
        <v>2439</v>
      </c>
      <c r="I508" t="s">
        <v>42</v>
      </c>
      <c r="J508" t="s">
        <v>1429</v>
      </c>
      <c r="K508" t="s">
        <v>1503</v>
      </c>
      <c r="M508" t="s">
        <v>2302</v>
      </c>
      <c r="O508" t="s">
        <v>2301</v>
      </c>
    </row>
    <row r="509" spans="1:15" x14ac:dyDescent="0.25">
      <c r="A509" t="s">
        <v>2438</v>
      </c>
      <c r="B509" t="s">
        <v>1502</v>
      </c>
      <c r="C509" t="s">
        <v>2437</v>
      </c>
      <c r="D509" t="s">
        <v>2309</v>
      </c>
      <c r="E509" s="741">
        <v>5477.19</v>
      </c>
      <c r="F509" s="741">
        <v>6573.12</v>
      </c>
      <c r="G509" s="741">
        <v>1095.93</v>
      </c>
      <c r="H509" t="s">
        <v>2436</v>
      </c>
      <c r="I509" t="s">
        <v>73</v>
      </c>
      <c r="J509" t="s">
        <v>2315</v>
      </c>
      <c r="K509" t="s">
        <v>1501</v>
      </c>
      <c r="M509" t="s">
        <v>2314</v>
      </c>
      <c r="N509" t="s">
        <v>2313</v>
      </c>
      <c r="O509" t="s">
        <v>2312</v>
      </c>
    </row>
    <row r="510" spans="1:15" x14ac:dyDescent="0.25">
      <c r="A510" t="s">
        <v>2435</v>
      </c>
      <c r="B510" t="s">
        <v>1500</v>
      </c>
      <c r="C510" t="s">
        <v>2434</v>
      </c>
      <c r="D510" t="s">
        <v>2298</v>
      </c>
      <c r="E510" s="741">
        <v>92400</v>
      </c>
      <c r="F510" s="741">
        <v>110880</v>
      </c>
      <c r="G510" s="741">
        <v>18480</v>
      </c>
      <c r="H510" t="s">
        <v>2433</v>
      </c>
      <c r="I510" t="s">
        <v>42</v>
      </c>
      <c r="J510" t="s">
        <v>1429</v>
      </c>
      <c r="K510" t="s">
        <v>1499</v>
      </c>
      <c r="M510" t="s">
        <v>2302</v>
      </c>
      <c r="O510" t="s">
        <v>2301</v>
      </c>
    </row>
    <row r="511" spans="1:15" x14ac:dyDescent="0.25">
      <c r="A511" t="s">
        <v>2432</v>
      </c>
      <c r="B511" t="s">
        <v>1496</v>
      </c>
      <c r="C511" t="s">
        <v>2431</v>
      </c>
      <c r="D511" t="s">
        <v>2298</v>
      </c>
      <c r="E511" s="741">
        <v>133900</v>
      </c>
      <c r="F511" s="741">
        <v>160680</v>
      </c>
      <c r="G511" s="741">
        <v>26780</v>
      </c>
      <c r="H511" t="s">
        <v>2430</v>
      </c>
      <c r="I511" t="s">
        <v>42</v>
      </c>
      <c r="J511" t="s">
        <v>1429</v>
      </c>
      <c r="K511" t="s">
        <v>1495</v>
      </c>
      <c r="M511" t="s">
        <v>2302</v>
      </c>
      <c r="O511" t="s">
        <v>2301</v>
      </c>
    </row>
    <row r="512" spans="1:15" x14ac:dyDescent="0.25">
      <c r="A512" t="s">
        <v>2429</v>
      </c>
      <c r="B512" t="s">
        <v>1496</v>
      </c>
      <c r="C512" t="s">
        <v>2428</v>
      </c>
      <c r="D512" t="s">
        <v>2298</v>
      </c>
      <c r="E512" s="741">
        <v>22000</v>
      </c>
      <c r="F512" s="741">
        <v>26400</v>
      </c>
      <c r="G512" s="741">
        <v>4400</v>
      </c>
      <c r="H512" t="s">
        <v>2427</v>
      </c>
      <c r="I512" t="s">
        <v>42</v>
      </c>
      <c r="J512" t="s">
        <v>1429</v>
      </c>
      <c r="K512" t="s">
        <v>1497</v>
      </c>
      <c r="M512" t="s">
        <v>2302</v>
      </c>
      <c r="O512" t="s">
        <v>2301</v>
      </c>
    </row>
    <row r="513" spans="1:15" x14ac:dyDescent="0.25">
      <c r="A513" t="s">
        <v>2426</v>
      </c>
      <c r="B513" t="s">
        <v>1496</v>
      </c>
      <c r="C513" t="s">
        <v>2425</v>
      </c>
      <c r="D513" t="s">
        <v>2298</v>
      </c>
      <c r="E513" s="741">
        <v>246750</v>
      </c>
      <c r="F513" s="741">
        <v>296100</v>
      </c>
      <c r="G513" s="741">
        <v>49350</v>
      </c>
      <c r="H513" t="s">
        <v>2424</v>
      </c>
      <c r="I513" t="s">
        <v>42</v>
      </c>
      <c r="J513" t="s">
        <v>1429</v>
      </c>
      <c r="K513" t="s">
        <v>1498</v>
      </c>
      <c r="M513" t="s">
        <v>2302</v>
      </c>
      <c r="O513" t="s">
        <v>2301</v>
      </c>
    </row>
    <row r="514" spans="1:15" x14ac:dyDescent="0.25">
      <c r="A514" t="s">
        <v>2423</v>
      </c>
      <c r="B514" t="s">
        <v>1491</v>
      </c>
      <c r="C514" t="s">
        <v>2422</v>
      </c>
      <c r="D514" t="s">
        <v>2298</v>
      </c>
      <c r="E514" s="741">
        <v>13250</v>
      </c>
      <c r="F514" s="741">
        <v>15900</v>
      </c>
      <c r="G514" s="741">
        <v>2650</v>
      </c>
      <c r="H514" t="s">
        <v>2421</v>
      </c>
      <c r="I514" t="s">
        <v>48</v>
      </c>
      <c r="J514" t="s">
        <v>1492</v>
      </c>
      <c r="K514" t="s">
        <v>1490</v>
      </c>
      <c r="M514" t="s">
        <v>2420</v>
      </c>
      <c r="N514" t="s">
        <v>2419</v>
      </c>
      <c r="O514" t="s">
        <v>2418</v>
      </c>
    </row>
    <row r="515" spans="1:15" x14ac:dyDescent="0.25">
      <c r="A515" t="s">
        <v>2417</v>
      </c>
      <c r="B515" t="s">
        <v>1491</v>
      </c>
      <c r="C515" t="s">
        <v>2416</v>
      </c>
      <c r="D515" t="s">
        <v>2298</v>
      </c>
      <c r="E515" s="741">
        <v>181027.92</v>
      </c>
      <c r="F515" s="741">
        <v>217233.5</v>
      </c>
      <c r="G515" s="741">
        <v>36205.58</v>
      </c>
      <c r="H515" t="s">
        <v>2415</v>
      </c>
      <c r="I515" t="s">
        <v>42</v>
      </c>
      <c r="J515" t="s">
        <v>1429</v>
      </c>
      <c r="K515" t="s">
        <v>1493</v>
      </c>
      <c r="M515" t="s">
        <v>2302</v>
      </c>
      <c r="O515" t="s">
        <v>2301</v>
      </c>
    </row>
    <row r="516" spans="1:15" x14ac:dyDescent="0.25">
      <c r="A516" t="s">
        <v>2414</v>
      </c>
      <c r="B516" t="s">
        <v>1491</v>
      </c>
      <c r="C516" t="s">
        <v>2413</v>
      </c>
      <c r="D516" t="s">
        <v>2298</v>
      </c>
      <c r="E516" s="741">
        <v>915</v>
      </c>
      <c r="F516" s="741">
        <v>1090</v>
      </c>
      <c r="G516" s="741">
        <v>175</v>
      </c>
      <c r="H516" t="s">
        <v>2412</v>
      </c>
      <c r="I516" t="s">
        <v>1400</v>
      </c>
      <c r="J516" t="s">
        <v>1399</v>
      </c>
      <c r="K516" t="s">
        <v>1494</v>
      </c>
      <c r="M516" t="s">
        <v>2296</v>
      </c>
      <c r="O516" t="s">
        <v>2295</v>
      </c>
    </row>
    <row r="517" spans="1:15" x14ac:dyDescent="0.25">
      <c r="A517" t="s">
        <v>2411</v>
      </c>
      <c r="B517" t="s">
        <v>1487</v>
      </c>
      <c r="C517" t="s">
        <v>2410</v>
      </c>
      <c r="D517" t="s">
        <v>2309</v>
      </c>
      <c r="E517" s="741">
        <v>112500</v>
      </c>
      <c r="F517" s="741">
        <v>135000</v>
      </c>
      <c r="G517" s="741">
        <v>22500</v>
      </c>
      <c r="H517" t="s">
        <v>1414</v>
      </c>
      <c r="I517" t="s">
        <v>1489</v>
      </c>
      <c r="J517" t="s">
        <v>1488</v>
      </c>
      <c r="K517" t="s">
        <v>1486</v>
      </c>
      <c r="M517" t="s">
        <v>2409</v>
      </c>
      <c r="N517" t="s">
        <v>2408</v>
      </c>
      <c r="O517" t="s">
        <v>2407</v>
      </c>
    </row>
    <row r="518" spans="1:15" x14ac:dyDescent="0.25">
      <c r="A518" t="s">
        <v>2406</v>
      </c>
      <c r="B518" t="s">
        <v>1485</v>
      </c>
      <c r="C518" t="s">
        <v>2405</v>
      </c>
      <c r="D518" t="s">
        <v>2298</v>
      </c>
      <c r="E518" s="741">
        <v>152959.59</v>
      </c>
      <c r="F518" s="741">
        <v>183551.5</v>
      </c>
      <c r="G518" s="741">
        <v>30591.91</v>
      </c>
      <c r="H518" t="s">
        <v>341</v>
      </c>
      <c r="I518" t="s">
        <v>42</v>
      </c>
      <c r="J518" t="s">
        <v>1429</v>
      </c>
      <c r="K518" t="s">
        <v>1484</v>
      </c>
      <c r="M518" t="s">
        <v>2302</v>
      </c>
      <c r="O518" t="s">
        <v>2301</v>
      </c>
    </row>
    <row r="519" spans="1:15" x14ac:dyDescent="0.25">
      <c r="A519" t="s">
        <v>2404</v>
      </c>
      <c r="B519" t="s">
        <v>1482</v>
      </c>
      <c r="C519" t="s">
        <v>2403</v>
      </c>
      <c r="D519" t="s">
        <v>2309</v>
      </c>
      <c r="E519" s="741">
        <v>22500</v>
      </c>
      <c r="F519" s="741">
        <v>22500</v>
      </c>
      <c r="G519" s="741"/>
      <c r="H519" t="s">
        <v>994</v>
      </c>
      <c r="I519" t="s">
        <v>1456</v>
      </c>
      <c r="J519" t="s">
        <v>1455</v>
      </c>
      <c r="K519" t="s">
        <v>1481</v>
      </c>
      <c r="M519" t="s">
        <v>2356</v>
      </c>
      <c r="N519" t="s">
        <v>2355</v>
      </c>
      <c r="O519" t="s">
        <v>2354</v>
      </c>
    </row>
    <row r="520" spans="1:15" x14ac:dyDescent="0.25">
      <c r="A520" t="s">
        <v>2402</v>
      </c>
      <c r="B520" t="s">
        <v>1482</v>
      </c>
      <c r="C520" t="s">
        <v>2401</v>
      </c>
      <c r="D520" t="s">
        <v>2298</v>
      </c>
      <c r="E520" s="741">
        <v>250850</v>
      </c>
      <c r="F520" s="741">
        <v>301020</v>
      </c>
      <c r="G520" s="741">
        <v>50170</v>
      </c>
      <c r="H520" t="s">
        <v>1025</v>
      </c>
      <c r="I520" t="s">
        <v>42</v>
      </c>
      <c r="J520" t="s">
        <v>1429</v>
      </c>
      <c r="K520" t="s">
        <v>1483</v>
      </c>
      <c r="M520" t="s">
        <v>2302</v>
      </c>
      <c r="O520" t="s">
        <v>2301</v>
      </c>
    </row>
    <row r="521" spans="1:15" x14ac:dyDescent="0.25">
      <c r="A521" t="s">
        <v>2400</v>
      </c>
      <c r="B521" t="s">
        <v>1479</v>
      </c>
      <c r="C521" t="s">
        <v>2399</v>
      </c>
      <c r="D521" t="s">
        <v>2309</v>
      </c>
      <c r="E521" s="741">
        <v>4000</v>
      </c>
      <c r="F521" s="741">
        <v>4800</v>
      </c>
      <c r="G521" s="741">
        <v>800</v>
      </c>
      <c r="H521" t="s">
        <v>2398</v>
      </c>
      <c r="I521" t="s">
        <v>54</v>
      </c>
      <c r="J521" t="s">
        <v>1480</v>
      </c>
      <c r="K521" t="s">
        <v>1478</v>
      </c>
      <c r="M521" t="s">
        <v>2397</v>
      </c>
      <c r="N521" t="s">
        <v>2396</v>
      </c>
      <c r="O521" t="s">
        <v>2395</v>
      </c>
    </row>
    <row r="522" spans="1:15" x14ac:dyDescent="0.25">
      <c r="A522" t="s">
        <v>2394</v>
      </c>
      <c r="B522" t="s">
        <v>1477</v>
      </c>
      <c r="C522" t="s">
        <v>2393</v>
      </c>
      <c r="D522" t="s">
        <v>2309</v>
      </c>
      <c r="E522" s="741">
        <v>7916.67</v>
      </c>
      <c r="F522" s="741">
        <v>9500</v>
      </c>
      <c r="G522" s="741">
        <v>1583.33</v>
      </c>
      <c r="H522" t="s">
        <v>2392</v>
      </c>
      <c r="I522" t="s">
        <v>124</v>
      </c>
      <c r="J522" t="s">
        <v>2391</v>
      </c>
      <c r="K522" t="s">
        <v>1476</v>
      </c>
      <c r="M522" t="s">
        <v>2390</v>
      </c>
      <c r="N522" t="s">
        <v>2389</v>
      </c>
      <c r="O522" t="s">
        <v>2388</v>
      </c>
    </row>
    <row r="523" spans="1:15" x14ac:dyDescent="0.25">
      <c r="A523" t="s">
        <v>2387</v>
      </c>
      <c r="B523" t="s">
        <v>1471</v>
      </c>
      <c r="C523" t="s">
        <v>2386</v>
      </c>
      <c r="D523" t="s">
        <v>2309</v>
      </c>
      <c r="E523" s="741">
        <v>2690</v>
      </c>
      <c r="F523" s="741">
        <v>3228</v>
      </c>
      <c r="G523" s="741">
        <v>538</v>
      </c>
      <c r="H523" t="s">
        <v>2385</v>
      </c>
      <c r="I523" t="s">
        <v>117</v>
      </c>
      <c r="J523" t="s">
        <v>1391</v>
      </c>
      <c r="K523" t="s">
        <v>1470</v>
      </c>
      <c r="M523" t="s">
        <v>2384</v>
      </c>
      <c r="N523" t="s">
        <v>2383</v>
      </c>
      <c r="O523" t="s">
        <v>2382</v>
      </c>
    </row>
    <row r="524" spans="1:15" x14ac:dyDescent="0.25">
      <c r="A524" t="s">
        <v>2381</v>
      </c>
      <c r="B524" t="s">
        <v>1471</v>
      </c>
      <c r="C524" t="s">
        <v>2380</v>
      </c>
      <c r="D524" t="s">
        <v>2298</v>
      </c>
      <c r="E524" s="741">
        <v>18950</v>
      </c>
      <c r="F524" s="741">
        <v>18950</v>
      </c>
      <c r="G524" s="741">
        <v>0</v>
      </c>
      <c r="H524" t="s">
        <v>2379</v>
      </c>
      <c r="I524" t="s">
        <v>1474</v>
      </c>
      <c r="J524" t="s">
        <v>1473</v>
      </c>
      <c r="K524" t="s">
        <v>1472</v>
      </c>
      <c r="M524" t="s">
        <v>2378</v>
      </c>
      <c r="O524" t="s">
        <v>2377</v>
      </c>
    </row>
    <row r="525" spans="1:15" x14ac:dyDescent="0.25">
      <c r="A525" t="s">
        <v>2376</v>
      </c>
      <c r="B525" t="s">
        <v>1471</v>
      </c>
      <c r="C525" t="s">
        <v>2375</v>
      </c>
      <c r="D525" t="s">
        <v>2298</v>
      </c>
      <c r="E525" s="741">
        <v>343750</v>
      </c>
      <c r="F525" s="741">
        <v>412500</v>
      </c>
      <c r="G525" s="741">
        <v>68750</v>
      </c>
      <c r="H525" t="s">
        <v>2374</v>
      </c>
      <c r="I525" t="s">
        <v>42</v>
      </c>
      <c r="J525" t="s">
        <v>1429</v>
      </c>
      <c r="K525" t="s">
        <v>1475</v>
      </c>
      <c r="M525" t="s">
        <v>2302</v>
      </c>
      <c r="O525" t="s">
        <v>2301</v>
      </c>
    </row>
    <row r="526" spans="1:15" x14ac:dyDescent="0.25">
      <c r="A526" t="s">
        <v>2373</v>
      </c>
      <c r="B526" t="s">
        <v>1459</v>
      </c>
      <c r="C526" t="s">
        <v>2372</v>
      </c>
      <c r="D526" t="s">
        <v>2309</v>
      </c>
      <c r="E526" s="741">
        <v>2500</v>
      </c>
      <c r="F526" s="741">
        <v>3000</v>
      </c>
      <c r="G526" s="741">
        <v>500</v>
      </c>
      <c r="H526" t="s">
        <v>1221</v>
      </c>
      <c r="I526" t="s">
        <v>57</v>
      </c>
      <c r="J526" t="s">
        <v>1460</v>
      </c>
      <c r="K526" t="s">
        <v>1458</v>
      </c>
      <c r="M526" t="s">
        <v>2371</v>
      </c>
      <c r="N526" t="s">
        <v>1403</v>
      </c>
      <c r="O526" t="s">
        <v>2370</v>
      </c>
    </row>
    <row r="527" spans="1:15" x14ac:dyDescent="0.25">
      <c r="A527" t="s">
        <v>2369</v>
      </c>
      <c r="B527" t="s">
        <v>1459</v>
      </c>
      <c r="C527" t="s">
        <v>2368</v>
      </c>
      <c r="D527" t="s">
        <v>2309</v>
      </c>
      <c r="E527" s="741">
        <v>30000</v>
      </c>
      <c r="F527" s="741">
        <v>30000</v>
      </c>
      <c r="G527" s="741">
        <v>0</v>
      </c>
      <c r="H527" t="s">
        <v>1059</v>
      </c>
      <c r="I527" t="s">
        <v>59</v>
      </c>
      <c r="J527" t="s">
        <v>58</v>
      </c>
      <c r="K527" t="s">
        <v>1461</v>
      </c>
      <c r="M527" t="s">
        <v>2363</v>
      </c>
      <c r="N527" t="s">
        <v>2362</v>
      </c>
      <c r="O527" t="s">
        <v>2361</v>
      </c>
    </row>
    <row r="528" spans="1:15" x14ac:dyDescent="0.25">
      <c r="A528" t="s">
        <v>2367</v>
      </c>
      <c r="B528" t="s">
        <v>1459</v>
      </c>
      <c r="C528" t="s">
        <v>2366</v>
      </c>
      <c r="D528" t="s">
        <v>2309</v>
      </c>
      <c r="E528" s="741">
        <v>-30</v>
      </c>
      <c r="F528" s="741">
        <v>-30</v>
      </c>
      <c r="G528" s="741">
        <v>0</v>
      </c>
      <c r="H528" t="s">
        <v>999</v>
      </c>
      <c r="I528" t="s">
        <v>59</v>
      </c>
      <c r="J528" t="s">
        <v>58</v>
      </c>
      <c r="K528" t="s">
        <v>1462</v>
      </c>
      <c r="L528" t="s">
        <v>2364</v>
      </c>
      <c r="M528" t="s">
        <v>2363</v>
      </c>
      <c r="N528" t="s">
        <v>2362</v>
      </c>
      <c r="O528" t="s">
        <v>2361</v>
      </c>
    </row>
    <row r="529" spans="1:15" x14ac:dyDescent="0.25">
      <c r="A529" t="s">
        <v>2365</v>
      </c>
      <c r="B529" t="s">
        <v>1459</v>
      </c>
      <c r="C529" t="s">
        <v>2364</v>
      </c>
      <c r="D529" t="s">
        <v>2309</v>
      </c>
      <c r="E529" s="741">
        <v>30</v>
      </c>
      <c r="F529" s="741">
        <v>30</v>
      </c>
      <c r="G529" s="741">
        <v>0</v>
      </c>
      <c r="H529" t="s">
        <v>389</v>
      </c>
      <c r="I529" t="s">
        <v>59</v>
      </c>
      <c r="J529" t="s">
        <v>58</v>
      </c>
      <c r="K529" t="s">
        <v>1463</v>
      </c>
      <c r="M529" t="s">
        <v>2363</v>
      </c>
      <c r="N529" t="s">
        <v>2362</v>
      </c>
      <c r="O529" t="s">
        <v>2361</v>
      </c>
    </row>
    <row r="530" spans="1:15" x14ac:dyDescent="0.25">
      <c r="A530" t="s">
        <v>2360</v>
      </c>
      <c r="B530" t="s">
        <v>1459</v>
      </c>
      <c r="C530" t="s">
        <v>2359</v>
      </c>
      <c r="D530" t="s">
        <v>2298</v>
      </c>
      <c r="E530" s="741">
        <v>62498.33</v>
      </c>
      <c r="F530" s="741">
        <v>74998</v>
      </c>
      <c r="G530" s="741">
        <v>12499.67</v>
      </c>
      <c r="H530" t="s">
        <v>813</v>
      </c>
      <c r="I530" t="s">
        <v>42</v>
      </c>
      <c r="J530" t="s">
        <v>1429</v>
      </c>
      <c r="K530" t="s">
        <v>1464</v>
      </c>
      <c r="M530" t="s">
        <v>2302</v>
      </c>
      <c r="O530" t="s">
        <v>2301</v>
      </c>
    </row>
    <row r="531" spans="1:15" x14ac:dyDescent="0.25">
      <c r="A531" t="s">
        <v>2358</v>
      </c>
      <c r="B531" t="s">
        <v>1454</v>
      </c>
      <c r="C531" t="s">
        <v>2357</v>
      </c>
      <c r="D531" t="s">
        <v>2309</v>
      </c>
      <c r="E531" s="741">
        <v>27000</v>
      </c>
      <c r="F531" s="741">
        <v>27000</v>
      </c>
      <c r="G531" s="741"/>
      <c r="H531" t="s">
        <v>1203</v>
      </c>
      <c r="I531" t="s">
        <v>1456</v>
      </c>
      <c r="J531" t="s">
        <v>1455</v>
      </c>
      <c r="K531" t="s">
        <v>1453</v>
      </c>
      <c r="M531" t="s">
        <v>2356</v>
      </c>
      <c r="N531" t="s">
        <v>2355</v>
      </c>
      <c r="O531" t="s">
        <v>2354</v>
      </c>
    </row>
    <row r="532" spans="1:15" x14ac:dyDescent="0.25">
      <c r="A532" t="s">
        <v>2353</v>
      </c>
      <c r="B532" t="s">
        <v>1454</v>
      </c>
      <c r="C532" t="s">
        <v>2352</v>
      </c>
      <c r="D532" t="s">
        <v>2298</v>
      </c>
      <c r="E532" s="741">
        <v>277773.33</v>
      </c>
      <c r="F532" s="741">
        <v>333328</v>
      </c>
      <c r="G532" s="741">
        <v>55554.67</v>
      </c>
      <c r="H532" t="s">
        <v>2351</v>
      </c>
      <c r="I532" t="s">
        <v>42</v>
      </c>
      <c r="J532" t="s">
        <v>1429</v>
      </c>
      <c r="K532" t="s">
        <v>1457</v>
      </c>
      <c r="M532" t="s">
        <v>2302</v>
      </c>
      <c r="O532" t="s">
        <v>2301</v>
      </c>
    </row>
    <row r="533" spans="1:15" x14ac:dyDescent="0.25">
      <c r="A533" t="s">
        <v>2350</v>
      </c>
      <c r="B533" t="s">
        <v>1451</v>
      </c>
      <c r="C533" t="s">
        <v>2349</v>
      </c>
      <c r="D533" t="s">
        <v>2298</v>
      </c>
      <c r="E533" s="741">
        <v>146666.67000000001</v>
      </c>
      <c r="F533" s="741">
        <v>176000</v>
      </c>
      <c r="G533" s="741">
        <v>29333.33</v>
      </c>
      <c r="H533" t="s">
        <v>2348</v>
      </c>
      <c r="I533" t="s">
        <v>37</v>
      </c>
      <c r="J533" t="s">
        <v>1452</v>
      </c>
      <c r="K533" t="s">
        <v>1450</v>
      </c>
      <c r="M533" t="s">
        <v>2347</v>
      </c>
      <c r="O533" t="s">
        <v>2346</v>
      </c>
    </row>
    <row r="534" spans="1:15" x14ac:dyDescent="0.25">
      <c r="A534" t="s">
        <v>2345</v>
      </c>
      <c r="B534" t="s">
        <v>1448</v>
      </c>
      <c r="C534" t="s">
        <v>2344</v>
      </c>
      <c r="D534" t="s">
        <v>2309</v>
      </c>
      <c r="E534" s="741">
        <v>55756.63</v>
      </c>
      <c r="F534" s="741">
        <v>66907.95</v>
      </c>
      <c r="G534" s="741">
        <v>11151.32</v>
      </c>
      <c r="H534" t="s">
        <v>389</v>
      </c>
      <c r="I534" t="s">
        <v>133</v>
      </c>
      <c r="J534" t="s">
        <v>1449</v>
      </c>
      <c r="K534" t="s">
        <v>1447</v>
      </c>
      <c r="M534" t="s">
        <v>2343</v>
      </c>
      <c r="N534" t="s">
        <v>2342</v>
      </c>
      <c r="O534" t="s">
        <v>2341</v>
      </c>
    </row>
    <row r="535" spans="1:15" x14ac:dyDescent="0.25">
      <c r="A535" t="s">
        <v>2340</v>
      </c>
      <c r="B535" t="s">
        <v>1446</v>
      </c>
      <c r="C535" t="s">
        <v>2339</v>
      </c>
      <c r="D535" t="s">
        <v>2298</v>
      </c>
      <c r="E535" s="741">
        <v>193993.33</v>
      </c>
      <c r="F535" s="741">
        <v>232792</v>
      </c>
      <c r="G535" s="741">
        <v>38798.67</v>
      </c>
      <c r="H535" t="s">
        <v>2338</v>
      </c>
      <c r="I535" t="s">
        <v>83</v>
      </c>
      <c r="J535" t="s">
        <v>1394</v>
      </c>
      <c r="K535" t="s">
        <v>1445</v>
      </c>
      <c r="M535" t="s">
        <v>2337</v>
      </c>
      <c r="N535" t="s">
        <v>2336</v>
      </c>
      <c r="O535" t="s">
        <v>2335</v>
      </c>
    </row>
    <row r="536" spans="1:15" x14ac:dyDescent="0.25">
      <c r="A536" t="s">
        <v>2334</v>
      </c>
      <c r="B536" t="s">
        <v>1444</v>
      </c>
      <c r="C536" t="s">
        <v>2333</v>
      </c>
      <c r="D536" t="s">
        <v>2298</v>
      </c>
      <c r="E536" s="741">
        <v>260200</v>
      </c>
      <c r="F536" s="741">
        <v>312240</v>
      </c>
      <c r="G536" s="741">
        <v>52040</v>
      </c>
      <c r="H536" t="s">
        <v>2332</v>
      </c>
      <c r="I536" t="s">
        <v>42</v>
      </c>
      <c r="J536" t="s">
        <v>1429</v>
      </c>
      <c r="K536" t="s">
        <v>1443</v>
      </c>
      <c r="M536" t="s">
        <v>2302</v>
      </c>
      <c r="O536" t="s">
        <v>2301</v>
      </c>
    </row>
    <row r="537" spans="1:15" x14ac:dyDescent="0.25">
      <c r="A537" t="s">
        <v>2331</v>
      </c>
      <c r="B537" t="s">
        <v>1441</v>
      </c>
      <c r="C537" t="s">
        <v>2330</v>
      </c>
      <c r="D537" t="s">
        <v>2298</v>
      </c>
      <c r="E537" s="741">
        <v>4166.67</v>
      </c>
      <c r="F537" s="741">
        <v>5000</v>
      </c>
      <c r="G537" s="741">
        <v>833.33</v>
      </c>
      <c r="H537" t="s">
        <v>2329</v>
      </c>
      <c r="I537" t="s">
        <v>146</v>
      </c>
      <c r="J537" t="s">
        <v>1442</v>
      </c>
      <c r="K537" t="s">
        <v>1440</v>
      </c>
      <c r="M537" t="s">
        <v>2328</v>
      </c>
      <c r="O537" t="s">
        <v>2327</v>
      </c>
    </row>
    <row r="538" spans="1:15" x14ac:dyDescent="0.25">
      <c r="A538" t="s">
        <v>2326</v>
      </c>
      <c r="B538" t="s">
        <v>1435</v>
      </c>
      <c r="C538" t="s">
        <v>2325</v>
      </c>
      <c r="D538" t="s">
        <v>2298</v>
      </c>
      <c r="E538" s="741">
        <v>15979194</v>
      </c>
      <c r="F538" s="741">
        <v>15979194</v>
      </c>
      <c r="G538" s="741">
        <v>0</v>
      </c>
      <c r="H538" t="s">
        <v>2324</v>
      </c>
      <c r="I538" t="s">
        <v>1406</v>
      </c>
      <c r="J538" t="s">
        <v>1436</v>
      </c>
      <c r="K538" t="s">
        <v>1434</v>
      </c>
      <c r="M538" t="s">
        <v>2320</v>
      </c>
      <c r="N538" t="s">
        <v>2319</v>
      </c>
      <c r="O538" t="s">
        <v>2318</v>
      </c>
    </row>
    <row r="539" spans="1:15" x14ac:dyDescent="0.25">
      <c r="A539" t="s">
        <v>2323</v>
      </c>
      <c r="B539" t="s">
        <v>1435</v>
      </c>
      <c r="C539" t="s">
        <v>2322</v>
      </c>
      <c r="D539" t="s">
        <v>2298</v>
      </c>
      <c r="E539" s="741">
        <v>9409190.6999999993</v>
      </c>
      <c r="F539" s="741">
        <v>9409190.6999999993</v>
      </c>
      <c r="G539" s="741">
        <v>0</v>
      </c>
      <c r="H539" t="s">
        <v>2321</v>
      </c>
      <c r="I539" t="s">
        <v>1406</v>
      </c>
      <c r="J539" t="s">
        <v>1436</v>
      </c>
      <c r="K539" t="s">
        <v>1437</v>
      </c>
      <c r="M539" t="s">
        <v>2320</v>
      </c>
      <c r="N539" t="s">
        <v>2319</v>
      </c>
      <c r="O539" t="s">
        <v>2318</v>
      </c>
    </row>
    <row r="540" spans="1:15" x14ac:dyDescent="0.25">
      <c r="A540" t="s">
        <v>2317</v>
      </c>
      <c r="B540" t="s">
        <v>1435</v>
      </c>
      <c r="C540" t="s">
        <v>2316</v>
      </c>
      <c r="D540" t="s">
        <v>2309</v>
      </c>
      <c r="E540" s="741">
        <v>10972.83</v>
      </c>
      <c r="F540" s="741">
        <v>13167.15</v>
      </c>
      <c r="G540" s="741">
        <v>2194.3200000000002</v>
      </c>
      <c r="H540" t="s">
        <v>765</v>
      </c>
      <c r="I540" t="s">
        <v>73</v>
      </c>
      <c r="J540" t="s">
        <v>2315</v>
      </c>
      <c r="K540" t="s">
        <v>1438</v>
      </c>
      <c r="M540" t="s">
        <v>2314</v>
      </c>
      <c r="N540" t="s">
        <v>2313</v>
      </c>
      <c r="O540" t="s">
        <v>2312</v>
      </c>
    </row>
    <row r="541" spans="1:15" x14ac:dyDescent="0.25">
      <c r="A541" t="s">
        <v>2311</v>
      </c>
      <c r="B541" t="s">
        <v>1431</v>
      </c>
      <c r="C541" t="s">
        <v>2310</v>
      </c>
      <c r="D541" t="s">
        <v>2309</v>
      </c>
      <c r="E541" s="741">
        <v>62500</v>
      </c>
      <c r="F541" s="741">
        <v>62500</v>
      </c>
      <c r="G541" s="741"/>
      <c r="H541" t="s">
        <v>2308</v>
      </c>
      <c r="I541" t="s">
        <v>1433</v>
      </c>
      <c r="J541" t="s">
        <v>1432</v>
      </c>
      <c r="K541" t="s">
        <v>1430</v>
      </c>
      <c r="M541" t="s">
        <v>2307</v>
      </c>
      <c r="N541" t="s">
        <v>2306</v>
      </c>
      <c r="O541" t="s">
        <v>2305</v>
      </c>
    </row>
    <row r="542" spans="1:15" x14ac:dyDescent="0.25">
      <c r="A542" t="s">
        <v>2304</v>
      </c>
      <c r="B542" t="s">
        <v>1428</v>
      </c>
      <c r="C542" t="s">
        <v>2303</v>
      </c>
      <c r="D542" t="s">
        <v>2298</v>
      </c>
      <c r="E542" s="741">
        <v>224000</v>
      </c>
      <c r="F542" s="741">
        <v>268800</v>
      </c>
      <c r="G542" s="741">
        <v>44800</v>
      </c>
      <c r="H542" t="s">
        <v>373</v>
      </c>
      <c r="I542" t="s">
        <v>42</v>
      </c>
      <c r="J542" t="s">
        <v>1429</v>
      </c>
      <c r="K542" t="s">
        <v>1427</v>
      </c>
      <c r="M542" t="s">
        <v>2302</v>
      </c>
      <c r="O542" t="s">
        <v>2301</v>
      </c>
    </row>
    <row r="543" spans="1:15" x14ac:dyDescent="0.25">
      <c r="A543" t="s">
        <v>2300</v>
      </c>
      <c r="B543" t="s">
        <v>1426</v>
      </c>
      <c r="C543" t="s">
        <v>2299</v>
      </c>
      <c r="D543" t="s">
        <v>2298</v>
      </c>
      <c r="E543" s="741">
        <v>875</v>
      </c>
      <c r="F543" s="741">
        <v>1050</v>
      </c>
      <c r="G543" s="741">
        <v>175</v>
      </c>
      <c r="H543" t="s">
        <v>2297</v>
      </c>
      <c r="I543" t="s">
        <v>1400</v>
      </c>
      <c r="J543" t="s">
        <v>1399</v>
      </c>
      <c r="K543" t="s">
        <v>1425</v>
      </c>
      <c r="M543" t="s">
        <v>2296</v>
      </c>
      <c r="O543" t="s">
        <v>2295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9E12-72C0-482F-BFBE-B5D8F2D38B2F}">
  <dimension ref="A1:AC98"/>
  <sheetViews>
    <sheetView topLeftCell="D1" zoomScale="80" zoomScaleNormal="80" workbookViewId="0">
      <selection activeCell="Q26" sqref="Q26"/>
    </sheetView>
  </sheetViews>
  <sheetFormatPr defaultRowHeight="12.75" x14ac:dyDescent="0.2"/>
  <cols>
    <col min="1" max="2" width="0" style="151" hidden="1" customWidth="1"/>
    <col min="3" max="3" width="13.28515625" style="151" hidden="1" customWidth="1"/>
    <col min="4" max="4" width="24" style="151" customWidth="1"/>
    <col min="5" max="5" width="11.7109375" style="151" customWidth="1"/>
    <col min="6" max="6" width="10.28515625" style="151" hidden="1" customWidth="1"/>
    <col min="7" max="7" width="15.7109375" style="151" hidden="1" customWidth="1"/>
    <col min="8" max="8" width="14.85546875" style="151" customWidth="1"/>
    <col min="9" max="9" width="0" style="151" hidden="1" customWidth="1"/>
    <col min="10" max="10" width="13.42578125" style="152" customWidth="1"/>
    <col min="11" max="11" width="11.42578125" style="151" customWidth="1"/>
    <col min="12" max="12" width="16" style="152" customWidth="1"/>
    <col min="13" max="13" width="18.85546875" style="152" hidden="1" customWidth="1"/>
    <col min="14" max="14" width="14.42578125" style="151" customWidth="1"/>
    <col min="15" max="15" width="13.7109375" style="153" customWidth="1"/>
    <col min="16" max="16" width="12" style="152" customWidth="1"/>
    <col min="17" max="17" width="15.5703125" style="151" customWidth="1"/>
    <col min="18" max="18" width="16.85546875" style="151" customWidth="1"/>
    <col min="19" max="19" width="15.85546875" style="152" customWidth="1"/>
    <col min="20" max="20" width="11.42578125" style="151" customWidth="1"/>
    <col min="21" max="21" width="16.7109375" style="151" customWidth="1"/>
    <col min="22" max="22" width="14.28515625" style="151" customWidth="1"/>
    <col min="23" max="23" width="16" style="151" customWidth="1"/>
    <col min="24" max="24" width="14.140625" style="151" customWidth="1"/>
    <col min="25" max="25" width="9.140625" style="151"/>
    <col min="26" max="26" width="15.85546875" style="151" customWidth="1"/>
    <col min="27" max="16384" width="9.140625" style="151"/>
  </cols>
  <sheetData>
    <row r="1" spans="1:23" ht="13.5" thickBot="1" x14ac:dyDescent="0.25"/>
    <row r="2" spans="1:23" s="161" customFormat="1" ht="55.5" customHeight="1" thickBot="1" x14ac:dyDescent="0.3">
      <c r="A2" s="154" t="s">
        <v>5220</v>
      </c>
      <c r="B2" s="154" t="s">
        <v>5221</v>
      </c>
      <c r="C2" s="154" t="s">
        <v>5222</v>
      </c>
      <c r="D2" s="155" t="s">
        <v>5223</v>
      </c>
      <c r="E2" s="1003" t="s">
        <v>5224</v>
      </c>
      <c r="F2" s="989" t="s">
        <v>5225</v>
      </c>
      <c r="G2" s="154" t="s">
        <v>5226</v>
      </c>
      <c r="H2" s="155" t="s">
        <v>5227</v>
      </c>
      <c r="I2" s="154" t="s">
        <v>4295</v>
      </c>
      <c r="J2" s="156" t="s">
        <v>5228</v>
      </c>
      <c r="K2" s="154" t="s">
        <v>5229</v>
      </c>
      <c r="L2" s="156" t="s">
        <v>5230</v>
      </c>
      <c r="M2" s="797" t="s">
        <v>5942</v>
      </c>
      <c r="N2" s="413" t="s">
        <v>5231</v>
      </c>
      <c r="O2" s="414" t="s">
        <v>5232</v>
      </c>
      <c r="P2" s="415" t="s">
        <v>5233</v>
      </c>
      <c r="Q2" s="154" t="s">
        <v>5234</v>
      </c>
      <c r="R2" s="154" t="s">
        <v>1346</v>
      </c>
      <c r="S2" s="157" t="s">
        <v>6228</v>
      </c>
      <c r="T2" s="158" t="s">
        <v>5235</v>
      </c>
      <c r="U2" s="159" t="s">
        <v>5236</v>
      </c>
      <c r="V2" s="158" t="s">
        <v>5237</v>
      </c>
      <c r="W2" s="160" t="s">
        <v>5236</v>
      </c>
    </row>
    <row r="3" spans="1:23" s="170" customFormat="1" x14ac:dyDescent="0.2">
      <c r="A3" s="162" t="s">
        <v>3945</v>
      </c>
      <c r="B3" s="162" t="s">
        <v>5217</v>
      </c>
      <c r="C3" s="162" t="s">
        <v>5218</v>
      </c>
      <c r="D3" s="162" t="s">
        <v>4274</v>
      </c>
      <c r="E3" s="1004" t="s">
        <v>1389</v>
      </c>
      <c r="F3" s="990" t="s">
        <v>5238</v>
      </c>
      <c r="G3" s="163" t="s">
        <v>5238</v>
      </c>
      <c r="H3" s="164" t="s">
        <v>97</v>
      </c>
      <c r="I3" s="163" t="s">
        <v>4295</v>
      </c>
      <c r="J3" s="897">
        <f>11081+21693</f>
        <v>32774</v>
      </c>
      <c r="K3" s="898">
        <v>118.07</v>
      </c>
      <c r="L3" s="942">
        <f t="shared" ref="L3:L23" si="0">J3*K3</f>
        <v>3869626.1799999997</v>
      </c>
      <c r="M3" s="900">
        <f>furnitori!R163</f>
        <v>3836939.9824999999</v>
      </c>
      <c r="N3" s="939"/>
      <c r="O3" s="940"/>
      <c r="P3" s="940">
        <f>38224+19525</f>
        <v>57749</v>
      </c>
      <c r="Q3" s="941">
        <f t="shared" ref="Q3:Q16" si="1">L3+N3+O3+P3</f>
        <v>3927375.1799999997</v>
      </c>
      <c r="R3" s="942">
        <f t="shared" ref="R3:R21" si="2">Q3*0.2</f>
        <v>785475.03599999996</v>
      </c>
      <c r="S3" s="165">
        <f>519912+265581</f>
        <v>785493</v>
      </c>
      <c r="T3" s="166">
        <f>R3-S3</f>
        <v>-17.964000000036322</v>
      </c>
      <c r="U3" s="167">
        <f>S3+O3</f>
        <v>785493</v>
      </c>
      <c r="V3" s="168">
        <v>2579</v>
      </c>
      <c r="W3" s="169">
        <f t="shared" ref="W3:W14" si="3">U3+V3</f>
        <v>788072</v>
      </c>
    </row>
    <row r="4" spans="1:23" s="170" customFormat="1" x14ac:dyDescent="0.2">
      <c r="A4" s="162" t="s">
        <v>3945</v>
      </c>
      <c r="B4" s="162" t="s">
        <v>5217</v>
      </c>
      <c r="C4" s="162" t="s">
        <v>5218</v>
      </c>
      <c r="D4" s="162" t="s">
        <v>5239</v>
      </c>
      <c r="E4" s="1004" t="s">
        <v>1955</v>
      </c>
      <c r="F4" s="990" t="s">
        <v>5238</v>
      </c>
      <c r="G4" s="163" t="s">
        <v>5238</v>
      </c>
      <c r="H4" s="164" t="s">
        <v>97</v>
      </c>
      <c r="I4" s="163" t="s">
        <v>4295</v>
      </c>
      <c r="J4" s="897">
        <v>4939</v>
      </c>
      <c r="K4" s="898">
        <v>118.07</v>
      </c>
      <c r="L4" s="942">
        <f t="shared" si="0"/>
        <v>583147.73</v>
      </c>
      <c r="M4" s="900">
        <f>furnitori!R205</f>
        <v>571925.37880000006</v>
      </c>
      <c r="N4" s="939"/>
      <c r="O4" s="940"/>
      <c r="P4" s="940">
        <v>8703</v>
      </c>
      <c r="Q4" s="941">
        <f t="shared" si="1"/>
        <v>591850.73</v>
      </c>
      <c r="R4" s="942">
        <f>Q4*0.2</f>
        <v>118370.14600000001</v>
      </c>
      <c r="S4" s="165">
        <v>118375</v>
      </c>
      <c r="T4" s="166">
        <f>R4-S4</f>
        <v>-4.8539999999920838</v>
      </c>
      <c r="U4" s="167">
        <f>S4+O4</f>
        <v>118375</v>
      </c>
      <c r="V4" s="168">
        <v>2579</v>
      </c>
      <c r="W4" s="169">
        <f t="shared" si="3"/>
        <v>120954</v>
      </c>
    </row>
    <row r="5" spans="1:23" s="170" customFormat="1" x14ac:dyDescent="0.2">
      <c r="A5" s="162" t="s">
        <v>3945</v>
      </c>
      <c r="B5" s="162" t="s">
        <v>5217</v>
      </c>
      <c r="C5" s="162" t="s">
        <v>5218</v>
      </c>
      <c r="D5" s="162" t="s">
        <v>5240</v>
      </c>
      <c r="E5" s="1004" t="s">
        <v>1392</v>
      </c>
      <c r="F5" s="990" t="s">
        <v>5238</v>
      </c>
      <c r="G5" s="163" t="s">
        <v>5238</v>
      </c>
      <c r="H5" s="164" t="s">
        <v>97</v>
      </c>
      <c r="I5" s="163" t="s">
        <v>4295</v>
      </c>
      <c r="J5" s="897">
        <v>2491.7399999999998</v>
      </c>
      <c r="K5" s="898">
        <v>118.07</v>
      </c>
      <c r="L5" s="942">
        <f t="shared" si="0"/>
        <v>294199.74179999996</v>
      </c>
      <c r="M5" s="900">
        <f>furnitori!R156</f>
        <v>291708.00179999997</v>
      </c>
      <c r="N5" s="939"/>
      <c r="O5" s="940"/>
      <c r="P5" s="940">
        <v>4390</v>
      </c>
      <c r="Q5" s="941">
        <f t="shared" si="1"/>
        <v>298589.74179999996</v>
      </c>
      <c r="R5" s="942">
        <f t="shared" si="2"/>
        <v>59717.948359999995</v>
      </c>
      <c r="S5" s="165">
        <v>59718</v>
      </c>
      <c r="T5" s="166">
        <f>R5-S5</f>
        <v>-5.1640000005136244E-2</v>
      </c>
      <c r="U5" s="167">
        <f>S5+O5</f>
        <v>59718</v>
      </c>
      <c r="V5" s="168">
        <v>2579</v>
      </c>
      <c r="W5" s="169">
        <f t="shared" si="3"/>
        <v>62297</v>
      </c>
    </row>
    <row r="6" spans="1:23" x14ac:dyDescent="0.2">
      <c r="A6" s="171" t="s">
        <v>2132</v>
      </c>
      <c r="B6" s="171" t="s">
        <v>2133</v>
      </c>
      <c r="C6" s="171" t="s">
        <v>2134</v>
      </c>
      <c r="D6" s="171" t="s">
        <v>4269</v>
      </c>
      <c r="E6" s="1005" t="s">
        <v>5241</v>
      </c>
      <c r="F6" s="991" t="s">
        <v>5242</v>
      </c>
      <c r="G6" s="172" t="s">
        <v>5243</v>
      </c>
      <c r="H6" s="173" t="s">
        <v>97</v>
      </c>
      <c r="I6" s="172" t="s">
        <v>4217</v>
      </c>
      <c r="J6" s="901">
        <f>603+2640</f>
        <v>3243</v>
      </c>
      <c r="K6" s="902">
        <v>117.19</v>
      </c>
      <c r="L6" s="946">
        <f t="shared" si="0"/>
        <v>380047.17</v>
      </c>
      <c r="M6" s="903">
        <f>furnitori!R148</f>
        <v>383638.43640000001</v>
      </c>
      <c r="N6" s="943"/>
      <c r="O6" s="944">
        <v>8750</v>
      </c>
      <c r="P6" s="944">
        <v>14818</v>
      </c>
      <c r="Q6" s="945">
        <f t="shared" si="1"/>
        <v>403615.17</v>
      </c>
      <c r="R6" s="946">
        <f t="shared" si="2"/>
        <v>80723.034</v>
      </c>
      <c r="S6" s="174">
        <f>14693+66031</f>
        <v>80724</v>
      </c>
      <c r="T6" s="175">
        <f t="shared" ref="T6:T23" si="4">R6-S6</f>
        <v>-0.96600000000034925</v>
      </c>
      <c r="U6" s="176">
        <f t="shared" ref="U6:U17" si="5">S6+O6</f>
        <v>89474</v>
      </c>
      <c r="V6" s="168">
        <v>2579</v>
      </c>
      <c r="W6" s="169">
        <f t="shared" si="3"/>
        <v>92053</v>
      </c>
    </row>
    <row r="7" spans="1:23" s="185" customFormat="1" x14ac:dyDescent="0.2">
      <c r="A7" s="177" t="s">
        <v>2097</v>
      </c>
      <c r="B7" s="177" t="s">
        <v>3603</v>
      </c>
      <c r="C7" s="177" t="s">
        <v>3601</v>
      </c>
      <c r="D7" s="177" t="s">
        <v>4264</v>
      </c>
      <c r="E7" s="1006" t="s">
        <v>1389</v>
      </c>
      <c r="F7" s="992" t="s">
        <v>5244</v>
      </c>
      <c r="G7" s="178" t="s">
        <v>5243</v>
      </c>
      <c r="H7" s="179" t="s">
        <v>97</v>
      </c>
      <c r="I7" s="178" t="s">
        <v>4217</v>
      </c>
      <c r="J7" s="904">
        <f>9648+28224</f>
        <v>37872</v>
      </c>
      <c r="K7" s="905">
        <v>117.19</v>
      </c>
      <c r="L7" s="950">
        <f t="shared" si="0"/>
        <v>4438219.68</v>
      </c>
      <c r="M7" s="906">
        <f>furnitori!R164</f>
        <v>4408184.4000000004</v>
      </c>
      <c r="N7" s="947"/>
      <c r="O7" s="948"/>
      <c r="P7" s="948">
        <f>30746+10510</f>
        <v>41256</v>
      </c>
      <c r="Q7" s="949">
        <f t="shared" si="1"/>
        <v>4479475.68</v>
      </c>
      <c r="R7" s="950">
        <f t="shared" si="2"/>
        <v>895895.13599999994</v>
      </c>
      <c r="S7" s="180">
        <f>667652+228236</f>
        <v>895888</v>
      </c>
      <c r="T7" s="181">
        <f t="shared" si="4"/>
        <v>7.1359999999403954</v>
      </c>
      <c r="U7" s="182">
        <f t="shared" si="5"/>
        <v>895888</v>
      </c>
      <c r="V7" s="183">
        <v>2579</v>
      </c>
      <c r="W7" s="184">
        <f t="shared" si="3"/>
        <v>898467</v>
      </c>
    </row>
    <row r="8" spans="1:23" s="185" customFormat="1" x14ac:dyDescent="0.2">
      <c r="A8" s="177" t="s">
        <v>2097</v>
      </c>
      <c r="B8" s="177" t="s">
        <v>5245</v>
      </c>
      <c r="C8" s="177" t="s">
        <v>5246</v>
      </c>
      <c r="D8" s="177" t="s">
        <v>5247</v>
      </c>
      <c r="E8" s="1006" t="s">
        <v>1955</v>
      </c>
      <c r="F8" s="992" t="s">
        <v>5244</v>
      </c>
      <c r="G8" s="178" t="s">
        <v>5243</v>
      </c>
      <c r="H8" s="179" t="s">
        <v>97</v>
      </c>
      <c r="I8" s="178" t="s">
        <v>4217</v>
      </c>
      <c r="J8" s="904">
        <v>8026.2</v>
      </c>
      <c r="K8" s="905">
        <v>117.19</v>
      </c>
      <c r="L8" s="950">
        <f t="shared" si="0"/>
        <v>940590.37799999991</v>
      </c>
      <c r="M8" s="906">
        <f>furnitori!R206</f>
        <v>941436.21600000001</v>
      </c>
      <c r="N8" s="947"/>
      <c r="O8" s="948"/>
      <c r="P8" s="948">
        <v>8744</v>
      </c>
      <c r="Q8" s="949">
        <f t="shared" si="1"/>
        <v>949334.37799999991</v>
      </c>
      <c r="R8" s="950">
        <f t="shared" si="2"/>
        <v>189866.8756</v>
      </c>
      <c r="S8" s="180">
        <v>189867</v>
      </c>
      <c r="T8" s="181">
        <f t="shared" si="4"/>
        <v>-0.12440000000060536</v>
      </c>
      <c r="U8" s="182">
        <f t="shared" si="5"/>
        <v>189867</v>
      </c>
      <c r="V8" s="183">
        <v>2579</v>
      </c>
      <c r="W8" s="184">
        <f t="shared" si="3"/>
        <v>192446</v>
      </c>
    </row>
    <row r="9" spans="1:23" s="194" customFormat="1" x14ac:dyDescent="0.2">
      <c r="A9" s="186" t="s">
        <v>2047</v>
      </c>
      <c r="B9" s="186"/>
      <c r="C9" s="186"/>
      <c r="D9" s="186" t="s">
        <v>5248</v>
      </c>
      <c r="E9" s="1007" t="s">
        <v>5249</v>
      </c>
      <c r="F9" s="993" t="s">
        <v>5244</v>
      </c>
      <c r="G9" s="187" t="s">
        <v>5250</v>
      </c>
      <c r="H9" s="188" t="s">
        <v>5251</v>
      </c>
      <c r="I9" s="187" t="s">
        <v>4217</v>
      </c>
      <c r="J9" s="907">
        <f>34445+6519+979</f>
        <v>41943</v>
      </c>
      <c r="K9" s="908">
        <v>117.19</v>
      </c>
      <c r="L9" s="954">
        <f t="shared" si="0"/>
        <v>4915300.17</v>
      </c>
      <c r="M9" s="909">
        <f>furnitori!C267</f>
        <v>4934695.8738000002</v>
      </c>
      <c r="N9" s="951"/>
      <c r="O9" s="952">
        <v>353</v>
      </c>
      <c r="P9" s="952">
        <v>0</v>
      </c>
      <c r="Q9" s="953">
        <f t="shared" si="1"/>
        <v>4915653.17</v>
      </c>
      <c r="R9" s="954">
        <f t="shared" si="2"/>
        <v>983130.63400000008</v>
      </c>
      <c r="S9" s="189">
        <f>807323+152782+23021</f>
        <v>983126</v>
      </c>
      <c r="T9" s="190">
        <f t="shared" si="4"/>
        <v>4.6340000000782311</v>
      </c>
      <c r="U9" s="191">
        <f t="shared" si="5"/>
        <v>983479</v>
      </c>
      <c r="V9" s="192">
        <v>2579</v>
      </c>
      <c r="W9" s="193">
        <f t="shared" si="3"/>
        <v>986058</v>
      </c>
    </row>
    <row r="10" spans="1:23" s="203" customFormat="1" x14ac:dyDescent="0.2">
      <c r="A10" s="195" t="s">
        <v>1948</v>
      </c>
      <c r="B10" s="195" t="s">
        <v>3599</v>
      </c>
      <c r="C10" s="195" t="s">
        <v>3598</v>
      </c>
      <c r="D10" s="195" t="s">
        <v>4258</v>
      </c>
      <c r="E10" s="1008" t="s">
        <v>1955</v>
      </c>
      <c r="F10" s="994" t="s">
        <v>5252</v>
      </c>
      <c r="G10" s="196" t="s">
        <v>5243</v>
      </c>
      <c r="H10" s="197" t="s">
        <v>97</v>
      </c>
      <c r="I10" s="196" t="s">
        <v>4217</v>
      </c>
      <c r="J10" s="910">
        <v>5161</v>
      </c>
      <c r="K10" s="911">
        <v>116.78</v>
      </c>
      <c r="L10" s="958">
        <f t="shared" si="0"/>
        <v>602701.57999999996</v>
      </c>
      <c r="M10" s="912">
        <f>furnitori!R204</f>
        <v>121177.413</v>
      </c>
      <c r="N10" s="955"/>
      <c r="O10" s="956"/>
      <c r="P10" s="956">
        <v>13273.42</v>
      </c>
      <c r="Q10" s="957">
        <f t="shared" si="1"/>
        <v>615975</v>
      </c>
      <c r="R10" s="958">
        <f t="shared" si="2"/>
        <v>123195</v>
      </c>
      <c r="S10" s="198">
        <v>123195</v>
      </c>
      <c r="T10" s="199">
        <f t="shared" si="4"/>
        <v>0</v>
      </c>
      <c r="U10" s="200">
        <f t="shared" si="5"/>
        <v>123195</v>
      </c>
      <c r="V10" s="201">
        <v>2570</v>
      </c>
      <c r="W10" s="202">
        <f t="shared" si="3"/>
        <v>125765</v>
      </c>
    </row>
    <row r="11" spans="1:23" s="203" customFormat="1" x14ac:dyDescent="0.2">
      <c r="A11" s="195" t="s">
        <v>5253</v>
      </c>
      <c r="B11" s="195" t="s">
        <v>3599</v>
      </c>
      <c r="C11" s="195" t="s">
        <v>5254</v>
      </c>
      <c r="D11" s="195" t="s">
        <v>5255</v>
      </c>
      <c r="E11" s="1008" t="s">
        <v>1392</v>
      </c>
      <c r="F11" s="994" t="s">
        <v>5252</v>
      </c>
      <c r="G11" s="196" t="s">
        <v>5243</v>
      </c>
      <c r="H11" s="197" t="s">
        <v>97</v>
      </c>
      <c r="I11" s="196" t="s">
        <v>4217</v>
      </c>
      <c r="J11" s="910">
        <v>2588</v>
      </c>
      <c r="K11" s="911">
        <v>116.78</v>
      </c>
      <c r="L11" s="958">
        <f t="shared" si="0"/>
        <v>302226.64</v>
      </c>
      <c r="M11" s="912">
        <f>furnitori!R155</f>
        <v>302073.89400000003</v>
      </c>
      <c r="N11" s="955"/>
      <c r="O11" s="956"/>
      <c r="P11" s="956">
        <v>6680</v>
      </c>
      <c r="Q11" s="957">
        <f t="shared" si="1"/>
        <v>308906.64</v>
      </c>
      <c r="R11" s="958">
        <f t="shared" si="2"/>
        <v>61781.328000000009</v>
      </c>
      <c r="S11" s="198">
        <v>61777</v>
      </c>
      <c r="T11" s="199">
        <f t="shared" si="4"/>
        <v>4.3280000000086147</v>
      </c>
      <c r="U11" s="200">
        <f t="shared" si="5"/>
        <v>61777</v>
      </c>
      <c r="V11" s="201">
        <v>2570</v>
      </c>
      <c r="W11" s="202">
        <f t="shared" si="3"/>
        <v>64347</v>
      </c>
    </row>
    <row r="12" spans="1:23" x14ac:dyDescent="0.2">
      <c r="A12" s="171" t="s">
        <v>1902</v>
      </c>
      <c r="B12" s="171" t="s">
        <v>3044</v>
      </c>
      <c r="C12" s="171" t="s">
        <v>1901</v>
      </c>
      <c r="D12" s="171" t="s">
        <v>4253</v>
      </c>
      <c r="E12" s="1005" t="s">
        <v>5256</v>
      </c>
      <c r="F12" s="991" t="s">
        <v>5252</v>
      </c>
      <c r="G12" s="172" t="s">
        <v>5243</v>
      </c>
      <c r="H12" s="173" t="s">
        <v>5257</v>
      </c>
      <c r="I12" s="172" t="s">
        <v>5258</v>
      </c>
      <c r="J12" s="913">
        <v>50841</v>
      </c>
      <c r="K12" s="902">
        <v>114.22</v>
      </c>
      <c r="L12" s="946">
        <f t="shared" si="0"/>
        <v>5807059.0199999996</v>
      </c>
      <c r="M12" s="914" t="e">
        <f>furnitori!C214</f>
        <v>#REF!</v>
      </c>
      <c r="N12" s="943"/>
      <c r="O12" s="944">
        <v>357358</v>
      </c>
      <c r="P12" s="944">
        <v>148912</v>
      </c>
      <c r="Q12" s="945">
        <f t="shared" si="1"/>
        <v>6313329.0199999996</v>
      </c>
      <c r="R12" s="946">
        <f>Q12*0.2</f>
        <v>1262665.804</v>
      </c>
      <c r="S12" s="174">
        <v>1262666</v>
      </c>
      <c r="T12" s="175">
        <f t="shared" si="4"/>
        <v>-0.19599999999627471</v>
      </c>
      <c r="U12" s="176">
        <f>S12+O12</f>
        <v>1620024</v>
      </c>
      <c r="V12" s="168">
        <v>2621</v>
      </c>
      <c r="W12" s="169">
        <f t="shared" si="3"/>
        <v>1622645</v>
      </c>
    </row>
    <row r="13" spans="1:23" s="209" customFormat="1" x14ac:dyDescent="0.2">
      <c r="A13" s="204" t="s">
        <v>5259</v>
      </c>
      <c r="B13" s="204"/>
      <c r="C13" s="204"/>
      <c r="D13" s="204" t="s">
        <v>5260</v>
      </c>
      <c r="E13" s="1009" t="s">
        <v>5261</v>
      </c>
      <c r="F13" s="995" t="s">
        <v>5262</v>
      </c>
      <c r="G13" s="205" t="s">
        <v>5250</v>
      </c>
      <c r="H13" s="206" t="s">
        <v>97</v>
      </c>
      <c r="I13" s="205" t="s">
        <v>4217</v>
      </c>
      <c r="J13" s="915">
        <v>62872.7</v>
      </c>
      <c r="K13" s="916">
        <v>121.62</v>
      </c>
      <c r="L13" s="962">
        <f t="shared" si="0"/>
        <v>7646577.7740000002</v>
      </c>
      <c r="M13" s="917">
        <f>furnitori!R162</f>
        <v>7610059.5608000001</v>
      </c>
      <c r="N13" s="959"/>
      <c r="O13" s="960"/>
      <c r="P13" s="960">
        <v>60102</v>
      </c>
      <c r="Q13" s="961">
        <f t="shared" si="1"/>
        <v>7706679.7740000002</v>
      </c>
      <c r="R13" s="962">
        <f t="shared" si="2"/>
        <v>1541335.9548000002</v>
      </c>
      <c r="S13" s="207">
        <v>1541336</v>
      </c>
      <c r="T13" s="190">
        <f t="shared" si="4"/>
        <v>-4.5199999818578362E-2</v>
      </c>
      <c r="U13" s="191">
        <f t="shared" si="5"/>
        <v>1541336</v>
      </c>
      <c r="V13" s="208">
        <v>2621</v>
      </c>
      <c r="W13" s="193">
        <f t="shared" si="3"/>
        <v>1543957</v>
      </c>
    </row>
    <row r="14" spans="1:23" s="209" customFormat="1" x14ac:dyDescent="0.2">
      <c r="A14" s="204" t="s">
        <v>5263</v>
      </c>
      <c r="B14" s="204"/>
      <c r="C14" s="204"/>
      <c r="D14" s="204" t="s">
        <v>5260</v>
      </c>
      <c r="E14" s="1009" t="s">
        <v>1955</v>
      </c>
      <c r="F14" s="995" t="s">
        <v>5262</v>
      </c>
      <c r="G14" s="205" t="s">
        <v>5250</v>
      </c>
      <c r="H14" s="206" t="s">
        <v>97</v>
      </c>
      <c r="I14" s="205" t="s">
        <v>4217</v>
      </c>
      <c r="J14" s="915">
        <v>10354.68</v>
      </c>
      <c r="K14" s="916">
        <v>121.62</v>
      </c>
      <c r="L14" s="962">
        <f t="shared" si="0"/>
        <v>1259336.1816</v>
      </c>
      <c r="M14" s="917">
        <f>furnitori!R203</f>
        <v>1708176.6495999999</v>
      </c>
      <c r="N14" s="959"/>
      <c r="O14" s="960">
        <v>105840</v>
      </c>
      <c r="P14" s="960">
        <v>9898</v>
      </c>
      <c r="Q14" s="961">
        <f t="shared" si="1"/>
        <v>1375074.1816</v>
      </c>
      <c r="R14" s="962">
        <f t="shared" si="2"/>
        <v>275014.83632</v>
      </c>
      <c r="S14" s="207">
        <v>275015</v>
      </c>
      <c r="T14" s="190">
        <f t="shared" si="4"/>
        <v>-0.16367999999783933</v>
      </c>
      <c r="U14" s="191">
        <f t="shared" si="5"/>
        <v>380855</v>
      </c>
      <c r="V14" s="208">
        <v>2676</v>
      </c>
      <c r="W14" s="193">
        <f t="shared" si="3"/>
        <v>383531</v>
      </c>
    </row>
    <row r="15" spans="1:23" s="170" customFormat="1" x14ac:dyDescent="0.2">
      <c r="A15" s="210" t="s">
        <v>1594</v>
      </c>
      <c r="B15" s="210"/>
      <c r="C15" s="210"/>
      <c r="D15" s="210" t="s">
        <v>4246</v>
      </c>
      <c r="E15" s="1004" t="s">
        <v>1955</v>
      </c>
      <c r="F15" s="996" t="s">
        <v>5264</v>
      </c>
      <c r="G15" s="211"/>
      <c r="H15" s="212" t="s">
        <v>97</v>
      </c>
      <c r="I15" s="211" t="s">
        <v>4217</v>
      </c>
      <c r="J15" s="899">
        <v>4939.2</v>
      </c>
      <c r="K15" s="918">
        <v>121.32</v>
      </c>
      <c r="L15" s="942">
        <f t="shared" si="0"/>
        <v>599223.74399999995</v>
      </c>
      <c r="M15" s="919">
        <f>furnitori!R202</f>
        <v>1534947.6240000001</v>
      </c>
      <c r="N15" s="963"/>
      <c r="O15" s="964">
        <v>50400</v>
      </c>
      <c r="P15" s="964">
        <v>24264</v>
      </c>
      <c r="Q15" s="941">
        <f t="shared" si="1"/>
        <v>673887.74399999995</v>
      </c>
      <c r="R15" s="942">
        <f>Q15*0.2</f>
        <v>134777.54879999999</v>
      </c>
      <c r="S15" s="165">
        <v>134778</v>
      </c>
      <c r="T15" s="166">
        <f>R15-S15</f>
        <v>-0.45120000001043081</v>
      </c>
      <c r="U15" s="167">
        <f>S15+O15</f>
        <v>185178</v>
      </c>
      <c r="V15" s="213">
        <v>2670</v>
      </c>
      <c r="W15" s="169">
        <f>U15+V15</f>
        <v>187848</v>
      </c>
    </row>
    <row r="16" spans="1:23" s="220" customFormat="1" x14ac:dyDescent="0.2">
      <c r="A16" s="214" t="s">
        <v>1560</v>
      </c>
      <c r="B16" s="214" t="s">
        <v>3588</v>
      </c>
      <c r="C16" s="214" t="s">
        <v>3587</v>
      </c>
      <c r="D16" s="214" t="s">
        <v>4241</v>
      </c>
      <c r="E16" s="1010" t="s">
        <v>1389</v>
      </c>
      <c r="F16" s="997" t="s">
        <v>5265</v>
      </c>
      <c r="G16" s="215" t="s">
        <v>5243</v>
      </c>
      <c r="H16" s="216" t="s">
        <v>97</v>
      </c>
      <c r="I16" s="215" t="s">
        <v>4217</v>
      </c>
      <c r="J16" s="920">
        <v>30427</v>
      </c>
      <c r="K16" s="921">
        <v>120.9</v>
      </c>
      <c r="L16" s="968">
        <f t="shared" si="0"/>
        <v>3678624.3000000003</v>
      </c>
      <c r="M16" s="922">
        <f>furnitori!R161</f>
        <v>3744750.4704</v>
      </c>
      <c r="N16" s="965">
        <v>2415.6999999999998</v>
      </c>
      <c r="O16" s="966"/>
      <c r="P16" s="966">
        <v>41390</v>
      </c>
      <c r="Q16" s="967">
        <f t="shared" si="1"/>
        <v>3722430.0000000005</v>
      </c>
      <c r="R16" s="968">
        <f t="shared" si="2"/>
        <v>744486.00000000012</v>
      </c>
      <c r="S16" s="217">
        <v>744486</v>
      </c>
      <c r="T16" s="218">
        <f t="shared" si="4"/>
        <v>0</v>
      </c>
      <c r="U16" s="219">
        <f t="shared" si="5"/>
        <v>744486</v>
      </c>
      <c r="V16" s="213">
        <v>2670</v>
      </c>
      <c r="W16" s="169">
        <f t="shared" ref="W16:W23" si="6">U16+V16</f>
        <v>747156</v>
      </c>
    </row>
    <row r="17" spans="1:23" s="220" customFormat="1" x14ac:dyDescent="0.2">
      <c r="A17" s="214" t="s">
        <v>5266</v>
      </c>
      <c r="B17" s="214" t="s">
        <v>5267</v>
      </c>
      <c r="C17" s="214" t="s">
        <v>5268</v>
      </c>
      <c r="D17" s="214" t="s">
        <v>5269</v>
      </c>
      <c r="E17" s="1010" t="s">
        <v>1955</v>
      </c>
      <c r="F17" s="997" t="s">
        <v>5265</v>
      </c>
      <c r="G17" s="215" t="s">
        <v>5243</v>
      </c>
      <c r="H17" s="216" t="s">
        <v>97</v>
      </c>
      <c r="I17" s="215" t="s">
        <v>4217</v>
      </c>
      <c r="J17" s="920">
        <v>7819.56</v>
      </c>
      <c r="K17" s="921">
        <v>120.9</v>
      </c>
      <c r="L17" s="968">
        <f t="shared" si="0"/>
        <v>945384.80400000012</v>
      </c>
      <c r="M17" s="922"/>
      <c r="N17" s="965">
        <v>630.20000000000005</v>
      </c>
      <c r="O17" s="966">
        <v>78120</v>
      </c>
      <c r="P17" s="966">
        <v>10637</v>
      </c>
      <c r="Q17" s="967">
        <f t="shared" ref="Q17:Q21" si="7">L17+N17+O17+P17</f>
        <v>1034772.0040000001</v>
      </c>
      <c r="R17" s="968">
        <f t="shared" si="2"/>
        <v>206954.40080000003</v>
      </c>
      <c r="S17" s="217">
        <v>206954</v>
      </c>
      <c r="T17" s="218">
        <f t="shared" si="4"/>
        <v>0.40080000003217719</v>
      </c>
      <c r="U17" s="219">
        <f t="shared" si="5"/>
        <v>285074</v>
      </c>
      <c r="V17" s="213">
        <v>2670</v>
      </c>
      <c r="W17" s="169">
        <f t="shared" si="6"/>
        <v>287744</v>
      </c>
    </row>
    <row r="18" spans="1:23" s="227" customFormat="1" x14ac:dyDescent="0.2">
      <c r="A18" s="221" t="s">
        <v>5270</v>
      </c>
      <c r="B18" s="221" t="s">
        <v>5271</v>
      </c>
      <c r="C18" s="221" t="s">
        <v>5272</v>
      </c>
      <c r="D18" s="221" t="s">
        <v>5273</v>
      </c>
      <c r="E18" s="1011" t="s">
        <v>5241</v>
      </c>
      <c r="F18" s="998" t="s">
        <v>5265</v>
      </c>
      <c r="G18" s="222" t="s">
        <v>5243</v>
      </c>
      <c r="H18" s="223" t="s">
        <v>97</v>
      </c>
      <c r="I18" s="222" t="s">
        <v>4217</v>
      </c>
      <c r="J18" s="923">
        <f>5040+1152</f>
        <v>6192</v>
      </c>
      <c r="K18" s="924">
        <v>120.9</v>
      </c>
      <c r="L18" s="972">
        <f t="shared" si="0"/>
        <v>748612.8</v>
      </c>
      <c r="M18" s="914">
        <f>furnitori!R147</f>
        <v>754682.50599999994</v>
      </c>
      <c r="N18" s="969">
        <v>499.2</v>
      </c>
      <c r="O18" s="970">
        <v>17500</v>
      </c>
      <c r="P18" s="970">
        <f>6856+1567</f>
        <v>8423</v>
      </c>
      <c r="Q18" s="971">
        <f t="shared" si="7"/>
        <v>775035</v>
      </c>
      <c r="R18" s="972">
        <f t="shared" si="2"/>
        <v>155007</v>
      </c>
      <c r="S18" s="224">
        <f>28187+126820</f>
        <v>155007</v>
      </c>
      <c r="T18" s="225">
        <f t="shared" si="4"/>
        <v>0</v>
      </c>
      <c r="U18" s="226">
        <f>S18+O18</f>
        <v>172507</v>
      </c>
      <c r="V18" s="213">
        <v>2670</v>
      </c>
      <c r="W18" s="169">
        <f t="shared" si="6"/>
        <v>175177</v>
      </c>
    </row>
    <row r="19" spans="1:23" s="233" customFormat="1" x14ac:dyDescent="0.2">
      <c r="A19" s="228" t="s">
        <v>1543</v>
      </c>
      <c r="B19" s="228" t="s">
        <v>2625</v>
      </c>
      <c r="C19" s="228" t="s">
        <v>2624</v>
      </c>
      <c r="D19" s="228" t="s">
        <v>4236</v>
      </c>
      <c r="E19" s="1012" t="s">
        <v>1955</v>
      </c>
      <c r="F19" s="999" t="s">
        <v>5264</v>
      </c>
      <c r="G19" s="229" t="s">
        <v>5265</v>
      </c>
      <c r="H19" s="230" t="s">
        <v>97</v>
      </c>
      <c r="I19" s="229" t="s">
        <v>4217</v>
      </c>
      <c r="J19" s="925">
        <v>8142.75</v>
      </c>
      <c r="K19" s="926">
        <v>120.9</v>
      </c>
      <c r="L19" s="976">
        <f t="shared" si="0"/>
        <v>984458.47500000009</v>
      </c>
      <c r="M19" s="927"/>
      <c r="N19" s="973"/>
      <c r="O19" s="974">
        <v>66150</v>
      </c>
      <c r="P19" s="974">
        <v>12090</v>
      </c>
      <c r="Q19" s="975">
        <f t="shared" si="7"/>
        <v>1062698.4750000001</v>
      </c>
      <c r="R19" s="976">
        <f t="shared" si="2"/>
        <v>212539.69500000004</v>
      </c>
      <c r="S19" s="231">
        <v>212540</v>
      </c>
      <c r="T19" s="232">
        <f t="shared" si="4"/>
        <v>-0.30499999996391125</v>
      </c>
      <c r="U19" s="176">
        <f>S19+O19</f>
        <v>278690</v>
      </c>
      <c r="V19" s="213">
        <v>2670</v>
      </c>
      <c r="W19" s="169">
        <f t="shared" si="6"/>
        <v>281360</v>
      </c>
    </row>
    <row r="20" spans="1:23" s="240" customFormat="1" x14ac:dyDescent="0.2">
      <c r="A20" s="234" t="s">
        <v>1543</v>
      </c>
      <c r="B20" s="234" t="s">
        <v>2622</v>
      </c>
      <c r="C20" s="234" t="s">
        <v>2621</v>
      </c>
      <c r="D20" s="234" t="s">
        <v>4230</v>
      </c>
      <c r="E20" s="1013" t="s">
        <v>1955</v>
      </c>
      <c r="F20" s="1000" t="s">
        <v>5264</v>
      </c>
      <c r="G20" s="235" t="s">
        <v>5265</v>
      </c>
      <c r="H20" s="236" t="s">
        <v>97</v>
      </c>
      <c r="I20" s="235" t="s">
        <v>4217</v>
      </c>
      <c r="J20" s="928">
        <v>5556.6</v>
      </c>
      <c r="K20" s="929">
        <v>120.9</v>
      </c>
      <c r="L20" s="980">
        <f t="shared" si="0"/>
        <v>671792.94000000006</v>
      </c>
      <c r="M20" s="930">
        <f>furnitori!R201</f>
        <v>673626.61800000002</v>
      </c>
      <c r="N20" s="977"/>
      <c r="O20" s="978">
        <v>56700</v>
      </c>
      <c r="P20" s="978">
        <v>9708</v>
      </c>
      <c r="Q20" s="979">
        <f t="shared" si="7"/>
        <v>738200.94000000006</v>
      </c>
      <c r="R20" s="980">
        <f t="shared" si="2"/>
        <v>147640.18800000002</v>
      </c>
      <c r="S20" s="237">
        <v>147640</v>
      </c>
      <c r="T20" s="238">
        <f t="shared" si="4"/>
        <v>0.18800000002374873</v>
      </c>
      <c r="U20" s="239">
        <f>S20+O20</f>
        <v>204340</v>
      </c>
      <c r="V20" s="213">
        <v>2670</v>
      </c>
      <c r="W20" s="169">
        <f t="shared" si="6"/>
        <v>207010</v>
      </c>
    </row>
    <row r="21" spans="1:23" s="240" customFormat="1" x14ac:dyDescent="0.2">
      <c r="A21" s="234" t="s">
        <v>5274</v>
      </c>
      <c r="B21" s="234" t="s">
        <v>5275</v>
      </c>
      <c r="C21" s="234" t="s">
        <v>2621</v>
      </c>
      <c r="D21" s="234" t="s">
        <v>5276</v>
      </c>
      <c r="E21" s="1013" t="s">
        <v>1392</v>
      </c>
      <c r="F21" s="1000" t="s">
        <v>5264</v>
      </c>
      <c r="G21" s="235" t="s">
        <v>5265</v>
      </c>
      <c r="H21" s="236" t="s">
        <v>97</v>
      </c>
      <c r="I21" s="235" t="s">
        <v>4217</v>
      </c>
      <c r="J21" s="928">
        <v>1363.2</v>
      </c>
      <c r="K21" s="929">
        <v>120.9</v>
      </c>
      <c r="L21" s="980">
        <f t="shared" si="0"/>
        <v>164810.88</v>
      </c>
      <c r="M21" s="930">
        <f>furnitori!R154</f>
        <v>164265.60000000001</v>
      </c>
      <c r="N21" s="977"/>
      <c r="O21" s="978"/>
      <c r="P21" s="978">
        <v>2382</v>
      </c>
      <c r="Q21" s="979">
        <f t="shared" si="7"/>
        <v>167192.88</v>
      </c>
      <c r="R21" s="980">
        <f t="shared" si="2"/>
        <v>33438.576000000001</v>
      </c>
      <c r="S21" s="237">
        <v>33439</v>
      </c>
      <c r="T21" s="238">
        <f t="shared" si="4"/>
        <v>-0.42399999999906868</v>
      </c>
      <c r="U21" s="239">
        <f t="shared" ref="U21:U23" si="8">S21+O21</f>
        <v>33439</v>
      </c>
      <c r="V21" s="213">
        <v>2670</v>
      </c>
      <c r="W21" s="169">
        <f t="shared" si="6"/>
        <v>36109</v>
      </c>
    </row>
    <row r="22" spans="1:23" s="247" customFormat="1" x14ac:dyDescent="0.2">
      <c r="A22" s="241" t="s">
        <v>1466</v>
      </c>
      <c r="B22" s="241" t="s">
        <v>2449</v>
      </c>
      <c r="C22" s="241" t="s">
        <v>2448</v>
      </c>
      <c r="D22" s="241" t="s">
        <v>4224</v>
      </c>
      <c r="E22" s="1014" t="s">
        <v>1389</v>
      </c>
      <c r="F22" s="1001" t="s">
        <v>5277</v>
      </c>
      <c r="G22" s="242" t="s">
        <v>5264</v>
      </c>
      <c r="H22" s="243" t="s">
        <v>97</v>
      </c>
      <c r="I22" s="242" t="s">
        <v>4217</v>
      </c>
      <c r="J22" s="931">
        <v>29754.86</v>
      </c>
      <c r="K22" s="932">
        <v>120.76</v>
      </c>
      <c r="L22" s="984">
        <f t="shared" si="0"/>
        <v>3593196.8936000001</v>
      </c>
      <c r="M22" s="933">
        <f>furnitori!R161</f>
        <v>3744750.4704</v>
      </c>
      <c r="N22" s="981"/>
      <c r="O22" s="982"/>
      <c r="P22" s="982">
        <v>25695.96</v>
      </c>
      <c r="Q22" s="983">
        <f>L22+P22</f>
        <v>3618892.8536</v>
      </c>
      <c r="R22" s="984">
        <f>Q22*0.2</f>
        <v>723778.57072000008</v>
      </c>
      <c r="S22" s="244">
        <f>653330+70428</f>
        <v>723758</v>
      </c>
      <c r="T22" s="245">
        <f t="shared" si="4"/>
        <v>20.570720000076108</v>
      </c>
      <c r="U22" s="246">
        <f t="shared" si="8"/>
        <v>723758</v>
      </c>
      <c r="V22" s="213">
        <v>2670</v>
      </c>
      <c r="W22" s="169">
        <f t="shared" si="6"/>
        <v>726428</v>
      </c>
    </row>
    <row r="23" spans="1:23" s="247" customFormat="1" ht="13.5" thickBot="1" x14ac:dyDescent="0.25">
      <c r="A23" s="248" t="s">
        <v>5278</v>
      </c>
      <c r="B23" s="248" t="s">
        <v>5279</v>
      </c>
      <c r="C23" s="248" t="s">
        <v>5280</v>
      </c>
      <c r="D23" s="248" t="s">
        <v>5281</v>
      </c>
      <c r="E23" s="1014" t="s">
        <v>1955</v>
      </c>
      <c r="F23" s="1002" t="s">
        <v>5277</v>
      </c>
      <c r="G23" s="249" t="s">
        <v>5264</v>
      </c>
      <c r="H23" s="250" t="s">
        <v>97</v>
      </c>
      <c r="I23" s="249" t="s">
        <v>4217</v>
      </c>
      <c r="J23" s="934">
        <v>5124.42</v>
      </c>
      <c r="K23" s="935">
        <v>120.76</v>
      </c>
      <c r="L23" s="988">
        <f t="shared" si="0"/>
        <v>618824.95920000004</v>
      </c>
      <c r="M23" s="936">
        <f>furnitori!R200</f>
        <v>624051.8676</v>
      </c>
      <c r="N23" s="985"/>
      <c r="O23" s="986">
        <v>52290</v>
      </c>
      <c r="P23" s="986">
        <v>4408</v>
      </c>
      <c r="Q23" s="987">
        <f>L23+P23+O23</f>
        <v>675522.95920000004</v>
      </c>
      <c r="R23" s="988">
        <f t="shared" ref="R23" si="9">Q23*0.2</f>
        <v>135104.59184000001</v>
      </c>
      <c r="S23" s="251">
        <v>135105</v>
      </c>
      <c r="T23" s="252">
        <f t="shared" si="4"/>
        <v>-0.40815999999176711</v>
      </c>
      <c r="U23" s="253">
        <f t="shared" si="8"/>
        <v>187395</v>
      </c>
      <c r="V23" s="254">
        <v>2670</v>
      </c>
      <c r="W23" s="255">
        <f t="shared" si="6"/>
        <v>190065</v>
      </c>
    </row>
    <row r="24" spans="1:23" ht="15.75" customHeight="1" thickBot="1" x14ac:dyDescent="0.25">
      <c r="A24" s="1161" t="s">
        <v>5282</v>
      </c>
      <c r="B24" s="1162"/>
      <c r="C24" s="1162"/>
      <c r="D24" s="1162"/>
      <c r="E24" s="1163"/>
      <c r="F24" s="1162"/>
      <c r="G24" s="1162"/>
      <c r="H24" s="1162"/>
      <c r="I24" s="1164"/>
      <c r="J24" s="937">
        <f>SUM(J3:J23)</f>
        <v>362425.91</v>
      </c>
      <c r="K24" s="937"/>
      <c r="L24" s="937">
        <f>SUM(L3:L23)</f>
        <v>43043962.041200005</v>
      </c>
      <c r="M24" s="937" t="e">
        <f>SUM(M3:M23)</f>
        <v>#REF!</v>
      </c>
      <c r="N24" s="938">
        <f t="shared" ref="N24:T24" si="10">SUM(N3:N23)</f>
        <v>3545.0999999999995</v>
      </c>
      <c r="O24" s="938">
        <f t="shared" si="10"/>
        <v>793461</v>
      </c>
      <c r="P24" s="938">
        <f t="shared" si="10"/>
        <v>513523.38000000006</v>
      </c>
      <c r="Q24" s="937">
        <f t="shared" si="10"/>
        <v>44354491.521200009</v>
      </c>
      <c r="R24" s="937">
        <f t="shared" si="10"/>
        <v>8870898.3042400014</v>
      </c>
      <c r="S24" s="256">
        <f t="shared" si="10"/>
        <v>8870887</v>
      </c>
      <c r="T24" s="257">
        <f t="shared" si="10"/>
        <v>11.304240000346908</v>
      </c>
      <c r="U24" s="257">
        <f>SUM(U3:U23)</f>
        <v>9664348</v>
      </c>
      <c r="V24" s="257">
        <f t="shared" ref="V24:W24" si="11">SUM(V3:V23)</f>
        <v>55141</v>
      </c>
      <c r="W24" s="257">
        <f t="shared" si="11"/>
        <v>9719489</v>
      </c>
    </row>
    <row r="25" spans="1:23" x14ac:dyDescent="0.2">
      <c r="L25" s="152">
        <f>L22+L16+L13+L7+L3</f>
        <v>23226244.827600002</v>
      </c>
      <c r="M25" s="152" t="e">
        <f>furnitori!R199</f>
        <v>#REF!</v>
      </c>
      <c r="N25" s="809"/>
    </row>
    <row r="26" spans="1:23" x14ac:dyDescent="0.2">
      <c r="M26" s="152" t="e">
        <f>SUM(M24:M25)</f>
        <v>#REF!</v>
      </c>
      <c r="Q26" s="368">
        <f>Q24-L24</f>
        <v>1310529.4800000042</v>
      </c>
    </row>
    <row r="27" spans="1:23" x14ac:dyDescent="0.2">
      <c r="K27" s="811"/>
      <c r="L27" s="812"/>
      <c r="M27" s="813" t="e">
        <f>L24-M26</f>
        <v>#REF!</v>
      </c>
    </row>
    <row r="29" spans="1:23" ht="15" customHeight="1" x14ac:dyDescent="0.2">
      <c r="D29" s="1165" t="s">
        <v>5317</v>
      </c>
      <c r="E29" s="1165"/>
      <c r="F29" s="1165"/>
      <c r="G29" s="1165"/>
      <c r="H29" s="1165"/>
      <c r="I29" s="1165"/>
      <c r="J29" s="1165"/>
      <c r="K29" s="1165"/>
      <c r="L29" s="1165"/>
      <c r="M29" s="1165"/>
      <c r="N29" s="1165"/>
      <c r="O29" s="1165"/>
      <c r="P29" s="1165"/>
      <c r="Q29" s="410">
        <f>N24+O24+P24</f>
        <v>1310529.48</v>
      </c>
    </row>
    <row r="30" spans="1:23" x14ac:dyDescent="0.2">
      <c r="I30" s="194"/>
      <c r="J30" s="411"/>
      <c r="K30" s="194"/>
      <c r="L30" s="411"/>
      <c r="M30" s="411"/>
      <c r="N30" s="194"/>
      <c r="O30" s="412"/>
      <c r="P30" s="411"/>
      <c r="Q30" s="194"/>
    </row>
    <row r="31" spans="1:23" hidden="1" x14ac:dyDescent="0.2"/>
    <row r="32" spans="1:23" hidden="1" x14ac:dyDescent="0.2"/>
    <row r="33" spans="4:26" hidden="1" x14ac:dyDescent="0.2">
      <c r="D33" s="151" t="s">
        <v>4305</v>
      </c>
      <c r="E33" s="151" t="s">
        <v>4304</v>
      </c>
      <c r="F33" s="151" t="s">
        <v>4303</v>
      </c>
      <c r="G33" s="151" t="s">
        <v>4302</v>
      </c>
      <c r="H33" s="151" t="s">
        <v>4301</v>
      </c>
      <c r="I33" s="151" t="s">
        <v>4300</v>
      </c>
      <c r="J33" s="152" t="s">
        <v>4299</v>
      </c>
      <c r="K33" s="151" t="s">
        <v>4295</v>
      </c>
      <c r="L33" s="151" t="s">
        <v>4294</v>
      </c>
      <c r="M33" s="151"/>
      <c r="N33" s="152" t="s">
        <v>4293</v>
      </c>
      <c r="O33" s="151" t="s">
        <v>4292</v>
      </c>
      <c r="P33" s="151" t="s">
        <v>4291</v>
      </c>
      <c r="Q33" s="151" t="s">
        <v>4290</v>
      </c>
      <c r="R33" s="151" t="s">
        <v>4289</v>
      </c>
      <c r="S33" s="151" t="s">
        <v>4288</v>
      </c>
      <c r="T33" s="151" t="s">
        <v>4287</v>
      </c>
      <c r="U33" s="151" t="s">
        <v>4286</v>
      </c>
    </row>
    <row r="34" spans="4:26" s="258" customFormat="1" hidden="1" x14ac:dyDescent="0.2">
      <c r="D34" s="258" t="s">
        <v>4277</v>
      </c>
      <c r="E34" s="258" t="s">
        <v>3945</v>
      </c>
      <c r="F34" s="258" t="s">
        <v>4276</v>
      </c>
      <c r="G34" s="258" t="s">
        <v>3945</v>
      </c>
      <c r="H34" s="258" t="s">
        <v>4275</v>
      </c>
      <c r="I34" s="258" t="s">
        <v>4274</v>
      </c>
      <c r="J34" s="259" t="s">
        <v>4220</v>
      </c>
      <c r="K34" s="260" t="s">
        <v>4217</v>
      </c>
      <c r="L34" s="259">
        <v>5781513.8099999996</v>
      </c>
      <c r="M34" s="259"/>
      <c r="N34" s="259">
        <v>963586</v>
      </c>
      <c r="O34" s="258" t="s">
        <v>4273</v>
      </c>
      <c r="P34" s="258" t="s">
        <v>1203</v>
      </c>
      <c r="S34" s="258" t="s">
        <v>5283</v>
      </c>
      <c r="T34" s="258" t="s">
        <v>5283</v>
      </c>
      <c r="U34" s="258" t="s">
        <v>5217</v>
      </c>
    </row>
    <row r="35" spans="4:26" s="258" customFormat="1" hidden="1" x14ac:dyDescent="0.2">
      <c r="D35" s="258" t="s">
        <v>4272</v>
      </c>
      <c r="E35" s="258" t="s">
        <v>2132</v>
      </c>
      <c r="F35" s="258" t="s">
        <v>4271</v>
      </c>
      <c r="G35" s="258" t="s">
        <v>2132</v>
      </c>
      <c r="H35" s="258" t="s">
        <v>4270</v>
      </c>
      <c r="I35" s="258" t="s">
        <v>4269</v>
      </c>
      <c r="J35" s="259" t="s">
        <v>4220</v>
      </c>
      <c r="K35" s="258" t="s">
        <v>4217</v>
      </c>
      <c r="L35" s="259">
        <v>484339.89999999898</v>
      </c>
      <c r="M35" s="259"/>
      <c r="N35" s="259">
        <v>80724</v>
      </c>
      <c r="O35" s="258" t="s">
        <v>4263</v>
      </c>
      <c r="P35" s="258" t="s">
        <v>236</v>
      </c>
      <c r="S35" s="258" t="s">
        <v>4268</v>
      </c>
      <c r="T35" s="258" t="s">
        <v>4268</v>
      </c>
      <c r="U35" s="258" t="s">
        <v>2133</v>
      </c>
    </row>
    <row r="36" spans="4:26" s="258" customFormat="1" hidden="1" x14ac:dyDescent="0.2">
      <c r="D36" s="258" t="s">
        <v>4267</v>
      </c>
      <c r="E36" s="258" t="s">
        <v>2097</v>
      </c>
      <c r="F36" s="258" t="s">
        <v>4266</v>
      </c>
      <c r="G36" s="258" t="s">
        <v>2097</v>
      </c>
      <c r="H36" s="258" t="s">
        <v>4265</v>
      </c>
      <c r="I36" s="258" t="s">
        <v>4264</v>
      </c>
      <c r="J36" s="259" t="s">
        <v>4220</v>
      </c>
      <c r="K36" s="258" t="s">
        <v>4217</v>
      </c>
      <c r="L36" s="259">
        <v>6514529.21</v>
      </c>
      <c r="M36" s="259"/>
      <c r="N36" s="259">
        <v>1085755</v>
      </c>
      <c r="O36" s="258" t="s">
        <v>4263</v>
      </c>
      <c r="P36" s="258" t="s">
        <v>1204</v>
      </c>
      <c r="S36" s="258" t="s">
        <v>4262</v>
      </c>
      <c r="T36" s="258" t="s">
        <v>4262</v>
      </c>
      <c r="U36" s="258" t="s">
        <v>3603</v>
      </c>
    </row>
    <row r="37" spans="4:26" s="258" customFormat="1" hidden="1" x14ac:dyDescent="0.2">
      <c r="D37" s="258" t="s">
        <v>4261</v>
      </c>
      <c r="E37" s="258" t="s">
        <v>1948</v>
      </c>
      <c r="F37" s="258" t="s">
        <v>4260</v>
      </c>
      <c r="G37" s="258" t="s">
        <v>1948</v>
      </c>
      <c r="H37" s="258" t="s">
        <v>4259</v>
      </c>
      <c r="I37" s="258" t="s">
        <v>4258</v>
      </c>
      <c r="J37" s="259" t="s">
        <v>4220</v>
      </c>
      <c r="K37" s="258" t="s">
        <v>4217</v>
      </c>
      <c r="L37" s="259">
        <v>1109830.1499999999</v>
      </c>
      <c r="M37" s="259"/>
      <c r="N37" s="259">
        <v>184972</v>
      </c>
      <c r="O37" s="258" t="s">
        <v>4257</v>
      </c>
      <c r="P37" s="258" t="s">
        <v>236</v>
      </c>
      <c r="S37" s="258" t="s">
        <v>4256</v>
      </c>
      <c r="T37" s="258" t="s">
        <v>4256</v>
      </c>
      <c r="U37" s="258" t="s">
        <v>3599</v>
      </c>
    </row>
    <row r="38" spans="4:26" s="258" customFormat="1" hidden="1" x14ac:dyDescent="0.2">
      <c r="D38" s="258" t="s">
        <v>4255</v>
      </c>
      <c r="E38" s="258" t="s">
        <v>1902</v>
      </c>
      <c r="F38" s="258" t="s">
        <v>4254</v>
      </c>
      <c r="G38" s="258" t="s">
        <v>1902</v>
      </c>
      <c r="H38" s="258" t="s">
        <v>1900</v>
      </c>
      <c r="I38" s="258" t="s">
        <v>4253</v>
      </c>
      <c r="J38" s="259" t="s">
        <v>4220</v>
      </c>
      <c r="K38" s="258" t="s">
        <v>4252</v>
      </c>
      <c r="L38" s="259">
        <v>7575995.5199999996</v>
      </c>
      <c r="M38" s="259"/>
      <c r="N38" s="259">
        <v>1262666</v>
      </c>
      <c r="O38" s="258" t="s">
        <v>4251</v>
      </c>
      <c r="P38" s="258" t="s">
        <v>307</v>
      </c>
      <c r="S38" s="258" t="s">
        <v>4250</v>
      </c>
      <c r="T38" s="258" t="s">
        <v>4250</v>
      </c>
      <c r="U38" s="258" t="s">
        <v>3044</v>
      </c>
    </row>
    <row r="39" spans="4:26" s="258" customFormat="1" hidden="1" x14ac:dyDescent="0.2">
      <c r="D39" s="258" t="s">
        <v>4249</v>
      </c>
      <c r="E39" s="258" t="s">
        <v>1594</v>
      </c>
      <c r="F39" s="258" t="s">
        <v>4248</v>
      </c>
      <c r="G39" s="258" t="s">
        <v>1594</v>
      </c>
      <c r="H39" s="258" t="s">
        <v>4247</v>
      </c>
      <c r="I39" s="258" t="s">
        <v>4246</v>
      </c>
      <c r="J39" s="259" t="s">
        <v>4220</v>
      </c>
      <c r="K39" s="258" t="s">
        <v>4217</v>
      </c>
      <c r="L39" s="259">
        <v>808665.74</v>
      </c>
      <c r="M39" s="259"/>
      <c r="N39" s="259">
        <v>134778</v>
      </c>
      <c r="O39" s="258" t="s">
        <v>4245</v>
      </c>
      <c r="P39" s="258" t="s">
        <v>307</v>
      </c>
    </row>
    <row r="40" spans="4:26" s="258" customFormat="1" hidden="1" x14ac:dyDescent="0.2">
      <c r="D40" s="258" t="s">
        <v>4244</v>
      </c>
      <c r="E40" s="258" t="s">
        <v>1560</v>
      </c>
      <c r="F40" s="258" t="s">
        <v>4243</v>
      </c>
      <c r="G40" s="258" t="s">
        <v>1560</v>
      </c>
      <c r="H40" s="258" t="s">
        <v>4242</v>
      </c>
      <c r="I40" s="258" t="s">
        <v>4241</v>
      </c>
      <c r="J40" s="259" t="s">
        <v>4220</v>
      </c>
      <c r="K40" s="258" t="s">
        <v>4217</v>
      </c>
      <c r="L40" s="259">
        <v>6638684.21</v>
      </c>
      <c r="M40" s="259"/>
      <c r="N40" s="259">
        <v>1106447</v>
      </c>
      <c r="O40" s="258" t="s">
        <v>4229</v>
      </c>
      <c r="P40" s="258" t="s">
        <v>1203</v>
      </c>
      <c r="S40" s="258" t="s">
        <v>4240</v>
      </c>
      <c r="T40" s="258" t="s">
        <v>4240</v>
      </c>
      <c r="U40" s="258" t="s">
        <v>3588</v>
      </c>
    </row>
    <row r="41" spans="4:26" s="258" customFormat="1" hidden="1" x14ac:dyDescent="0.2">
      <c r="D41" s="258" t="s">
        <v>4239</v>
      </c>
      <c r="E41" s="258" t="s">
        <v>1543</v>
      </c>
      <c r="F41" s="258" t="s">
        <v>4238</v>
      </c>
      <c r="G41" s="258" t="s">
        <v>1543</v>
      </c>
      <c r="H41" s="258" t="s">
        <v>4237</v>
      </c>
      <c r="I41" s="258" t="s">
        <v>4236</v>
      </c>
      <c r="J41" s="259" t="s">
        <v>4220</v>
      </c>
      <c r="K41" s="258" t="s">
        <v>4217</v>
      </c>
      <c r="L41" s="259">
        <v>1275238.48</v>
      </c>
      <c r="M41" s="259"/>
      <c r="N41" s="259">
        <v>212540</v>
      </c>
      <c r="O41" s="258" t="s">
        <v>4229</v>
      </c>
      <c r="P41" s="258" t="s">
        <v>307</v>
      </c>
      <c r="S41" s="258" t="s">
        <v>4235</v>
      </c>
      <c r="T41" s="258" t="s">
        <v>4234</v>
      </c>
      <c r="U41" s="258" t="s">
        <v>2625</v>
      </c>
    </row>
    <row r="42" spans="4:26" s="258" customFormat="1" hidden="1" x14ac:dyDescent="0.2">
      <c r="D42" s="258" t="s">
        <v>4233</v>
      </c>
      <c r="E42" s="258" t="s">
        <v>1543</v>
      </c>
      <c r="F42" s="258" t="s">
        <v>4232</v>
      </c>
      <c r="G42" s="258" t="s">
        <v>1543</v>
      </c>
      <c r="H42" s="258" t="s">
        <v>4231</v>
      </c>
      <c r="I42" s="258" t="s">
        <v>4230</v>
      </c>
      <c r="J42" s="259" t="s">
        <v>4220</v>
      </c>
      <c r="K42" s="258" t="s">
        <v>4217</v>
      </c>
      <c r="L42" s="259">
        <v>1086472.82</v>
      </c>
      <c r="M42" s="259"/>
      <c r="N42" s="259">
        <v>181079</v>
      </c>
      <c r="O42" s="258" t="s">
        <v>4229</v>
      </c>
      <c r="P42" s="258" t="s">
        <v>236</v>
      </c>
      <c r="S42" s="258" t="s">
        <v>4228</v>
      </c>
      <c r="T42" s="258" t="s">
        <v>4228</v>
      </c>
      <c r="U42" s="258" t="s">
        <v>2622</v>
      </c>
    </row>
    <row r="43" spans="4:26" s="258" customFormat="1" hidden="1" x14ac:dyDescent="0.2">
      <c r="D43" s="258" t="s">
        <v>4227</v>
      </c>
      <c r="E43" s="258" t="s">
        <v>1466</v>
      </c>
      <c r="F43" s="258" t="s">
        <v>4226</v>
      </c>
      <c r="G43" s="258" t="s">
        <v>1466</v>
      </c>
      <c r="H43" s="258" t="s">
        <v>4225</v>
      </c>
      <c r="I43" s="258" t="s">
        <v>4224</v>
      </c>
      <c r="J43" s="259" t="s">
        <v>4220</v>
      </c>
      <c r="K43" s="258" t="s">
        <v>4217</v>
      </c>
      <c r="L43" s="259">
        <v>5153175</v>
      </c>
      <c r="M43" s="259"/>
      <c r="N43" s="259">
        <v>858863</v>
      </c>
      <c r="O43" s="258" t="s">
        <v>4222</v>
      </c>
      <c r="P43" s="258" t="s">
        <v>1204</v>
      </c>
      <c r="S43" s="258" t="s">
        <v>4221</v>
      </c>
      <c r="T43" s="258" t="s">
        <v>4221</v>
      </c>
      <c r="U43" s="258" t="s">
        <v>2449</v>
      </c>
    </row>
    <row r="44" spans="4:26" hidden="1" x14ac:dyDescent="0.2">
      <c r="L44" s="152">
        <f>SUM(L34:L43)</f>
        <v>36428444.839999996</v>
      </c>
      <c r="N44" s="152">
        <f>SUM(N34:N43)</f>
        <v>6071410</v>
      </c>
    </row>
    <row r="45" spans="4:26" hidden="1" x14ac:dyDescent="0.2">
      <c r="L45" s="152">
        <f>L44/1.2</f>
        <v>30357037.366666663</v>
      </c>
      <c r="U45" s="1166" t="s">
        <v>5710</v>
      </c>
      <c r="V45" s="1166"/>
      <c r="W45" s="1166"/>
      <c r="X45" s="1166"/>
      <c r="Y45" s="1166"/>
      <c r="Z45" s="1166"/>
    </row>
    <row r="46" spans="4:26" ht="42" hidden="1" customHeight="1" x14ac:dyDescent="0.2">
      <c r="K46" s="261" t="s">
        <v>5284</v>
      </c>
      <c r="L46" s="259">
        <f>L45-Q24</f>
        <v>-13997454.154533345</v>
      </c>
      <c r="M46" s="259"/>
      <c r="N46" s="259">
        <f>N44-R24</f>
        <v>-2799488.3042400014</v>
      </c>
      <c r="U46" s="756" t="s">
        <v>5704</v>
      </c>
      <c r="V46" s="756" t="s">
        <v>5705</v>
      </c>
      <c r="W46" s="756" t="s">
        <v>5706</v>
      </c>
      <c r="X46" s="756" t="s">
        <v>5707</v>
      </c>
      <c r="Y46" s="756" t="s">
        <v>5708</v>
      </c>
      <c r="Z46" s="756" t="s">
        <v>5709</v>
      </c>
    </row>
    <row r="47" spans="4:26" hidden="1" x14ac:dyDescent="0.2">
      <c r="U47" s="756" t="s">
        <v>5506</v>
      </c>
      <c r="V47" s="756" t="s">
        <v>5506</v>
      </c>
      <c r="W47" s="756" t="s">
        <v>5489</v>
      </c>
      <c r="X47" s="756" t="s">
        <v>5530</v>
      </c>
      <c r="Y47" s="756" t="s">
        <v>5368</v>
      </c>
      <c r="Z47" s="757">
        <v>960000</v>
      </c>
    </row>
    <row r="48" spans="4:26" ht="36" hidden="1" customHeight="1" x14ac:dyDescent="0.2">
      <c r="K48" s="261" t="s">
        <v>5285</v>
      </c>
      <c r="L48" s="152">
        <f>Q9+Q13+Q14</f>
        <v>13997407.125600001</v>
      </c>
      <c r="N48" s="152">
        <f>R9+R13+R14</f>
        <v>2799481.4251199998</v>
      </c>
      <c r="U48" s="756" t="s">
        <v>5571</v>
      </c>
      <c r="V48" s="756" t="s">
        <v>5571</v>
      </c>
      <c r="W48" s="756" t="s">
        <v>5489</v>
      </c>
      <c r="X48" s="756" t="s">
        <v>5575</v>
      </c>
      <c r="Y48" s="756" t="s">
        <v>5368</v>
      </c>
      <c r="Z48" s="757">
        <v>1200000</v>
      </c>
    </row>
    <row r="49" spans="1:26" hidden="1" x14ac:dyDescent="0.2">
      <c r="N49" s="194" t="str">
        <f>D13</f>
        <v>R 41236</v>
      </c>
      <c r="U49" s="756" t="s">
        <v>5579</v>
      </c>
      <c r="V49" s="756" t="s">
        <v>5579</v>
      </c>
      <c r="W49" s="756" t="s">
        <v>5489</v>
      </c>
      <c r="X49" s="756" t="s">
        <v>5580</v>
      </c>
      <c r="Y49" s="756" t="s">
        <v>5368</v>
      </c>
      <c r="Z49" s="757">
        <v>925000</v>
      </c>
    </row>
    <row r="50" spans="1:26" hidden="1" x14ac:dyDescent="0.2">
      <c r="N50" s="194" t="str">
        <f>D9</f>
        <v>2022/94375/AL110002</v>
      </c>
      <c r="U50" s="756" t="s">
        <v>5597</v>
      </c>
      <c r="V50" s="756" t="s">
        <v>5597</v>
      </c>
      <c r="W50" s="756" t="s">
        <v>5489</v>
      </c>
      <c r="X50" s="756" t="s">
        <v>5599</v>
      </c>
      <c r="Y50" s="756" t="s">
        <v>5368</v>
      </c>
      <c r="Z50" s="757">
        <v>200000</v>
      </c>
    </row>
    <row r="51" spans="1:26" hidden="1" x14ac:dyDescent="0.2">
      <c r="U51" s="756" t="s">
        <v>5601</v>
      </c>
      <c r="V51" s="756" t="s">
        <v>5601</v>
      </c>
      <c r="W51" s="756" t="s">
        <v>5489</v>
      </c>
      <c r="X51" s="756" t="s">
        <v>5602</v>
      </c>
      <c r="Y51" s="756" t="s">
        <v>5368</v>
      </c>
      <c r="Z51" s="757">
        <v>1630000</v>
      </c>
    </row>
    <row r="52" spans="1:26" ht="13.5" hidden="1" thickBot="1" x14ac:dyDescent="0.25">
      <c r="D52" s="194" t="s">
        <v>5316</v>
      </c>
      <c r="U52" s="756" t="s">
        <v>5657</v>
      </c>
      <c r="V52" s="756" t="s">
        <v>5657</v>
      </c>
      <c r="W52" s="756" t="s">
        <v>5489</v>
      </c>
      <c r="X52" s="756" t="s">
        <v>5658</v>
      </c>
      <c r="Y52" s="756" t="s">
        <v>5368</v>
      </c>
      <c r="Z52" s="757">
        <v>1925000</v>
      </c>
    </row>
    <row r="53" spans="1:26" ht="15" hidden="1" thickBot="1" x14ac:dyDescent="0.25">
      <c r="A53" s="283" t="s">
        <v>0</v>
      </c>
      <c r="B53" s="284" t="s">
        <v>1</v>
      </c>
      <c r="C53" s="285" t="s">
        <v>2</v>
      </c>
      <c r="D53" s="69" t="s">
        <v>3</v>
      </c>
      <c r="E53" s="69" t="s">
        <v>4</v>
      </c>
      <c r="F53" s="69" t="s">
        <v>5</v>
      </c>
      <c r="G53" s="286" t="s">
        <v>6</v>
      </c>
      <c r="H53" s="286" t="s">
        <v>7</v>
      </c>
      <c r="I53" s="286" t="s">
        <v>4343</v>
      </c>
      <c r="J53" s="285" t="s">
        <v>8</v>
      </c>
      <c r="K53" s="286" t="s">
        <v>9</v>
      </c>
      <c r="L53" s="286" t="s">
        <v>16</v>
      </c>
      <c r="M53" s="286"/>
      <c r="N53" s="286" t="s">
        <v>17</v>
      </c>
      <c r="O53" s="285" t="s">
        <v>18</v>
      </c>
      <c r="P53" s="285" t="s">
        <v>19</v>
      </c>
      <c r="Q53" s="285" t="s">
        <v>35</v>
      </c>
      <c r="U53" s="756" t="s">
        <v>5672</v>
      </c>
      <c r="V53" s="756" t="s">
        <v>5672</v>
      </c>
      <c r="W53" s="756" t="s">
        <v>5489</v>
      </c>
      <c r="X53" s="756" t="s">
        <v>5673</v>
      </c>
      <c r="Y53" s="756" t="s">
        <v>5368</v>
      </c>
      <c r="Z53" s="757">
        <v>30000</v>
      </c>
    </row>
    <row r="54" spans="1:26" ht="15" hidden="1" x14ac:dyDescent="0.25">
      <c r="A54" s="359">
        <v>11</v>
      </c>
      <c r="B54" s="262" t="s">
        <v>1461</v>
      </c>
      <c r="C54" s="360" t="s">
        <v>1459</v>
      </c>
      <c r="D54" s="263" t="s">
        <v>58</v>
      </c>
      <c r="E54" s="263" t="s">
        <v>27</v>
      </c>
      <c r="F54" s="263" t="s">
        <v>59</v>
      </c>
      <c r="G54" s="361">
        <v>30000</v>
      </c>
      <c r="H54" s="362">
        <v>30000</v>
      </c>
      <c r="I54" s="362"/>
      <c r="J54" s="363">
        <v>0</v>
      </c>
      <c r="K54" s="363"/>
      <c r="L54" s="363">
        <v>0</v>
      </c>
      <c r="M54" s="364"/>
      <c r="N54" s="364">
        <v>0</v>
      </c>
      <c r="O54" s="264"/>
      <c r="P54" s="264"/>
      <c r="Q54" s="264" t="s">
        <v>5292</v>
      </c>
      <c r="U54" s="756" t="s">
        <v>5677</v>
      </c>
      <c r="V54" s="756" t="s">
        <v>5677</v>
      </c>
      <c r="W54" s="756" t="s">
        <v>5489</v>
      </c>
      <c r="X54" s="756" t="s">
        <v>5678</v>
      </c>
      <c r="Y54" s="756" t="s">
        <v>5368</v>
      </c>
      <c r="Z54" s="757">
        <v>1400000</v>
      </c>
    </row>
    <row r="55" spans="1:26" ht="15" hidden="1" x14ac:dyDescent="0.25">
      <c r="A55" s="359">
        <v>10</v>
      </c>
      <c r="B55" s="262" t="s">
        <v>1462</v>
      </c>
      <c r="C55" s="360" t="s">
        <v>1459</v>
      </c>
      <c r="D55" s="263" t="s">
        <v>58</v>
      </c>
      <c r="E55" s="263" t="s">
        <v>27</v>
      </c>
      <c r="F55" s="263" t="s">
        <v>59</v>
      </c>
      <c r="G55" s="361">
        <v>-30</v>
      </c>
      <c r="H55" s="362">
        <v>-30</v>
      </c>
      <c r="I55" s="362"/>
      <c r="J55" s="363">
        <v>0</v>
      </c>
      <c r="K55" s="363"/>
      <c r="L55" s="363">
        <v>0</v>
      </c>
      <c r="M55" s="364"/>
      <c r="N55" s="364">
        <v>0</v>
      </c>
      <c r="O55" s="264"/>
      <c r="P55" s="264"/>
      <c r="Q55" s="264" t="s">
        <v>5292</v>
      </c>
      <c r="U55" s="756" t="s">
        <v>5682</v>
      </c>
      <c r="V55" s="756" t="s">
        <v>5682</v>
      </c>
      <c r="W55" s="756" t="s">
        <v>5489</v>
      </c>
      <c r="X55" s="756" t="s">
        <v>5683</v>
      </c>
      <c r="Y55" s="756" t="s">
        <v>5368</v>
      </c>
      <c r="Z55" s="757">
        <v>530000</v>
      </c>
    </row>
    <row r="56" spans="1:26" ht="15" hidden="1" x14ac:dyDescent="0.25">
      <c r="A56" s="359">
        <v>9</v>
      </c>
      <c r="B56" s="262" t="s">
        <v>1463</v>
      </c>
      <c r="C56" s="360" t="s">
        <v>1459</v>
      </c>
      <c r="D56" s="263" t="s">
        <v>58</v>
      </c>
      <c r="E56" s="263" t="s">
        <v>27</v>
      </c>
      <c r="F56" s="263" t="s">
        <v>59</v>
      </c>
      <c r="G56" s="361">
        <v>30</v>
      </c>
      <c r="H56" s="362">
        <v>30</v>
      </c>
      <c r="I56" s="362"/>
      <c r="J56" s="363">
        <v>0</v>
      </c>
      <c r="K56" s="363"/>
      <c r="L56" s="363">
        <v>0</v>
      </c>
      <c r="M56" s="364"/>
      <c r="N56" s="364">
        <v>0</v>
      </c>
      <c r="O56" s="264"/>
      <c r="P56" s="264"/>
      <c r="Q56" s="264" t="s">
        <v>5292</v>
      </c>
      <c r="U56" s="756" t="s">
        <v>5694</v>
      </c>
      <c r="V56" s="756" t="s">
        <v>5694</v>
      </c>
      <c r="W56" s="756" t="s">
        <v>5489</v>
      </c>
      <c r="X56" s="756" t="s">
        <v>5695</v>
      </c>
      <c r="Y56" s="756" t="s">
        <v>5368</v>
      </c>
      <c r="Z56" s="757">
        <v>931003</v>
      </c>
    </row>
    <row r="57" spans="1:26" ht="15" hidden="1" x14ac:dyDescent="0.25">
      <c r="A57" s="359">
        <v>30</v>
      </c>
      <c r="B57" s="262" t="s">
        <v>1542</v>
      </c>
      <c r="C57" s="360" t="s">
        <v>1543</v>
      </c>
      <c r="D57" s="263" t="s">
        <v>58</v>
      </c>
      <c r="E57" s="263" t="s">
        <v>27</v>
      </c>
      <c r="F57" s="263" t="s">
        <v>59</v>
      </c>
      <c r="G57" s="361">
        <v>12180</v>
      </c>
      <c r="H57" s="362">
        <v>12180</v>
      </c>
      <c r="I57" s="362"/>
      <c r="J57" s="363">
        <v>0</v>
      </c>
      <c r="K57" s="363"/>
      <c r="L57" s="363">
        <v>0</v>
      </c>
      <c r="M57" s="364"/>
      <c r="N57" s="364">
        <v>0</v>
      </c>
      <c r="O57" s="264"/>
      <c r="P57" s="264"/>
      <c r="Q57" s="264" t="s">
        <v>5292</v>
      </c>
      <c r="Z57" s="758">
        <f>SUM(Z47:Z56)</f>
        <v>9731003</v>
      </c>
    </row>
    <row r="58" spans="1:26" ht="15" hidden="1" x14ac:dyDescent="0.25">
      <c r="A58" s="359">
        <v>29</v>
      </c>
      <c r="B58" s="262" t="s">
        <v>1544</v>
      </c>
      <c r="C58" s="360" t="s">
        <v>1543</v>
      </c>
      <c r="D58" s="263" t="s">
        <v>58</v>
      </c>
      <c r="E58" s="263" t="s">
        <v>27</v>
      </c>
      <c r="F58" s="263" t="s">
        <v>59</v>
      </c>
      <c r="G58" s="361">
        <v>12180</v>
      </c>
      <c r="H58" s="362">
        <v>12180</v>
      </c>
      <c r="I58" s="362"/>
      <c r="J58" s="363">
        <v>0</v>
      </c>
      <c r="K58" s="363"/>
      <c r="L58" s="363">
        <v>0</v>
      </c>
      <c r="M58" s="364"/>
      <c r="N58" s="364">
        <v>0</v>
      </c>
      <c r="O58" s="264"/>
      <c r="P58" s="264"/>
      <c r="Q58" s="264" t="s">
        <v>5292</v>
      </c>
    </row>
    <row r="59" spans="1:26" ht="15" hidden="1" x14ac:dyDescent="0.25">
      <c r="A59" s="359">
        <v>41</v>
      </c>
      <c r="B59" s="262" t="s">
        <v>1561</v>
      </c>
      <c r="C59" s="360" t="s">
        <v>1560</v>
      </c>
      <c r="D59" s="263" t="s">
        <v>58</v>
      </c>
      <c r="E59" s="263" t="s">
        <v>27</v>
      </c>
      <c r="F59" s="263" t="s">
        <v>59</v>
      </c>
      <c r="G59" s="361">
        <v>60900</v>
      </c>
      <c r="H59" s="362">
        <v>60900</v>
      </c>
      <c r="I59" s="362"/>
      <c r="J59" s="363">
        <v>0</v>
      </c>
      <c r="K59" s="363"/>
      <c r="L59" s="363">
        <v>0</v>
      </c>
      <c r="M59" s="364"/>
      <c r="N59" s="364">
        <v>0</v>
      </c>
      <c r="O59" s="264"/>
      <c r="P59" s="264"/>
      <c r="Q59" s="264" t="s">
        <v>5292</v>
      </c>
      <c r="Z59" s="368">
        <f>Z57-W24</f>
        <v>11514</v>
      </c>
    </row>
    <row r="60" spans="1:26" ht="15" hidden="1" x14ac:dyDescent="0.25">
      <c r="A60" s="359">
        <v>99</v>
      </c>
      <c r="B60" s="262" t="s">
        <v>1673</v>
      </c>
      <c r="C60" s="360" t="s">
        <v>1674</v>
      </c>
      <c r="D60" s="263" t="s">
        <v>58</v>
      </c>
      <c r="E60" s="263" t="s">
        <v>1387</v>
      </c>
      <c r="F60" s="263" t="s">
        <v>59</v>
      </c>
      <c r="G60" s="361">
        <v>70000</v>
      </c>
      <c r="H60" s="362">
        <v>70000</v>
      </c>
      <c r="I60" s="362"/>
      <c r="J60" s="363">
        <v>0</v>
      </c>
      <c r="K60" s="363"/>
      <c r="L60" s="363">
        <v>0</v>
      </c>
      <c r="M60" s="364"/>
      <c r="N60" s="364">
        <v>0</v>
      </c>
      <c r="O60" s="264"/>
      <c r="P60" s="363">
        <v>0</v>
      </c>
      <c r="Q60" s="264" t="s">
        <v>5292</v>
      </c>
      <c r="Y60" s="892" t="s">
        <v>6209</v>
      </c>
      <c r="Z60" s="891">
        <v>244259</v>
      </c>
    </row>
    <row r="61" spans="1:26" ht="15" hidden="1" x14ac:dyDescent="0.25">
      <c r="A61" s="359" t="s">
        <v>1951</v>
      </c>
      <c r="B61" s="262" t="s">
        <v>1952</v>
      </c>
      <c r="C61" s="360" t="s">
        <v>1948</v>
      </c>
      <c r="D61" s="263" t="s">
        <v>58</v>
      </c>
      <c r="E61" s="263" t="s">
        <v>27</v>
      </c>
      <c r="F61" s="263" t="s">
        <v>59</v>
      </c>
      <c r="G61" s="361">
        <v>20000</v>
      </c>
      <c r="H61" s="362">
        <v>20000</v>
      </c>
      <c r="I61" s="362"/>
      <c r="J61" s="363">
        <v>0</v>
      </c>
      <c r="K61" s="363"/>
      <c r="L61" s="363">
        <v>0</v>
      </c>
      <c r="M61" s="364"/>
      <c r="N61" s="364">
        <v>0</v>
      </c>
      <c r="O61" s="264"/>
      <c r="P61" s="363">
        <v>0</v>
      </c>
      <c r="Q61" s="265" t="s">
        <v>5292</v>
      </c>
    </row>
    <row r="62" spans="1:26" ht="15" hidden="1" x14ac:dyDescent="0.25">
      <c r="A62" s="359">
        <v>250</v>
      </c>
      <c r="B62" s="262" t="s">
        <v>2096</v>
      </c>
      <c r="C62" s="360" t="s">
        <v>2097</v>
      </c>
      <c r="D62" s="263" t="s">
        <v>58</v>
      </c>
      <c r="E62" s="263" t="s">
        <v>1387</v>
      </c>
      <c r="F62" s="263" t="s">
        <v>59</v>
      </c>
      <c r="G62" s="361">
        <v>50000</v>
      </c>
      <c r="H62" s="362">
        <v>50000</v>
      </c>
      <c r="I62" s="362"/>
      <c r="J62" s="363">
        <v>0</v>
      </c>
      <c r="K62" s="363"/>
      <c r="L62" s="363">
        <v>0</v>
      </c>
      <c r="M62" s="364"/>
      <c r="N62" s="364">
        <v>0</v>
      </c>
      <c r="O62" s="264"/>
      <c r="P62" s="363">
        <v>0</v>
      </c>
      <c r="Q62" s="264" t="s">
        <v>5292</v>
      </c>
    </row>
    <row r="63" spans="1:26" ht="15" hidden="1" x14ac:dyDescent="0.25">
      <c r="A63" s="359" t="s">
        <v>2130</v>
      </c>
      <c r="B63" s="262" t="s">
        <v>2131</v>
      </c>
      <c r="C63" s="360" t="s">
        <v>2132</v>
      </c>
      <c r="D63" s="263" t="s">
        <v>58</v>
      </c>
      <c r="E63" s="263" t="s">
        <v>27</v>
      </c>
      <c r="F63" s="263" t="s">
        <v>59</v>
      </c>
      <c r="G63" s="361">
        <v>11913</v>
      </c>
      <c r="H63" s="362">
        <v>11913</v>
      </c>
      <c r="I63" s="362"/>
      <c r="J63" s="363">
        <v>0</v>
      </c>
      <c r="K63" s="363"/>
      <c r="L63" s="363">
        <v>0</v>
      </c>
      <c r="M63" s="364"/>
      <c r="N63" s="364">
        <v>0</v>
      </c>
      <c r="O63" s="264"/>
      <c r="P63" s="363">
        <v>0</v>
      </c>
      <c r="Q63" s="264" t="s">
        <v>5292</v>
      </c>
    </row>
    <row r="64" spans="1:26" ht="15" hidden="1" x14ac:dyDescent="0.25">
      <c r="A64" s="365" t="s">
        <v>3944</v>
      </c>
      <c r="B64" s="262" t="s">
        <v>3943</v>
      </c>
      <c r="C64" s="857">
        <v>44898</v>
      </c>
      <c r="D64" s="263" t="s">
        <v>58</v>
      </c>
      <c r="E64" s="263" t="s">
        <v>27</v>
      </c>
      <c r="F64" s="263" t="s">
        <v>59</v>
      </c>
      <c r="G64" s="361">
        <v>70842</v>
      </c>
      <c r="H64" s="362">
        <v>70842</v>
      </c>
      <c r="I64" s="362"/>
      <c r="J64" s="363">
        <v>0</v>
      </c>
      <c r="K64" s="363">
        <v>0</v>
      </c>
      <c r="L64" s="363"/>
      <c r="M64" s="364"/>
      <c r="N64" s="364">
        <v>0</v>
      </c>
      <c r="O64" s="264"/>
      <c r="P64" s="363"/>
      <c r="Q64" s="264" t="s">
        <v>5292</v>
      </c>
    </row>
    <row r="65" spans="1:29" ht="15" hidden="1" x14ac:dyDescent="0.25">
      <c r="A65" s="359">
        <v>51</v>
      </c>
      <c r="B65" s="262" t="s">
        <v>1595</v>
      </c>
      <c r="C65" s="360" t="s">
        <v>1594</v>
      </c>
      <c r="D65" s="263" t="s">
        <v>58</v>
      </c>
      <c r="E65" s="263" t="s">
        <v>27</v>
      </c>
      <c r="F65" s="263" t="s">
        <v>59</v>
      </c>
      <c r="G65" s="361">
        <v>24360</v>
      </c>
      <c r="H65" s="362">
        <v>24360</v>
      </c>
      <c r="I65" s="362"/>
      <c r="J65" s="363">
        <v>0</v>
      </c>
      <c r="K65" s="363"/>
      <c r="L65" s="363">
        <v>0</v>
      </c>
      <c r="M65" s="364"/>
      <c r="N65" s="364">
        <v>0</v>
      </c>
      <c r="O65" s="264"/>
      <c r="P65" s="264"/>
      <c r="Q65" s="265" t="s">
        <v>5292</v>
      </c>
      <c r="R65" s="265"/>
      <c r="S65" s="264"/>
      <c r="T65" s="366"/>
      <c r="U65" s="366"/>
      <c r="V65" s="366"/>
      <c r="W65" s="366"/>
      <c r="X65" s="366"/>
      <c r="Y65" s="366"/>
      <c r="Z65" s="366"/>
      <c r="AA65" s="366"/>
      <c r="AB65" s="366"/>
      <c r="AC65" s="367"/>
    </row>
    <row r="66" spans="1:29" hidden="1" x14ac:dyDescent="0.2">
      <c r="G66" s="323">
        <f>SUM(G54:G65)</f>
        <v>362375</v>
      </c>
      <c r="H66" s="323">
        <f>SUM(H54:H65)</f>
        <v>362375</v>
      </c>
    </row>
    <row r="67" spans="1:29" hidden="1" x14ac:dyDescent="0.2"/>
    <row r="68" spans="1:29" hidden="1" x14ac:dyDescent="0.2">
      <c r="G68" s="368"/>
    </row>
    <row r="69" spans="1:29" hidden="1" x14ac:dyDescent="0.2"/>
    <row r="70" spans="1:29" hidden="1" x14ac:dyDescent="0.2">
      <c r="L70" s="152" t="s">
        <v>5345</v>
      </c>
      <c r="N70" s="152">
        <f>4051+4064+4998+5068+5254</f>
        <v>23435</v>
      </c>
    </row>
    <row r="71" spans="1:29" hidden="1" x14ac:dyDescent="0.2">
      <c r="L71" s="152" t="s">
        <v>5346</v>
      </c>
      <c r="N71" s="152">
        <f>839+1480+839+844</f>
        <v>4002</v>
      </c>
    </row>
    <row r="72" spans="1:29" hidden="1" x14ac:dyDescent="0.2">
      <c r="P72" s="152" t="s">
        <v>5347</v>
      </c>
      <c r="Q72" s="152">
        <f>880+988+1000</f>
        <v>2868</v>
      </c>
    </row>
    <row r="73" spans="1:29" hidden="1" x14ac:dyDescent="0.2">
      <c r="P73" s="152" t="s">
        <v>5348</v>
      </c>
      <c r="Q73" s="152">
        <v>836</v>
      </c>
    </row>
    <row r="74" spans="1:29" hidden="1" x14ac:dyDescent="0.2">
      <c r="N74" s="152"/>
    </row>
    <row r="75" spans="1:29" hidden="1" x14ac:dyDescent="0.2">
      <c r="L75" s="152" t="s">
        <v>5349</v>
      </c>
      <c r="N75" s="152">
        <v>2530</v>
      </c>
    </row>
    <row r="76" spans="1:29" hidden="1" x14ac:dyDescent="0.2">
      <c r="L76" s="152" t="s">
        <v>5351</v>
      </c>
      <c r="N76" s="152">
        <v>3335</v>
      </c>
    </row>
    <row r="77" spans="1:29" hidden="1" x14ac:dyDescent="0.2"/>
    <row r="78" spans="1:29" hidden="1" x14ac:dyDescent="0.2"/>
    <row r="79" spans="1:29" hidden="1" x14ac:dyDescent="0.2"/>
    <row r="80" spans="1:29" hidden="1" x14ac:dyDescent="0.2">
      <c r="L80" s="152" t="s">
        <v>5350</v>
      </c>
      <c r="N80" s="152">
        <f>2102+3038+1014+1032+642</f>
        <v>7828</v>
      </c>
    </row>
    <row r="81" spans="11:19" hidden="1" x14ac:dyDescent="0.2"/>
    <row r="82" spans="11:19" hidden="1" x14ac:dyDescent="0.2">
      <c r="N82" s="152"/>
    </row>
    <row r="83" spans="11:19" hidden="1" x14ac:dyDescent="0.2"/>
    <row r="84" spans="11:19" hidden="1" x14ac:dyDescent="0.2"/>
    <row r="85" spans="11:19" hidden="1" x14ac:dyDescent="0.2"/>
    <row r="86" spans="11:19" hidden="1" x14ac:dyDescent="0.2">
      <c r="K86" s="598"/>
      <c r="L86" s="599"/>
      <c r="M86" s="599"/>
      <c r="N86" s="598"/>
      <c r="O86" s="600"/>
      <c r="P86" s="599"/>
      <c r="Q86" s="598"/>
      <c r="R86" s="598"/>
      <c r="S86" s="599"/>
    </row>
    <row r="87" spans="11:19" hidden="1" x14ac:dyDescent="0.2">
      <c r="K87" s="598"/>
      <c r="L87" s="599"/>
      <c r="M87" s="599"/>
      <c r="N87" s="598"/>
      <c r="O87" s="600"/>
      <c r="P87" s="599"/>
      <c r="Q87" s="598"/>
      <c r="R87" s="598"/>
      <c r="S87" s="599"/>
    </row>
    <row r="88" spans="11:19" hidden="1" x14ac:dyDescent="0.2">
      <c r="K88" s="598" t="s">
        <v>5352</v>
      </c>
      <c r="L88" s="599">
        <v>4051</v>
      </c>
      <c r="M88" s="599"/>
      <c r="N88" s="598">
        <v>4064</v>
      </c>
      <c r="O88" s="600">
        <v>4998</v>
      </c>
      <c r="P88" s="599">
        <v>5254</v>
      </c>
      <c r="Q88" s="598">
        <v>5068</v>
      </c>
      <c r="R88" s="599">
        <f>L88+N88+O88+P88+Q88</f>
        <v>23435</v>
      </c>
      <c r="S88" s="599"/>
    </row>
    <row r="89" spans="11:19" hidden="1" x14ac:dyDescent="0.2">
      <c r="R89" s="152"/>
    </row>
    <row r="90" spans="11:19" hidden="1" x14ac:dyDescent="0.2">
      <c r="R90" s="152"/>
    </row>
    <row r="91" spans="11:19" hidden="1" x14ac:dyDescent="0.2">
      <c r="K91" s="598" t="s">
        <v>5347</v>
      </c>
      <c r="L91" s="599">
        <v>880</v>
      </c>
      <c r="M91" s="599"/>
      <c r="N91" s="598">
        <v>988</v>
      </c>
      <c r="O91" s="600">
        <v>1000</v>
      </c>
      <c r="P91" s="599"/>
      <c r="Q91" s="598"/>
      <c r="R91" s="599">
        <f t="shared" ref="R91:R97" si="12">L91+N91+O91+P91+Q91</f>
        <v>2868</v>
      </c>
    </row>
    <row r="92" spans="11:19" hidden="1" x14ac:dyDescent="0.2">
      <c r="K92" s="151" t="s">
        <v>5354</v>
      </c>
      <c r="L92" s="152">
        <v>839</v>
      </c>
      <c r="N92" s="151">
        <v>1480</v>
      </c>
      <c r="O92" s="153">
        <v>839</v>
      </c>
      <c r="P92" s="152">
        <v>844</v>
      </c>
      <c r="R92" s="152">
        <f t="shared" si="12"/>
        <v>4002</v>
      </c>
    </row>
    <row r="93" spans="11:19" hidden="1" x14ac:dyDescent="0.2">
      <c r="K93" s="151" t="s">
        <v>5357</v>
      </c>
      <c r="L93" s="152">
        <v>836</v>
      </c>
      <c r="R93" s="152">
        <f t="shared" si="12"/>
        <v>836</v>
      </c>
    </row>
    <row r="94" spans="11:19" hidden="1" x14ac:dyDescent="0.2">
      <c r="R94" s="152">
        <f t="shared" si="12"/>
        <v>0</v>
      </c>
    </row>
    <row r="95" spans="11:19" hidden="1" x14ac:dyDescent="0.2">
      <c r="K95" s="151" t="s">
        <v>5353</v>
      </c>
      <c r="L95" s="152">
        <v>2530</v>
      </c>
      <c r="N95" s="151">
        <v>2102</v>
      </c>
      <c r="O95" s="153">
        <v>1014</v>
      </c>
      <c r="P95" s="152">
        <v>642</v>
      </c>
      <c r="R95" s="152">
        <f t="shared" si="12"/>
        <v>6288</v>
      </c>
    </row>
    <row r="96" spans="11:19" hidden="1" x14ac:dyDescent="0.2">
      <c r="K96" s="151" t="s">
        <v>5355</v>
      </c>
      <c r="L96" s="152">
        <v>3038</v>
      </c>
      <c r="N96" s="151">
        <v>1032</v>
      </c>
      <c r="R96" s="152">
        <f t="shared" si="12"/>
        <v>4070</v>
      </c>
    </row>
    <row r="97" spans="11:18" hidden="1" x14ac:dyDescent="0.2">
      <c r="K97" s="151" t="s">
        <v>5356</v>
      </c>
      <c r="L97" s="152">
        <v>3335</v>
      </c>
      <c r="R97" s="152">
        <f t="shared" si="12"/>
        <v>3335</v>
      </c>
    </row>
    <row r="98" spans="11:18" x14ac:dyDescent="0.2">
      <c r="R98" s="601">
        <f>SUBTOTAL(9,R88:R97)</f>
        <v>44834</v>
      </c>
    </row>
  </sheetData>
  <mergeCells count="3">
    <mergeCell ref="A24:I24"/>
    <mergeCell ref="D29:P29"/>
    <mergeCell ref="U45:Z4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E38F-51C3-496A-8C41-959CD865B93E}">
  <dimension ref="A1:L53"/>
  <sheetViews>
    <sheetView topLeftCell="A13" workbookViewId="0">
      <selection activeCell="M33" sqref="M33"/>
    </sheetView>
  </sheetViews>
  <sheetFormatPr defaultColWidth="20.28515625" defaultRowHeight="12.75" x14ac:dyDescent="0.25"/>
  <cols>
    <col min="1" max="1" width="20.28515625" style="1065"/>
    <col min="2" max="2" width="13.5703125" style="1063" customWidth="1"/>
    <col min="3" max="3" width="11.7109375" style="1067" customWidth="1"/>
    <col min="4" max="4" width="11.42578125" style="1067" customWidth="1"/>
    <col min="5" max="5" width="10.85546875" style="1067" customWidth="1"/>
    <col min="6" max="6" width="13" style="1067" customWidth="1"/>
    <col min="7" max="7" width="10.28515625" style="1067" customWidth="1"/>
    <col min="8" max="8" width="15.28515625" style="1067" customWidth="1"/>
    <col min="9" max="9" width="11" style="1067" customWidth="1"/>
    <col min="10" max="10" width="14" style="1067" customWidth="1"/>
    <col min="11" max="16384" width="20.28515625" style="1063"/>
  </cols>
  <sheetData>
    <row r="1" spans="1:11" s="161" customFormat="1" ht="54.75" customHeight="1" x14ac:dyDescent="0.25">
      <c r="A1" s="1055" t="s">
        <v>6229</v>
      </c>
      <c r="B1" s="1055" t="s">
        <v>6230</v>
      </c>
      <c r="C1" s="1056" t="s">
        <v>6261</v>
      </c>
      <c r="D1" s="1056" t="s">
        <v>6262</v>
      </c>
      <c r="E1" s="1056" t="s">
        <v>6263</v>
      </c>
      <c r="F1" s="1056" t="s">
        <v>6264</v>
      </c>
      <c r="G1" s="1056" t="s">
        <v>6265</v>
      </c>
      <c r="H1" s="1056" t="s">
        <v>6266</v>
      </c>
      <c r="I1" s="1056" t="s">
        <v>6267</v>
      </c>
      <c r="J1" s="1056" t="s">
        <v>6268</v>
      </c>
    </row>
    <row r="2" spans="1:11" x14ac:dyDescent="0.25">
      <c r="A2" s="1057" t="str">
        <f>'[2]LEVIJA LENDE E PARE 2020'!C3</f>
        <v>Alumin</v>
      </c>
      <c r="B2" s="1058" t="str">
        <f>'[2]LEVIJA LENDE E PARE 2020'!D4</f>
        <v>Kilogram</v>
      </c>
      <c r="C2" s="1059">
        <v>18250</v>
      </c>
      <c r="D2" s="1059">
        <v>4927500</v>
      </c>
      <c r="E2" s="1059">
        <f>'[2]LEVIJA LENDE E PARE 2020'!G5</f>
        <v>120999.3</v>
      </c>
      <c r="F2" s="1059">
        <f>'[2]LEVIJA LENDE E PARE 2020'!H5</f>
        <v>46510888.064399995</v>
      </c>
      <c r="G2" s="1059">
        <f>'[2]LEVIJA LENDE E PARE 2020'!I5</f>
        <v>96998.86</v>
      </c>
      <c r="H2" s="1059">
        <f>'[2]LEVIJA LENDE E PARE 2020'!J5</f>
        <v>33326840.920000002</v>
      </c>
      <c r="I2" s="1059">
        <f>'[2]LEVIJA LENDE E PARE 2020'!K5</f>
        <v>42044.3</v>
      </c>
      <c r="J2" s="1059">
        <v>18055889.350000001</v>
      </c>
      <c r="K2" s="1062"/>
    </row>
    <row r="3" spans="1:11" x14ac:dyDescent="0.25">
      <c r="A3" s="1057" t="s">
        <v>6269</v>
      </c>
      <c r="B3" s="1058" t="s">
        <v>6243</v>
      </c>
      <c r="C3" s="1059">
        <v>0</v>
      </c>
      <c r="D3" s="1059">
        <v>0</v>
      </c>
      <c r="E3" s="1059">
        <v>35</v>
      </c>
      <c r="F3" s="1059">
        <v>105726.39</v>
      </c>
      <c r="G3" s="1059">
        <v>0</v>
      </c>
      <c r="H3" s="1059">
        <v>0</v>
      </c>
      <c r="I3" s="1059">
        <v>35</v>
      </c>
      <c r="J3" s="1059">
        <v>105726.39</v>
      </c>
      <c r="K3" s="1062"/>
    </row>
    <row r="4" spans="1:11" x14ac:dyDescent="0.25">
      <c r="A4" s="1057" t="s">
        <v>6244</v>
      </c>
      <c r="B4" s="1058" t="s">
        <v>6241</v>
      </c>
      <c r="C4" s="1059">
        <v>0</v>
      </c>
      <c r="D4" s="1059">
        <v>0</v>
      </c>
      <c r="E4" s="1059">
        <v>1737</v>
      </c>
      <c r="F4" s="1059">
        <v>767295.06400000001</v>
      </c>
      <c r="G4" s="1059">
        <v>438</v>
      </c>
      <c r="H4" s="1059">
        <v>166837.21</v>
      </c>
      <c r="I4" s="1059">
        <v>1299</v>
      </c>
      <c r="J4" s="1059">
        <v>600457.85400000005</v>
      </c>
      <c r="K4" s="1062"/>
    </row>
    <row r="5" spans="1:11" x14ac:dyDescent="0.25">
      <c r="A5" s="1057" t="s">
        <v>6245</v>
      </c>
      <c r="B5" s="1058" t="s">
        <v>6241</v>
      </c>
      <c r="C5" s="1059">
        <v>1267.72</v>
      </c>
      <c r="D5" s="1059">
        <v>565879.78</v>
      </c>
      <c r="E5" s="1059">
        <f>'[2]LEVIJA LENDE E PARE 2020'!G25</f>
        <v>4305</v>
      </c>
      <c r="F5" s="1059">
        <f>'[2]LEVIJA LENDE E PARE 2020'!H25</f>
        <v>1495023.0196</v>
      </c>
      <c r="G5" s="1059">
        <f>'[2]LEVIJA LENDE E PARE 2020'!I25</f>
        <v>3424.42</v>
      </c>
      <c r="H5" s="1059">
        <f>'[2]LEVIJA LENDE E PARE 2020'!J25</f>
        <v>1288535.79</v>
      </c>
      <c r="I5" s="1059">
        <f>'[2]LEVIJA LENDE E PARE 2020'!K25</f>
        <v>2053</v>
      </c>
      <c r="J5" s="1059">
        <f>'[2]LEVIJA LENDE E PARE 2020'!L25</f>
        <v>729482.00959999999</v>
      </c>
      <c r="K5" s="1062"/>
    </row>
    <row r="6" spans="1:11" x14ac:dyDescent="0.25">
      <c r="A6" s="1057" t="s">
        <v>6270</v>
      </c>
      <c r="B6" s="1058" t="s">
        <v>6243</v>
      </c>
      <c r="C6" s="1059"/>
      <c r="D6" s="1059"/>
      <c r="E6" s="1059">
        <v>1752</v>
      </c>
      <c r="F6" s="1059">
        <v>1799757.24</v>
      </c>
      <c r="G6" s="1059">
        <f>'[2]LEVIJA LENDE E PARE 2020'!I32</f>
        <v>1752</v>
      </c>
      <c r="H6" s="1059">
        <f>'[2]LEVIJA LENDE E PARE 2020'!J32</f>
        <v>1799757.24</v>
      </c>
      <c r="I6" s="1059">
        <f>'[2]LEVIJA LENDE E PARE 2020'!K32</f>
        <v>0</v>
      </c>
      <c r="J6" s="1059">
        <f>'[2]LEVIJA LENDE E PARE 2020'!L32</f>
        <v>0</v>
      </c>
      <c r="K6" s="1062"/>
    </row>
    <row r="7" spans="1:11" x14ac:dyDescent="0.25">
      <c r="A7" s="1057" t="s">
        <v>6271</v>
      </c>
      <c r="B7" s="1058" t="s">
        <v>6248</v>
      </c>
      <c r="C7" s="1059">
        <v>3756</v>
      </c>
      <c r="D7" s="1059">
        <v>977297</v>
      </c>
      <c r="E7" s="1059">
        <f>'[2]LEVIJA LENDE E PARE 2020'!G40</f>
        <v>13589.460499999999</v>
      </c>
      <c r="F7" s="1059">
        <f>'[2]LEVIJA LENDE E PARE 2020'!H40</f>
        <v>4016919.6098999996</v>
      </c>
      <c r="G7" s="1059">
        <f>'[2]LEVIJA LENDE E PARE 2020'!I40</f>
        <v>15241.060000000001</v>
      </c>
      <c r="H7" s="1059">
        <f>'[2]LEVIJA LENDE E PARE 2020'!J40</f>
        <v>4384118.2</v>
      </c>
      <c r="I7" s="1059">
        <f>'[2]LEVIJA LENDE E PARE 2020'!K40</f>
        <v>1907.9004999999997</v>
      </c>
      <c r="J7" s="1059">
        <f>'[2]LEVIJA LENDE E PARE 2020'!L40</f>
        <v>558811.9099000002</v>
      </c>
      <c r="K7" s="1062"/>
    </row>
    <row r="8" spans="1:11" x14ac:dyDescent="0.25">
      <c r="A8" s="1057" t="s">
        <v>6272</v>
      </c>
      <c r="B8" s="1058" t="s">
        <v>6248</v>
      </c>
      <c r="C8" s="1059"/>
      <c r="D8" s="1059"/>
      <c r="E8" s="1059">
        <v>3026.75</v>
      </c>
      <c r="F8" s="1059">
        <v>756570.11499999999</v>
      </c>
      <c r="G8" s="1059">
        <v>3027</v>
      </c>
      <c r="H8" s="1059">
        <v>756570</v>
      </c>
      <c r="I8" s="1059"/>
      <c r="J8" s="1059"/>
      <c r="K8" s="1062"/>
    </row>
    <row r="9" spans="1:11" x14ac:dyDescent="0.25">
      <c r="A9" s="1057" t="s">
        <v>6255</v>
      </c>
      <c r="B9" s="1058" t="s">
        <v>6248</v>
      </c>
      <c r="C9" s="1059"/>
      <c r="D9" s="1059"/>
      <c r="E9" s="1059">
        <v>21600</v>
      </c>
      <c r="F9" s="1059">
        <v>499801.24</v>
      </c>
      <c r="G9" s="1059">
        <v>21600</v>
      </c>
      <c r="H9" s="1059">
        <v>499801.24</v>
      </c>
      <c r="I9" s="1059"/>
      <c r="J9" s="1059"/>
      <c r="K9" s="1062"/>
    </row>
    <row r="10" spans="1:11" x14ac:dyDescent="0.25">
      <c r="A10" s="1057" t="s">
        <v>6257</v>
      </c>
      <c r="B10" s="1058" t="s">
        <v>6258</v>
      </c>
      <c r="C10" s="1059">
        <v>116</v>
      </c>
      <c r="D10" s="1059">
        <v>769868.5</v>
      </c>
      <c r="E10" s="1059">
        <f>'[2]LEVIJA LENDE E PARE 2020'!G186</f>
        <v>169719.72500000001</v>
      </c>
      <c r="F10" s="1059">
        <f>'[2]LEVIJA LENDE E PARE 2020'!H186</f>
        <v>8154425.9990000017</v>
      </c>
      <c r="G10" s="1059">
        <f>'[2]LEVIJA LENDE E PARE 2020'!I186</f>
        <v>172174.44</v>
      </c>
      <c r="H10" s="1059">
        <f>'[2]LEVIJA LENDE E PARE 2020'!J186</f>
        <v>9124909.5700000003</v>
      </c>
      <c r="I10" s="1059">
        <v>0</v>
      </c>
      <c r="J10" s="1059">
        <v>0</v>
      </c>
      <c r="K10" s="1062"/>
    </row>
    <row r="11" spans="1:11" x14ac:dyDescent="0.25">
      <c r="A11" s="1057" t="s">
        <v>6273</v>
      </c>
      <c r="B11" s="1058" t="s">
        <v>6243</v>
      </c>
      <c r="C11" s="1059">
        <v>0</v>
      </c>
      <c r="D11" s="1059">
        <v>0</v>
      </c>
      <c r="E11" s="1059">
        <f>'[2]LEVIJA LENDE E PARE 2020'!G189</f>
        <v>1613</v>
      </c>
      <c r="F11" s="1059">
        <f>'[2]LEVIJA LENDE E PARE 2020'!H189</f>
        <v>323134.00660000002</v>
      </c>
      <c r="G11" s="1059">
        <f>'[2]LEVIJA LENDE E PARE 2020'!I189</f>
        <v>1613.3</v>
      </c>
      <c r="H11" s="1059">
        <f>'[2]LEVIJA LENDE E PARE 2020'!J189</f>
        <v>323134.11</v>
      </c>
      <c r="I11" s="1059">
        <f>'[2]LEVIJA LENDE E PARE 2020'!K189</f>
        <v>0</v>
      </c>
      <c r="J11" s="1059">
        <f>'[2]LEVIJA LENDE E PARE 2020'!L189</f>
        <v>0</v>
      </c>
      <c r="K11" s="1062"/>
    </row>
    <row r="12" spans="1:11" x14ac:dyDescent="0.25">
      <c r="A12" s="1057" t="s">
        <v>6274</v>
      </c>
      <c r="B12" s="1058" t="s">
        <v>6243</v>
      </c>
      <c r="C12" s="1059">
        <v>0</v>
      </c>
      <c r="D12" s="1059">
        <v>0</v>
      </c>
      <c r="E12" s="1059">
        <f>'[2]LEVIJA LENDE E PARE 2020'!G190</f>
        <v>635</v>
      </c>
      <c r="F12" s="1059">
        <f>'[2]LEVIJA LENDE E PARE 2020'!H190</f>
        <v>66306.7</v>
      </c>
      <c r="G12" s="1059">
        <f>'[2]LEVIJA LENDE E PARE 2020'!I190</f>
        <v>635</v>
      </c>
      <c r="H12" s="1059">
        <f>'[2]LEVIJA LENDE E PARE 2020'!J190</f>
        <v>66306.7</v>
      </c>
      <c r="I12" s="1059">
        <f>'[2]LEVIJA LENDE E PARE 2020'!K190</f>
        <v>0</v>
      </c>
      <c r="J12" s="1059">
        <f>'[2]LEVIJA LENDE E PARE 2020'!L190</f>
        <v>0</v>
      </c>
      <c r="K12" s="1062"/>
    </row>
    <row r="13" spans="1:11" x14ac:dyDescent="0.25">
      <c r="A13" s="1057" t="s">
        <v>6260</v>
      </c>
      <c r="B13" s="1058" t="s">
        <v>6248</v>
      </c>
      <c r="C13" s="1059">
        <v>355.26</v>
      </c>
      <c r="D13" s="1059">
        <v>696321</v>
      </c>
      <c r="E13" s="1059">
        <f>'[2]LEVIJA LENDE E PARE 2020'!G203</f>
        <v>7472.7090000000007</v>
      </c>
      <c r="F13" s="1059">
        <f>'[2]LEVIJA LENDE E PARE 2020'!H203+1156197.7</f>
        <v>28104778.174899999</v>
      </c>
      <c r="G13" s="1059">
        <f>'[2]LEVIJA LENDE E PARE 2020'!I203</f>
        <v>7243.1400000000012</v>
      </c>
      <c r="H13" s="1059">
        <f>'[2]LEVIJA LENDE E PARE 2020'!J203+1156197.7</f>
        <v>26265189</v>
      </c>
      <c r="I13" s="1059">
        <v>550.98</v>
      </c>
      <c r="J13" s="1059">
        <f>'[2]LEVIJA LENDE E PARE 2020'!L203</f>
        <v>2376587.8403000007</v>
      </c>
      <c r="K13" s="1062"/>
    </row>
    <row r="14" spans="1:11" s="1065" customFormat="1" x14ac:dyDescent="0.25">
      <c r="A14" s="1167" t="s">
        <v>5282</v>
      </c>
      <c r="B14" s="1167"/>
      <c r="C14" s="1064">
        <f>SUM(C2:C13)</f>
        <v>23744.98</v>
      </c>
      <c r="D14" s="1064">
        <f t="shared" ref="D14:I14" si="0">SUM(D2:D13)</f>
        <v>7936866.2800000003</v>
      </c>
      <c r="E14" s="1064">
        <f t="shared" si="0"/>
        <v>346484.94449999998</v>
      </c>
      <c r="F14" s="1064">
        <f t="shared" si="0"/>
        <v>92600625.623400003</v>
      </c>
      <c r="G14" s="1064">
        <f t="shared" si="0"/>
        <v>324147.22000000003</v>
      </c>
      <c r="H14" s="1064">
        <f t="shared" si="0"/>
        <v>78001999.980000019</v>
      </c>
      <c r="I14" s="1064">
        <f t="shared" si="0"/>
        <v>47890.180500000009</v>
      </c>
      <c r="J14" s="1064">
        <f>SUM(J2:J13)</f>
        <v>22426955.353799999</v>
      </c>
      <c r="K14" s="1062"/>
    </row>
    <row r="18" spans="1:10" s="161" customFormat="1" ht="35.25" customHeight="1" x14ac:dyDescent="0.25">
      <c r="A18" s="1055" t="s">
        <v>6229</v>
      </c>
      <c r="B18" s="1055" t="s">
        <v>6230</v>
      </c>
      <c r="C18" s="1056" t="s">
        <v>6275</v>
      </c>
      <c r="D18" s="1056" t="s">
        <v>6262</v>
      </c>
      <c r="E18" s="1056" t="s">
        <v>6263</v>
      </c>
      <c r="F18" s="1056" t="s">
        <v>6264</v>
      </c>
      <c r="G18" s="1056" t="s">
        <v>6265</v>
      </c>
      <c r="H18" s="1056" t="s">
        <v>6266</v>
      </c>
      <c r="I18" s="1056" t="s">
        <v>6276</v>
      </c>
      <c r="J18" s="1056" t="s">
        <v>6268</v>
      </c>
    </row>
    <row r="19" spans="1:10" x14ac:dyDescent="0.25">
      <c r="A19" s="1057" t="s">
        <v>6240</v>
      </c>
      <c r="B19" s="1058" t="s">
        <v>6241</v>
      </c>
      <c r="C19" s="1059">
        <v>42044.3</v>
      </c>
      <c r="D19" s="1059">
        <v>18055889.350000001</v>
      </c>
      <c r="E19" s="1059">
        <v>55575.749999999993</v>
      </c>
      <c r="F19" s="1059">
        <v>26417057.893099997</v>
      </c>
      <c r="G19" s="1059">
        <v>79273.7</v>
      </c>
      <c r="H19" s="1059">
        <v>31923956.239999998</v>
      </c>
      <c r="I19" s="1059">
        <v>18346.349999999999</v>
      </c>
      <c r="J19" s="1059">
        <v>8379130.3300000001</v>
      </c>
    </row>
    <row r="20" spans="1:10" x14ac:dyDescent="0.25">
      <c r="A20" s="1057" t="s">
        <v>6242</v>
      </c>
      <c r="B20" s="1058" t="s">
        <v>6243</v>
      </c>
      <c r="C20" s="1059">
        <v>35</v>
      </c>
      <c r="D20" s="1059">
        <v>105726.39</v>
      </c>
      <c r="E20" s="1059">
        <v>0</v>
      </c>
      <c r="F20" s="1059">
        <v>0</v>
      </c>
      <c r="G20" s="1059">
        <v>35</v>
      </c>
      <c r="H20" s="1059">
        <v>105726.25</v>
      </c>
      <c r="I20" s="1059">
        <v>0</v>
      </c>
      <c r="J20" s="1059">
        <v>0</v>
      </c>
    </row>
    <row r="21" spans="1:10" x14ac:dyDescent="0.25">
      <c r="A21" s="1057" t="s">
        <v>6244</v>
      </c>
      <c r="B21" s="1058" t="s">
        <v>6241</v>
      </c>
      <c r="C21" s="1059">
        <v>1299</v>
      </c>
      <c r="D21" s="1059">
        <v>600457.85</v>
      </c>
      <c r="E21" s="1059">
        <v>2021.5</v>
      </c>
      <c r="F21" s="1059">
        <v>1566707.9402000001</v>
      </c>
      <c r="G21" s="1059">
        <v>2753</v>
      </c>
      <c r="H21" s="1059">
        <v>1576953.55</v>
      </c>
      <c r="I21" s="1059">
        <v>567.5</v>
      </c>
      <c r="J21" s="1059">
        <v>451859.96</v>
      </c>
    </row>
    <row r="22" spans="1:10" x14ac:dyDescent="0.25">
      <c r="A22" s="1057" t="s">
        <v>6245</v>
      </c>
      <c r="B22" s="1058" t="s">
        <v>6241</v>
      </c>
      <c r="C22" s="1059">
        <v>2053</v>
      </c>
      <c r="D22" s="1059">
        <v>729482.01</v>
      </c>
      <c r="E22" s="1059">
        <v>4437.4400000000005</v>
      </c>
      <c r="F22" s="1059">
        <v>1329905.8145999999</v>
      </c>
      <c r="G22" s="1059">
        <v>5768.72</v>
      </c>
      <c r="H22" s="1059">
        <v>1792674.55</v>
      </c>
      <c r="I22" s="1059">
        <v>721.72</v>
      </c>
      <c r="J22" s="1059">
        <v>224704.9</v>
      </c>
    </row>
    <row r="23" spans="1:10" x14ac:dyDescent="0.25">
      <c r="A23" s="1057" t="s">
        <v>6277</v>
      </c>
      <c r="B23" s="1058" t="s">
        <v>6248</v>
      </c>
      <c r="C23" s="1059">
        <v>0</v>
      </c>
      <c r="D23" s="1059">
        <v>0</v>
      </c>
      <c r="E23" s="1059">
        <v>438.01</v>
      </c>
      <c r="F23" s="1059">
        <v>990499.99990000005</v>
      </c>
      <c r="G23" s="1059">
        <v>438.01</v>
      </c>
      <c r="H23" s="1059">
        <v>990509.05</v>
      </c>
      <c r="I23" s="1059">
        <v>0</v>
      </c>
      <c r="J23" s="1059">
        <v>0</v>
      </c>
    </row>
    <row r="24" spans="1:10" x14ac:dyDescent="0.25">
      <c r="A24" s="1057" t="s">
        <v>6249</v>
      </c>
      <c r="B24" s="1058" t="s">
        <v>6243</v>
      </c>
      <c r="C24" s="1059">
        <v>0</v>
      </c>
      <c r="D24" s="1059">
        <v>0</v>
      </c>
      <c r="E24" s="1059">
        <v>1253</v>
      </c>
      <c r="F24" s="1059">
        <v>1336072.5833000001</v>
      </c>
      <c r="G24" s="1059">
        <v>1253</v>
      </c>
      <c r="H24" s="1059">
        <v>1569072.58</v>
      </c>
      <c r="I24" s="1059">
        <v>0</v>
      </c>
      <c r="J24" s="1059">
        <v>0</v>
      </c>
    </row>
    <row r="25" spans="1:10" x14ac:dyDescent="0.25">
      <c r="A25" s="1057" t="s">
        <v>6278</v>
      </c>
      <c r="B25" s="1058" t="s">
        <v>6241</v>
      </c>
      <c r="C25" s="1059">
        <v>0</v>
      </c>
      <c r="D25" s="1059">
        <v>0</v>
      </c>
      <c r="E25" s="1059">
        <v>1577.1</v>
      </c>
      <c r="F25" s="1059">
        <v>6785604.4134999998</v>
      </c>
      <c r="G25" s="1059">
        <v>1577.1</v>
      </c>
      <c r="H25" s="1059">
        <v>6785604.4100000001</v>
      </c>
      <c r="I25" s="1059">
        <v>0</v>
      </c>
      <c r="J25" s="1059">
        <v>0</v>
      </c>
    </row>
    <row r="26" spans="1:10" x14ac:dyDescent="0.25">
      <c r="A26" s="1057" t="s">
        <v>6254</v>
      </c>
      <c r="B26" s="1058" t="s">
        <v>6248</v>
      </c>
      <c r="C26" s="1059">
        <v>1907.9</v>
      </c>
      <c r="D26" s="1059">
        <v>558811.91</v>
      </c>
      <c r="E26" s="1059">
        <v>21501.399999999998</v>
      </c>
      <c r="F26" s="1059">
        <v>7426695.8077999996</v>
      </c>
      <c r="G26" s="1059">
        <v>23409.3</v>
      </c>
      <c r="H26" s="1059">
        <v>8138636.8399999999</v>
      </c>
      <c r="I26" s="1059">
        <v>0</v>
      </c>
      <c r="J26" s="1059">
        <v>0</v>
      </c>
    </row>
    <row r="27" spans="1:10" x14ac:dyDescent="0.25">
      <c r="A27" s="1057" t="s">
        <v>6279</v>
      </c>
      <c r="B27" s="1058" t="s">
        <v>6248</v>
      </c>
      <c r="C27" s="1059">
        <v>0</v>
      </c>
      <c r="D27" s="1059">
        <v>0</v>
      </c>
      <c r="E27" s="1059">
        <v>21600</v>
      </c>
      <c r="F27" s="1059">
        <v>531080.80000000005</v>
      </c>
      <c r="G27" s="1059">
        <v>21600</v>
      </c>
      <c r="H27" s="1059">
        <v>531080.80000000005</v>
      </c>
      <c r="I27" s="1059">
        <v>0</v>
      </c>
      <c r="J27" s="1059">
        <v>0</v>
      </c>
    </row>
    <row r="28" spans="1:10" x14ac:dyDescent="0.25">
      <c r="A28" s="1057" t="s">
        <v>6280</v>
      </c>
      <c r="B28" s="1058" t="s">
        <v>6248</v>
      </c>
      <c r="C28" s="1059">
        <v>0</v>
      </c>
      <c r="D28" s="1059">
        <v>0</v>
      </c>
      <c r="E28" s="1059">
        <v>1500</v>
      </c>
      <c r="F28" s="1059">
        <v>251246.4</v>
      </c>
      <c r="G28" s="1059">
        <v>1500</v>
      </c>
      <c r="H28" s="1059">
        <v>251246.4</v>
      </c>
      <c r="I28" s="1059">
        <v>0</v>
      </c>
      <c r="J28" s="1059">
        <v>0</v>
      </c>
    </row>
    <row r="29" spans="1:10" x14ac:dyDescent="0.25">
      <c r="A29" s="1057" t="s">
        <v>6257</v>
      </c>
      <c r="B29" s="1058" t="s">
        <v>6258</v>
      </c>
      <c r="C29" s="1059">
        <v>0</v>
      </c>
      <c r="D29" s="1059"/>
      <c r="E29" s="1059">
        <v>49187.58</v>
      </c>
      <c r="F29" s="1059">
        <v>7249365.3193000015</v>
      </c>
      <c r="G29" s="1059">
        <v>49011.07</v>
      </c>
      <c r="H29" s="1059">
        <v>6658724.1400000006</v>
      </c>
      <c r="I29" s="1059">
        <v>176.51</v>
      </c>
      <c r="J29" s="1059">
        <v>589561.29</v>
      </c>
    </row>
    <row r="30" spans="1:10" x14ac:dyDescent="0.25">
      <c r="A30" s="1057" t="s">
        <v>6281</v>
      </c>
      <c r="B30" s="1058" t="s">
        <v>6243</v>
      </c>
      <c r="C30" s="1059">
        <v>0</v>
      </c>
      <c r="D30" s="1059">
        <v>0</v>
      </c>
      <c r="E30" s="1059">
        <v>545</v>
      </c>
      <c r="F30" s="1059">
        <v>120099.8333</v>
      </c>
      <c r="G30" s="1059">
        <v>545</v>
      </c>
      <c r="H30" s="1059">
        <v>120099.83</v>
      </c>
      <c r="I30" s="1059">
        <v>0</v>
      </c>
      <c r="J30" s="1059">
        <v>0</v>
      </c>
    </row>
    <row r="31" spans="1:10" x14ac:dyDescent="0.25">
      <c r="A31" s="1057" t="s">
        <v>6260</v>
      </c>
      <c r="B31" s="1058" t="s">
        <v>6248</v>
      </c>
      <c r="C31" s="1059">
        <v>551.05000000000007</v>
      </c>
      <c r="D31" s="1059">
        <v>2376603.5066</v>
      </c>
      <c r="E31" s="1059">
        <v>8640.6199999999972</v>
      </c>
      <c r="F31" s="1059">
        <v>28874292.194299996</v>
      </c>
      <c r="G31" s="1059">
        <v>8471.8499999999985</v>
      </c>
      <c r="H31" s="1059">
        <v>32897077.060000002</v>
      </c>
      <c r="I31" s="1059">
        <v>719.81999999999834</v>
      </c>
      <c r="J31" s="1059">
        <v>2318986.6</v>
      </c>
    </row>
    <row r="32" spans="1:10" x14ac:dyDescent="0.25">
      <c r="A32" s="1057" t="s">
        <v>5282</v>
      </c>
      <c r="B32" s="1058"/>
      <c r="C32" s="1059">
        <v>47890.250000000007</v>
      </c>
      <c r="D32" s="1059">
        <v>22426971.016600005</v>
      </c>
      <c r="E32" s="1059">
        <v>168277.4</v>
      </c>
      <c r="F32" s="1059">
        <v>82878628.999299988</v>
      </c>
      <c r="G32" s="1059">
        <v>195635.75000000003</v>
      </c>
      <c r="H32" s="1059">
        <v>93341361.699999988</v>
      </c>
      <c r="I32" s="1059">
        <v>20531.899999999998</v>
      </c>
      <c r="J32" s="1059">
        <v>11964243.08</v>
      </c>
    </row>
    <row r="35" spans="1:12" s="1065" customFormat="1" ht="35.25" customHeight="1" x14ac:dyDescent="0.25">
      <c r="A35" s="1055" t="s">
        <v>6229</v>
      </c>
      <c r="B35" s="1055" t="s">
        <v>6230</v>
      </c>
      <c r="C35" s="1056" t="s">
        <v>6231</v>
      </c>
      <c r="D35" s="1056" t="s">
        <v>6232</v>
      </c>
      <c r="E35" s="1056" t="s">
        <v>6233</v>
      </c>
      <c r="F35" s="1056" t="s">
        <v>6234</v>
      </c>
      <c r="G35" s="1056" t="s">
        <v>6235</v>
      </c>
      <c r="H35" s="1056" t="s">
        <v>6236</v>
      </c>
      <c r="I35" s="1056" t="s">
        <v>6237</v>
      </c>
      <c r="J35" s="1056" t="s">
        <v>6238</v>
      </c>
      <c r="K35" s="1057" t="s">
        <v>6239</v>
      </c>
    </row>
    <row r="36" spans="1:12" x14ac:dyDescent="0.25">
      <c r="A36" s="1057" t="s">
        <v>6240</v>
      </c>
      <c r="B36" s="1058" t="s">
        <v>6241</v>
      </c>
      <c r="C36" s="1059">
        <v>18346.349999999999</v>
      </c>
      <c r="D36" s="1059">
        <v>51533</v>
      </c>
      <c r="E36" s="1059">
        <v>63379.35</v>
      </c>
      <c r="F36" s="1059">
        <v>6500</v>
      </c>
      <c r="G36" s="1059">
        <v>6500</v>
      </c>
      <c r="H36" s="1059">
        <v>2441</v>
      </c>
      <c r="I36" s="1059">
        <f>H36+G36</f>
        <v>8941</v>
      </c>
      <c r="J36" s="1059">
        <f>I36+H36</f>
        <v>11382</v>
      </c>
      <c r="K36" s="1060">
        <f>J36*500</f>
        <v>5691000</v>
      </c>
    </row>
    <row r="37" spans="1:12" x14ac:dyDescent="0.25">
      <c r="A37" s="1057" t="s">
        <v>6242</v>
      </c>
      <c r="B37" s="1058" t="s">
        <v>6243</v>
      </c>
      <c r="C37" s="1059">
        <v>0</v>
      </c>
      <c r="D37" s="1059"/>
      <c r="E37" s="1059">
        <v>0</v>
      </c>
      <c r="F37" s="1059">
        <v>0</v>
      </c>
      <c r="G37" s="1059">
        <v>0</v>
      </c>
      <c r="H37" s="1059"/>
      <c r="I37" s="1059">
        <f t="shared" ref="I37:J52" si="1">H37+G37</f>
        <v>0</v>
      </c>
      <c r="J37" s="1059">
        <f t="shared" si="1"/>
        <v>0</v>
      </c>
      <c r="K37" s="1058"/>
    </row>
    <row r="38" spans="1:12" x14ac:dyDescent="0.25">
      <c r="A38" s="1057" t="s">
        <v>6244</v>
      </c>
      <c r="B38" s="1058" t="s">
        <v>6241</v>
      </c>
      <c r="C38" s="1059">
        <v>567.5</v>
      </c>
      <c r="D38" s="1059">
        <v>667</v>
      </c>
      <c r="E38" s="1059">
        <v>1003.5</v>
      </c>
      <c r="F38" s="1059">
        <v>231</v>
      </c>
      <c r="G38" s="1059">
        <v>231</v>
      </c>
      <c r="H38" s="1059"/>
      <c r="I38" s="1059">
        <f t="shared" si="1"/>
        <v>231</v>
      </c>
      <c r="J38" s="1059">
        <f t="shared" si="1"/>
        <v>231</v>
      </c>
      <c r="K38" s="1061">
        <v>294200</v>
      </c>
    </row>
    <row r="39" spans="1:12" x14ac:dyDescent="0.25">
      <c r="A39" s="1057" t="s">
        <v>6245</v>
      </c>
      <c r="B39" s="1058" t="s">
        <v>6241</v>
      </c>
      <c r="C39" s="1059">
        <v>721.72</v>
      </c>
      <c r="D39" s="1059">
        <v>3225</v>
      </c>
      <c r="E39" s="1059">
        <v>3946.7200000000003</v>
      </c>
      <c r="F39" s="1059">
        <v>0</v>
      </c>
      <c r="G39" s="1059">
        <v>0</v>
      </c>
      <c r="H39" s="1059"/>
      <c r="I39" s="1059">
        <f t="shared" si="1"/>
        <v>0</v>
      </c>
      <c r="J39" s="1059">
        <f t="shared" si="1"/>
        <v>0</v>
      </c>
      <c r="K39" s="1058"/>
    </row>
    <row r="40" spans="1:12" x14ac:dyDescent="0.25">
      <c r="A40" s="1057" t="s">
        <v>6246</v>
      </c>
      <c r="B40" s="1058" t="s">
        <v>6243</v>
      </c>
      <c r="C40" s="1059"/>
      <c r="D40" s="1059">
        <v>2600</v>
      </c>
      <c r="E40" s="1059">
        <v>2600</v>
      </c>
      <c r="F40" s="1059">
        <v>0</v>
      </c>
      <c r="G40" s="1059">
        <v>0</v>
      </c>
      <c r="H40" s="1059"/>
      <c r="I40" s="1059">
        <f t="shared" si="1"/>
        <v>0</v>
      </c>
      <c r="J40" s="1059">
        <f t="shared" si="1"/>
        <v>0</v>
      </c>
      <c r="K40" s="1058"/>
    </row>
    <row r="41" spans="1:12" x14ac:dyDescent="0.25">
      <c r="A41" s="1057" t="s">
        <v>6247</v>
      </c>
      <c r="B41" s="1058" t="s">
        <v>6248</v>
      </c>
      <c r="C41" s="1059">
        <v>0</v>
      </c>
      <c r="D41" s="1059"/>
      <c r="E41" s="1059">
        <v>0</v>
      </c>
      <c r="F41" s="1059">
        <v>0</v>
      </c>
      <c r="G41" s="1059">
        <v>0</v>
      </c>
      <c r="H41" s="1059"/>
      <c r="I41" s="1059">
        <f t="shared" si="1"/>
        <v>0</v>
      </c>
      <c r="J41" s="1059">
        <f t="shared" si="1"/>
        <v>0</v>
      </c>
      <c r="K41" s="1058"/>
    </row>
    <row r="42" spans="1:12" x14ac:dyDescent="0.25">
      <c r="A42" s="1057" t="s">
        <v>6249</v>
      </c>
      <c r="B42" s="1058" t="s">
        <v>6243</v>
      </c>
      <c r="C42" s="1059">
        <v>0</v>
      </c>
      <c r="D42" s="1059"/>
      <c r="E42" s="1059">
        <v>0</v>
      </c>
      <c r="F42" s="1059">
        <v>0</v>
      </c>
      <c r="G42" s="1059">
        <v>0</v>
      </c>
      <c r="H42" s="1059"/>
      <c r="I42" s="1059">
        <f t="shared" si="1"/>
        <v>0</v>
      </c>
      <c r="J42" s="1059">
        <f t="shared" si="1"/>
        <v>0</v>
      </c>
      <c r="K42" s="1058"/>
    </row>
    <row r="43" spans="1:12" x14ac:dyDescent="0.25">
      <c r="A43" s="1057" t="s">
        <v>6250</v>
      </c>
      <c r="B43" s="1058" t="s">
        <v>6241</v>
      </c>
      <c r="C43" s="1059">
        <v>0</v>
      </c>
      <c r="D43" s="1059"/>
      <c r="E43" s="1059">
        <v>0</v>
      </c>
      <c r="F43" s="1059">
        <v>0</v>
      </c>
      <c r="G43" s="1059">
        <v>0</v>
      </c>
      <c r="H43" s="1059"/>
      <c r="I43" s="1059">
        <f t="shared" si="1"/>
        <v>0</v>
      </c>
      <c r="J43" s="1059">
        <f t="shared" si="1"/>
        <v>0</v>
      </c>
      <c r="K43" s="1058"/>
    </row>
    <row r="44" spans="1:12" x14ac:dyDescent="0.25">
      <c r="A44" s="1057" t="s">
        <v>6251</v>
      </c>
      <c r="B44" s="1058"/>
      <c r="C44" s="1059"/>
      <c r="D44" s="1059">
        <v>70726.22</v>
      </c>
      <c r="E44" s="1059">
        <v>70726.22</v>
      </c>
      <c r="F44" s="1059">
        <v>0</v>
      </c>
      <c r="G44" s="1059">
        <v>0</v>
      </c>
      <c r="H44" s="1059"/>
      <c r="I44" s="1059">
        <f t="shared" si="1"/>
        <v>0</v>
      </c>
      <c r="J44" s="1059">
        <f t="shared" si="1"/>
        <v>0</v>
      </c>
      <c r="K44" s="1058"/>
    </row>
    <row r="45" spans="1:12" x14ac:dyDescent="0.25">
      <c r="A45" s="1057" t="s">
        <v>6252</v>
      </c>
      <c r="B45" s="1058"/>
      <c r="C45" s="1059"/>
      <c r="D45" s="1059">
        <v>3740.4</v>
      </c>
      <c r="E45" s="1059">
        <v>3740.4</v>
      </c>
      <c r="F45" s="1059">
        <v>0</v>
      </c>
      <c r="G45" s="1059">
        <v>0</v>
      </c>
      <c r="H45" s="1059"/>
      <c r="I45" s="1059">
        <f t="shared" si="1"/>
        <v>0</v>
      </c>
      <c r="J45" s="1059">
        <f t="shared" si="1"/>
        <v>0</v>
      </c>
      <c r="K45" s="1058"/>
    </row>
    <row r="46" spans="1:12" x14ac:dyDescent="0.25">
      <c r="A46" s="1057" t="s">
        <v>6253</v>
      </c>
      <c r="B46" s="1058"/>
      <c r="C46" s="1059"/>
      <c r="D46" s="1059">
        <v>327.64490000000001</v>
      </c>
      <c r="E46" s="1059">
        <v>327.64490000000001</v>
      </c>
      <c r="F46" s="1059">
        <v>0</v>
      </c>
      <c r="G46" s="1059">
        <v>0</v>
      </c>
      <c r="H46" s="1059"/>
      <c r="I46" s="1059">
        <f t="shared" si="1"/>
        <v>0</v>
      </c>
      <c r="J46" s="1059">
        <f t="shared" si="1"/>
        <v>0</v>
      </c>
      <c r="K46" s="1058"/>
    </row>
    <row r="47" spans="1:12" x14ac:dyDescent="0.25">
      <c r="A47" s="1057" t="s">
        <v>6254</v>
      </c>
      <c r="B47" s="1058" t="s">
        <v>6248</v>
      </c>
      <c r="C47" s="1059">
        <v>0</v>
      </c>
      <c r="D47" s="1059">
        <v>20304.300000000003</v>
      </c>
      <c r="E47" s="1059">
        <v>18904.300000000003</v>
      </c>
      <c r="F47" s="1059">
        <v>1400</v>
      </c>
      <c r="G47" s="1059">
        <v>1400</v>
      </c>
      <c r="H47" s="1059"/>
      <c r="I47" s="1059">
        <f t="shared" si="1"/>
        <v>1400</v>
      </c>
      <c r="J47" s="1059">
        <f t="shared" si="1"/>
        <v>1400</v>
      </c>
      <c r="K47" s="1061">
        <v>835800</v>
      </c>
      <c r="L47" s="1066"/>
    </row>
    <row r="48" spans="1:12" x14ac:dyDescent="0.25">
      <c r="A48" s="1057" t="s">
        <v>6255</v>
      </c>
      <c r="B48" s="1058" t="s">
        <v>6248</v>
      </c>
      <c r="C48" s="1059">
        <v>0</v>
      </c>
      <c r="D48" s="1059"/>
      <c r="E48" s="1059">
        <v>0</v>
      </c>
      <c r="F48" s="1059">
        <v>0</v>
      </c>
      <c r="G48" s="1059">
        <v>0</v>
      </c>
      <c r="H48" s="1059"/>
      <c r="I48" s="1059">
        <f t="shared" si="1"/>
        <v>0</v>
      </c>
      <c r="J48" s="1059">
        <f t="shared" si="1"/>
        <v>0</v>
      </c>
      <c r="K48" s="1058"/>
    </row>
    <row r="49" spans="1:12" x14ac:dyDescent="0.25">
      <c r="A49" s="1057" t="s">
        <v>6256</v>
      </c>
      <c r="B49" s="1058" t="s">
        <v>6248</v>
      </c>
      <c r="C49" s="1059">
        <v>0</v>
      </c>
      <c r="D49" s="1059"/>
      <c r="E49" s="1059">
        <v>0</v>
      </c>
      <c r="F49" s="1059">
        <v>0</v>
      </c>
      <c r="G49" s="1059">
        <v>0</v>
      </c>
      <c r="H49" s="1059"/>
      <c r="I49" s="1059">
        <f t="shared" si="1"/>
        <v>0</v>
      </c>
      <c r="J49" s="1059">
        <f t="shared" si="1"/>
        <v>0</v>
      </c>
      <c r="K49" s="1058"/>
    </row>
    <row r="50" spans="1:12" x14ac:dyDescent="0.25">
      <c r="A50" s="1057" t="s">
        <v>6257</v>
      </c>
      <c r="B50" s="1058" t="s">
        <v>6258</v>
      </c>
      <c r="C50" s="1059">
        <v>176.51</v>
      </c>
      <c r="D50" s="1059"/>
      <c r="E50" s="1059">
        <v>176.51</v>
      </c>
      <c r="F50" s="1059">
        <v>0</v>
      </c>
      <c r="G50" s="1059">
        <v>0</v>
      </c>
      <c r="H50" s="1059"/>
      <c r="I50" s="1059">
        <f t="shared" si="1"/>
        <v>0</v>
      </c>
      <c r="J50" s="1059">
        <f t="shared" si="1"/>
        <v>0</v>
      </c>
      <c r="K50" s="1058"/>
    </row>
    <row r="51" spans="1:12" x14ac:dyDescent="0.25">
      <c r="A51" s="1057" t="s">
        <v>6259</v>
      </c>
      <c r="B51" s="1058" t="s">
        <v>6243</v>
      </c>
      <c r="C51" s="1059">
        <v>0</v>
      </c>
      <c r="D51" s="1059">
        <v>1887.6932907348244</v>
      </c>
      <c r="E51" s="1059">
        <v>1887.6932907348244</v>
      </c>
      <c r="F51" s="1059">
        <v>0</v>
      </c>
      <c r="G51" s="1059">
        <v>0</v>
      </c>
      <c r="H51" s="1059"/>
      <c r="I51" s="1059">
        <f t="shared" si="1"/>
        <v>0</v>
      </c>
      <c r="J51" s="1059">
        <f t="shared" si="1"/>
        <v>0</v>
      </c>
      <c r="K51" s="1058"/>
    </row>
    <row r="52" spans="1:12" x14ac:dyDescent="0.25">
      <c r="A52" s="1057" t="s">
        <v>6260</v>
      </c>
      <c r="B52" s="1058" t="s">
        <v>6248</v>
      </c>
      <c r="C52" s="1059">
        <v>719.81999999999834</v>
      </c>
      <c r="D52" s="1059">
        <v>15486.03889</v>
      </c>
      <c r="E52" s="1059">
        <v>16205.858889999998</v>
      </c>
      <c r="F52" s="1059">
        <v>0</v>
      </c>
      <c r="G52" s="1059">
        <v>0</v>
      </c>
      <c r="H52" s="1059"/>
      <c r="I52" s="1059">
        <f t="shared" si="1"/>
        <v>0</v>
      </c>
      <c r="J52" s="1059">
        <f t="shared" si="1"/>
        <v>0</v>
      </c>
      <c r="K52" s="1058"/>
    </row>
    <row r="53" spans="1:12" x14ac:dyDescent="0.25">
      <c r="A53" s="1057" t="s">
        <v>5282</v>
      </c>
      <c r="B53" s="1058"/>
      <c r="C53" s="1059">
        <v>20531.900000000001</v>
      </c>
      <c r="D53" s="1059">
        <v>170497.29708073483</v>
      </c>
      <c r="E53" s="1059">
        <v>182898.19708073486</v>
      </c>
      <c r="F53" s="1059">
        <f>SUM(F36:F52)</f>
        <v>8131</v>
      </c>
      <c r="G53" s="1059">
        <f t="shared" ref="G53:J53" si="2">SUM(G36:G52)</f>
        <v>8131</v>
      </c>
      <c r="H53" s="1059"/>
      <c r="I53" s="1059">
        <f t="shared" si="2"/>
        <v>10572</v>
      </c>
      <c r="J53" s="1059">
        <f t="shared" si="2"/>
        <v>13013</v>
      </c>
      <c r="K53" s="1064">
        <f>SUM(K36:K52)</f>
        <v>6821000</v>
      </c>
      <c r="L53" s="1066">
        <f>K53-[3]Sheet4!C62</f>
        <v>0</v>
      </c>
    </row>
  </sheetData>
  <mergeCells count="1">
    <mergeCell ref="A14:B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2F0C-B842-4714-91E0-959AB09CFD57}">
  <dimension ref="A3:C338"/>
  <sheetViews>
    <sheetView topLeftCell="A230" zoomScale="82" zoomScaleNormal="82" workbookViewId="0">
      <selection activeCell="C257" sqref="A10:C257"/>
    </sheetView>
  </sheetViews>
  <sheetFormatPr defaultRowHeight="15" x14ac:dyDescent="0.25"/>
  <cols>
    <col min="1" max="1" width="136" bestFit="1" customWidth="1"/>
    <col min="2" max="2" width="11.7109375" style="6" bestFit="1" customWidth="1"/>
    <col min="3" max="3" width="12.28515625" style="6" bestFit="1" customWidth="1"/>
    <col min="4" max="4" width="23.28515625" bestFit="1" customWidth="1"/>
  </cols>
  <sheetData>
    <row r="3" spans="1:3" x14ac:dyDescent="0.25">
      <c r="A3" s="735" t="s">
        <v>5477</v>
      </c>
      <c r="B3" s="6" t="s">
        <v>5908</v>
      </c>
      <c r="C3" s="6" t="s">
        <v>5909</v>
      </c>
    </row>
    <row r="4" spans="1:3" x14ac:dyDescent="0.25">
      <c r="A4" s="736" t="s">
        <v>5795</v>
      </c>
      <c r="B4" s="6">
        <v>0</v>
      </c>
      <c r="C4" s="6">
        <v>30</v>
      </c>
    </row>
    <row r="5" spans="1:3" x14ac:dyDescent="0.25">
      <c r="A5" s="737" t="s">
        <v>5794</v>
      </c>
      <c r="B5" s="6">
        <v>0</v>
      </c>
      <c r="C5" s="6">
        <v>30</v>
      </c>
    </row>
    <row r="6" spans="1:3" x14ac:dyDescent="0.25">
      <c r="A6" s="736" t="s">
        <v>5722</v>
      </c>
      <c r="B6" s="6">
        <v>0</v>
      </c>
      <c r="C6" s="6">
        <v>10</v>
      </c>
    </row>
    <row r="7" spans="1:3" x14ac:dyDescent="0.25">
      <c r="A7" s="737" t="s">
        <v>5721</v>
      </c>
      <c r="B7" s="6">
        <v>0</v>
      </c>
      <c r="C7" s="6">
        <v>10</v>
      </c>
    </row>
    <row r="8" spans="1:3" x14ac:dyDescent="0.25">
      <c r="A8" s="736" t="s">
        <v>5827</v>
      </c>
      <c r="B8" s="6">
        <v>0</v>
      </c>
      <c r="C8" s="6">
        <v>4100</v>
      </c>
    </row>
    <row r="9" spans="1:3" x14ac:dyDescent="0.25">
      <c r="A9" s="737" t="s">
        <v>5824</v>
      </c>
      <c r="B9" s="6">
        <v>0</v>
      </c>
      <c r="C9" s="6">
        <v>4100</v>
      </c>
    </row>
    <row r="10" spans="1:3" x14ac:dyDescent="0.25">
      <c r="A10" s="736" t="s">
        <v>5776</v>
      </c>
      <c r="B10" s="6">
        <v>450</v>
      </c>
      <c r="C10" s="6">
        <v>0</v>
      </c>
    </row>
    <row r="11" spans="1:3" x14ac:dyDescent="0.25">
      <c r="A11" s="737" t="s">
        <v>5565</v>
      </c>
      <c r="B11" s="6">
        <v>450</v>
      </c>
      <c r="C11" s="6">
        <v>0</v>
      </c>
    </row>
    <row r="12" spans="1:3" x14ac:dyDescent="0.25">
      <c r="A12" s="736" t="s">
        <v>5774</v>
      </c>
      <c r="B12" s="6">
        <v>900</v>
      </c>
      <c r="C12" s="6">
        <v>0</v>
      </c>
    </row>
    <row r="13" spans="1:3" x14ac:dyDescent="0.25">
      <c r="A13" s="737" t="s">
        <v>5565</v>
      </c>
      <c r="B13" s="6">
        <v>900</v>
      </c>
      <c r="C13" s="6">
        <v>0</v>
      </c>
    </row>
    <row r="14" spans="1:3" x14ac:dyDescent="0.25">
      <c r="A14" s="736" t="s">
        <v>5763</v>
      </c>
      <c r="B14" s="6">
        <v>810</v>
      </c>
      <c r="C14" s="6">
        <v>0</v>
      </c>
    </row>
    <row r="15" spans="1:3" x14ac:dyDescent="0.25">
      <c r="A15" s="737" t="s">
        <v>5755</v>
      </c>
      <c r="B15" s="6">
        <v>810</v>
      </c>
      <c r="C15" s="6">
        <v>0</v>
      </c>
    </row>
    <row r="16" spans="1:3" x14ac:dyDescent="0.25">
      <c r="A16" s="736" t="s">
        <v>5761</v>
      </c>
      <c r="B16" s="6">
        <v>1080</v>
      </c>
      <c r="C16" s="6">
        <v>0</v>
      </c>
    </row>
    <row r="17" spans="1:3" x14ac:dyDescent="0.25">
      <c r="A17" s="737" t="s">
        <v>5755</v>
      </c>
      <c r="B17" s="6">
        <v>1080</v>
      </c>
      <c r="C17" s="6">
        <v>0</v>
      </c>
    </row>
    <row r="18" spans="1:3" x14ac:dyDescent="0.25">
      <c r="A18" s="736" t="s">
        <v>5759</v>
      </c>
      <c r="B18" s="6">
        <v>1080</v>
      </c>
      <c r="C18" s="6">
        <v>0</v>
      </c>
    </row>
    <row r="19" spans="1:3" x14ac:dyDescent="0.25">
      <c r="A19" s="737" t="s">
        <v>5755</v>
      </c>
      <c r="B19" s="6">
        <v>1080</v>
      </c>
      <c r="C19" s="6">
        <v>0</v>
      </c>
    </row>
    <row r="20" spans="1:3" x14ac:dyDescent="0.25">
      <c r="A20" s="736" t="s">
        <v>5757</v>
      </c>
      <c r="B20" s="6">
        <v>900</v>
      </c>
      <c r="C20" s="6">
        <v>0</v>
      </c>
    </row>
    <row r="21" spans="1:3" x14ac:dyDescent="0.25">
      <c r="A21" s="737" t="s">
        <v>5755</v>
      </c>
      <c r="B21" s="6">
        <v>900</v>
      </c>
      <c r="C21" s="6">
        <v>0</v>
      </c>
    </row>
    <row r="22" spans="1:3" x14ac:dyDescent="0.25">
      <c r="A22" s="736" t="s">
        <v>5747</v>
      </c>
      <c r="B22" s="6">
        <v>3690</v>
      </c>
      <c r="C22" s="6">
        <v>0</v>
      </c>
    </row>
    <row r="23" spans="1:3" x14ac:dyDescent="0.25">
      <c r="A23" s="737" t="s">
        <v>5541</v>
      </c>
      <c r="B23" s="6">
        <v>3690</v>
      </c>
      <c r="C23" s="6">
        <v>0</v>
      </c>
    </row>
    <row r="24" spans="1:3" x14ac:dyDescent="0.25">
      <c r="A24" s="736" t="s">
        <v>5745</v>
      </c>
      <c r="B24" s="6">
        <v>630</v>
      </c>
      <c r="C24" s="6">
        <v>0</v>
      </c>
    </row>
    <row r="25" spans="1:3" x14ac:dyDescent="0.25">
      <c r="A25" s="737" t="s">
        <v>5539</v>
      </c>
      <c r="B25" s="6">
        <v>630</v>
      </c>
      <c r="C25" s="6">
        <v>0</v>
      </c>
    </row>
    <row r="26" spans="1:3" x14ac:dyDescent="0.25">
      <c r="A26" s="736" t="s">
        <v>5743</v>
      </c>
      <c r="B26" s="6">
        <v>450</v>
      </c>
      <c r="C26" s="6">
        <v>0</v>
      </c>
    </row>
    <row r="27" spans="1:3" x14ac:dyDescent="0.25">
      <c r="A27" s="737" t="s">
        <v>5539</v>
      </c>
      <c r="B27" s="6">
        <v>450</v>
      </c>
      <c r="C27" s="6">
        <v>0</v>
      </c>
    </row>
    <row r="28" spans="1:3" x14ac:dyDescent="0.25">
      <c r="A28" s="736" t="s">
        <v>5737</v>
      </c>
      <c r="B28" s="6">
        <v>720</v>
      </c>
      <c r="C28" s="6">
        <v>0</v>
      </c>
    </row>
    <row r="29" spans="1:3" x14ac:dyDescent="0.25">
      <c r="A29" s="737" t="s">
        <v>5539</v>
      </c>
      <c r="B29" s="6">
        <v>720</v>
      </c>
      <c r="C29" s="6">
        <v>0</v>
      </c>
    </row>
    <row r="30" spans="1:3" x14ac:dyDescent="0.25">
      <c r="A30" s="736" t="s">
        <v>5714</v>
      </c>
      <c r="B30" s="6">
        <v>2814</v>
      </c>
      <c r="C30" s="6">
        <v>0</v>
      </c>
    </row>
    <row r="31" spans="1:3" x14ac:dyDescent="0.25">
      <c r="A31" s="737" t="s">
        <v>5484</v>
      </c>
      <c r="B31" s="6">
        <v>2814</v>
      </c>
      <c r="C31" s="6">
        <v>0</v>
      </c>
    </row>
    <row r="32" spans="1:3" x14ac:dyDescent="0.25">
      <c r="A32" s="736" t="s">
        <v>5860</v>
      </c>
      <c r="B32" s="6">
        <v>67700</v>
      </c>
      <c r="C32" s="6">
        <v>0</v>
      </c>
    </row>
    <row r="33" spans="1:3" x14ac:dyDescent="0.25">
      <c r="A33" s="737" t="s">
        <v>5665</v>
      </c>
      <c r="B33" s="6">
        <v>67700</v>
      </c>
      <c r="C33" s="6">
        <v>0</v>
      </c>
    </row>
    <row r="34" spans="1:3" x14ac:dyDescent="0.25">
      <c r="A34" s="736" t="s">
        <v>5853</v>
      </c>
      <c r="B34" s="6">
        <v>2000</v>
      </c>
      <c r="C34" s="6">
        <v>0</v>
      </c>
    </row>
    <row r="35" spans="1:3" x14ac:dyDescent="0.25">
      <c r="A35" s="737" t="s">
        <v>5663</v>
      </c>
      <c r="B35" s="6">
        <v>2000</v>
      </c>
      <c r="C35" s="6">
        <v>0</v>
      </c>
    </row>
    <row r="36" spans="1:3" x14ac:dyDescent="0.25">
      <c r="A36" s="736" t="s">
        <v>5817</v>
      </c>
      <c r="B36" s="6">
        <v>2000</v>
      </c>
      <c r="C36" s="6">
        <v>0</v>
      </c>
    </row>
    <row r="37" spans="1:3" x14ac:dyDescent="0.25">
      <c r="A37" s="737" t="s">
        <v>5636</v>
      </c>
      <c r="B37" s="6">
        <v>2000</v>
      </c>
      <c r="C37" s="6">
        <v>0</v>
      </c>
    </row>
    <row r="38" spans="1:3" x14ac:dyDescent="0.25">
      <c r="A38" s="736" t="s">
        <v>5815</v>
      </c>
      <c r="B38" s="6">
        <v>500</v>
      </c>
      <c r="C38" s="6">
        <v>0</v>
      </c>
    </row>
    <row r="39" spans="1:3" x14ac:dyDescent="0.25">
      <c r="A39" s="737" t="s">
        <v>5615</v>
      </c>
      <c r="B39" s="6">
        <v>500</v>
      </c>
      <c r="C39" s="6">
        <v>0</v>
      </c>
    </row>
    <row r="40" spans="1:3" x14ac:dyDescent="0.25">
      <c r="A40" s="736" t="s">
        <v>5814</v>
      </c>
      <c r="B40" s="6">
        <v>6000</v>
      </c>
      <c r="C40" s="6">
        <v>0</v>
      </c>
    </row>
    <row r="41" spans="1:3" x14ac:dyDescent="0.25">
      <c r="A41" s="737" t="s">
        <v>5613</v>
      </c>
      <c r="B41" s="6">
        <v>6000</v>
      </c>
      <c r="C41" s="6">
        <v>0</v>
      </c>
    </row>
    <row r="42" spans="1:3" x14ac:dyDescent="0.25">
      <c r="A42" s="736" t="s">
        <v>5801</v>
      </c>
      <c r="B42" s="6">
        <v>3600</v>
      </c>
      <c r="C42" s="6">
        <v>0</v>
      </c>
    </row>
    <row r="43" spans="1:3" x14ac:dyDescent="0.25">
      <c r="A43" s="737" t="s">
        <v>5595</v>
      </c>
      <c r="B43" s="6">
        <v>3600</v>
      </c>
      <c r="C43" s="6">
        <v>0</v>
      </c>
    </row>
    <row r="44" spans="1:3" x14ac:dyDescent="0.25">
      <c r="A44" s="736" t="s">
        <v>5786</v>
      </c>
      <c r="B44" s="6">
        <v>5300</v>
      </c>
      <c r="C44" s="6">
        <v>0</v>
      </c>
    </row>
    <row r="45" spans="1:3" x14ac:dyDescent="0.25">
      <c r="A45" s="737" t="s">
        <v>5579</v>
      </c>
      <c r="B45" s="6">
        <v>5300</v>
      </c>
      <c r="C45" s="6">
        <v>0</v>
      </c>
    </row>
    <row r="46" spans="1:3" x14ac:dyDescent="0.25">
      <c r="A46" s="736" t="s">
        <v>5781</v>
      </c>
      <c r="B46" s="6">
        <v>1868</v>
      </c>
      <c r="C46" s="6">
        <v>0</v>
      </c>
    </row>
    <row r="47" spans="1:3" x14ac:dyDescent="0.25">
      <c r="A47" s="737" t="s">
        <v>5576</v>
      </c>
      <c r="B47" s="6">
        <v>1868</v>
      </c>
      <c r="C47" s="6">
        <v>0</v>
      </c>
    </row>
    <row r="48" spans="1:3" x14ac:dyDescent="0.25">
      <c r="A48" s="736" t="s">
        <v>5780</v>
      </c>
      <c r="B48" s="6">
        <v>11200</v>
      </c>
      <c r="C48" s="6">
        <v>0</v>
      </c>
    </row>
    <row r="49" spans="1:3" x14ac:dyDescent="0.25">
      <c r="A49" s="737" t="s">
        <v>5571</v>
      </c>
      <c r="B49" s="6">
        <v>11200</v>
      </c>
      <c r="C49" s="6">
        <v>0</v>
      </c>
    </row>
    <row r="50" spans="1:3" x14ac:dyDescent="0.25">
      <c r="A50" s="736" t="s">
        <v>5779</v>
      </c>
      <c r="B50" s="6">
        <v>100000</v>
      </c>
      <c r="C50" s="6">
        <v>0</v>
      </c>
    </row>
    <row r="51" spans="1:3" x14ac:dyDescent="0.25">
      <c r="A51" s="737" t="s">
        <v>5778</v>
      </c>
      <c r="B51" s="6">
        <v>100000</v>
      </c>
      <c r="C51" s="6">
        <v>0</v>
      </c>
    </row>
    <row r="52" spans="1:3" x14ac:dyDescent="0.25">
      <c r="A52" s="736" t="s">
        <v>5769</v>
      </c>
      <c r="B52" s="6">
        <v>6000</v>
      </c>
      <c r="C52" s="6">
        <v>0</v>
      </c>
    </row>
    <row r="53" spans="1:3" x14ac:dyDescent="0.25">
      <c r="A53" s="737" t="s">
        <v>5560</v>
      </c>
      <c r="B53" s="6">
        <v>6000</v>
      </c>
      <c r="C53" s="6">
        <v>0</v>
      </c>
    </row>
    <row r="54" spans="1:3" x14ac:dyDescent="0.25">
      <c r="A54" s="736" t="s">
        <v>5766</v>
      </c>
      <c r="B54" s="6">
        <v>5000</v>
      </c>
      <c r="C54" s="6">
        <v>0</v>
      </c>
    </row>
    <row r="55" spans="1:3" x14ac:dyDescent="0.25">
      <c r="A55" s="737" t="s">
        <v>5556</v>
      </c>
      <c r="B55" s="6">
        <v>5000</v>
      </c>
      <c r="C55" s="6">
        <v>0</v>
      </c>
    </row>
    <row r="56" spans="1:3" x14ac:dyDescent="0.25">
      <c r="A56" s="736" t="s">
        <v>5752</v>
      </c>
      <c r="B56" s="6">
        <v>552.48</v>
      </c>
      <c r="C56" s="6">
        <v>0</v>
      </c>
    </row>
    <row r="57" spans="1:3" x14ac:dyDescent="0.25">
      <c r="A57" s="737" t="s">
        <v>5549</v>
      </c>
      <c r="B57" s="6">
        <v>552.48</v>
      </c>
      <c r="C57" s="6">
        <v>0</v>
      </c>
    </row>
    <row r="58" spans="1:3" x14ac:dyDescent="0.25">
      <c r="A58" s="736" t="s">
        <v>5720</v>
      </c>
      <c r="B58" s="6">
        <v>1710.72</v>
      </c>
      <c r="C58" s="6">
        <v>0</v>
      </c>
    </row>
    <row r="59" spans="1:3" x14ac:dyDescent="0.25">
      <c r="A59" s="737" t="s">
        <v>5494</v>
      </c>
      <c r="B59" s="6">
        <v>1710.72</v>
      </c>
      <c r="C59" s="6">
        <v>0</v>
      </c>
    </row>
    <row r="60" spans="1:3" x14ac:dyDescent="0.25">
      <c r="A60" s="736" t="s">
        <v>5749</v>
      </c>
      <c r="B60" s="6">
        <v>20000</v>
      </c>
      <c r="C60" s="6">
        <v>0</v>
      </c>
    </row>
    <row r="61" spans="1:3" x14ac:dyDescent="0.25">
      <c r="A61" s="737" t="s">
        <v>5546</v>
      </c>
      <c r="B61" s="6">
        <v>20000</v>
      </c>
      <c r="C61" s="6">
        <v>0</v>
      </c>
    </row>
    <row r="62" spans="1:3" x14ac:dyDescent="0.25">
      <c r="A62" s="736" t="s">
        <v>5891</v>
      </c>
      <c r="B62" s="6">
        <v>6221.62</v>
      </c>
      <c r="C62" s="6">
        <v>0</v>
      </c>
    </row>
    <row r="63" spans="1:3" x14ac:dyDescent="0.25">
      <c r="A63" s="737" t="s">
        <v>5889</v>
      </c>
      <c r="B63" s="6">
        <v>6221.62</v>
      </c>
      <c r="C63" s="6">
        <v>0</v>
      </c>
    </row>
    <row r="64" spans="1:3" x14ac:dyDescent="0.25">
      <c r="A64" s="736" t="s">
        <v>5861</v>
      </c>
      <c r="B64" s="6">
        <v>21000</v>
      </c>
      <c r="C64" s="6">
        <v>0</v>
      </c>
    </row>
    <row r="65" spans="1:3" x14ac:dyDescent="0.25">
      <c r="A65" s="737" t="s">
        <v>5669</v>
      </c>
      <c r="B65" s="6">
        <v>21000</v>
      </c>
      <c r="C65" s="6">
        <v>0</v>
      </c>
    </row>
    <row r="66" spans="1:3" x14ac:dyDescent="0.25">
      <c r="A66" s="736" t="s">
        <v>5834</v>
      </c>
      <c r="B66" s="6">
        <v>20143.97</v>
      </c>
      <c r="C66" s="6">
        <v>0</v>
      </c>
    </row>
    <row r="67" spans="1:3" x14ac:dyDescent="0.25">
      <c r="A67" s="737" t="s">
        <v>5833</v>
      </c>
      <c r="B67" s="6">
        <v>20143.97</v>
      </c>
      <c r="C67" s="6">
        <v>0</v>
      </c>
    </row>
    <row r="68" spans="1:3" x14ac:dyDescent="0.25">
      <c r="A68" s="736" t="s">
        <v>5881</v>
      </c>
      <c r="B68" s="6">
        <v>1363.2</v>
      </c>
      <c r="C68" s="6">
        <v>0</v>
      </c>
    </row>
    <row r="69" spans="1:3" x14ac:dyDescent="0.25">
      <c r="A69" s="737" t="s">
        <v>5680</v>
      </c>
      <c r="B69" s="6">
        <v>1363.2</v>
      </c>
      <c r="C69" s="6">
        <v>0</v>
      </c>
    </row>
    <row r="70" spans="1:3" x14ac:dyDescent="0.25">
      <c r="A70" s="736" t="s">
        <v>5804</v>
      </c>
      <c r="B70" s="6">
        <v>2587.8000000000002</v>
      </c>
      <c r="C70" s="6">
        <v>0</v>
      </c>
    </row>
    <row r="71" spans="1:3" x14ac:dyDescent="0.25">
      <c r="A71" s="737" t="s">
        <v>5802</v>
      </c>
      <c r="B71" s="6">
        <v>2587.8000000000002</v>
      </c>
      <c r="C71" s="6">
        <v>0</v>
      </c>
    </row>
    <row r="72" spans="1:3" x14ac:dyDescent="0.25">
      <c r="A72" s="736" t="s">
        <v>5741</v>
      </c>
      <c r="B72" s="6">
        <v>2491.7399999999998</v>
      </c>
      <c r="C72" s="6">
        <v>0</v>
      </c>
    </row>
    <row r="73" spans="1:3" x14ac:dyDescent="0.25">
      <c r="A73" s="737" t="s">
        <v>5539</v>
      </c>
      <c r="B73" s="6">
        <v>2491.7399999999998</v>
      </c>
      <c r="C73" s="6">
        <v>0</v>
      </c>
    </row>
    <row r="74" spans="1:3" x14ac:dyDescent="0.25">
      <c r="A74" s="736" t="s">
        <v>5896</v>
      </c>
      <c r="B74" s="6">
        <v>29754.86</v>
      </c>
      <c r="C74" s="6">
        <v>0</v>
      </c>
    </row>
    <row r="75" spans="1:3" x14ac:dyDescent="0.25">
      <c r="A75" s="737" t="s">
        <v>5894</v>
      </c>
      <c r="B75" s="6">
        <v>29754.86</v>
      </c>
      <c r="C75" s="6">
        <v>0</v>
      </c>
    </row>
    <row r="76" spans="1:3" x14ac:dyDescent="0.25">
      <c r="A76" s="736" t="s">
        <v>5883</v>
      </c>
      <c r="B76" s="6">
        <v>30866.720000000001</v>
      </c>
      <c r="C76" s="6">
        <v>0</v>
      </c>
    </row>
    <row r="77" spans="1:3" x14ac:dyDescent="0.25">
      <c r="A77" s="737" t="s">
        <v>5680</v>
      </c>
      <c r="B77" s="6">
        <v>30866.720000000001</v>
      </c>
      <c r="C77" s="6">
        <v>0</v>
      </c>
    </row>
    <row r="78" spans="1:3" x14ac:dyDescent="0.25">
      <c r="A78" s="736" t="s">
        <v>5838</v>
      </c>
      <c r="B78" s="6">
        <v>62872.27</v>
      </c>
      <c r="C78" s="6">
        <v>0</v>
      </c>
    </row>
    <row r="79" spans="1:3" x14ac:dyDescent="0.25">
      <c r="A79" s="737" t="s">
        <v>5836</v>
      </c>
      <c r="B79" s="6">
        <v>62872.27</v>
      </c>
      <c r="C79" s="6">
        <v>0</v>
      </c>
    </row>
    <row r="80" spans="1:3" x14ac:dyDescent="0.25">
      <c r="A80" s="736" t="s">
        <v>5739</v>
      </c>
      <c r="B80" s="6">
        <v>32774.75</v>
      </c>
      <c r="C80" s="6">
        <v>0</v>
      </c>
    </row>
    <row r="81" spans="1:3" x14ac:dyDescent="0.25">
      <c r="A81" s="737" t="s">
        <v>5539</v>
      </c>
      <c r="B81" s="6">
        <v>32774.75</v>
      </c>
      <c r="C81" s="6">
        <v>0</v>
      </c>
    </row>
    <row r="82" spans="1:3" x14ac:dyDescent="0.25">
      <c r="A82" s="736" t="s">
        <v>5730</v>
      </c>
      <c r="B82" s="6">
        <v>20181.8</v>
      </c>
      <c r="C82" s="6">
        <v>0</v>
      </c>
    </row>
    <row r="83" spans="1:3" x14ac:dyDescent="0.25">
      <c r="A83" s="737" t="s">
        <v>5504</v>
      </c>
      <c r="B83" s="6">
        <v>20181.8</v>
      </c>
      <c r="C83" s="6">
        <v>0</v>
      </c>
    </row>
    <row r="84" spans="1:3" x14ac:dyDescent="0.25">
      <c r="A84" s="736" t="s">
        <v>5716</v>
      </c>
      <c r="B84" s="6">
        <v>4222</v>
      </c>
      <c r="C84" s="6">
        <v>0</v>
      </c>
    </row>
    <row r="85" spans="1:3" x14ac:dyDescent="0.25">
      <c r="A85" s="737" t="s">
        <v>5484</v>
      </c>
      <c r="B85" s="6">
        <v>4222</v>
      </c>
      <c r="C85" s="6">
        <v>0</v>
      </c>
    </row>
    <row r="86" spans="1:3" x14ac:dyDescent="0.25">
      <c r="A86" s="736" t="s">
        <v>5810</v>
      </c>
      <c r="B86" s="6">
        <v>10020.370000000001</v>
      </c>
      <c r="C86" s="6">
        <v>0</v>
      </c>
    </row>
    <row r="87" spans="1:3" x14ac:dyDescent="0.25">
      <c r="A87" s="737" t="s">
        <v>5809</v>
      </c>
      <c r="B87" s="6">
        <v>10020.370000000001</v>
      </c>
      <c r="C87" s="6">
        <v>0</v>
      </c>
    </row>
    <row r="88" spans="1:3" x14ac:dyDescent="0.25">
      <c r="A88" s="736" t="s">
        <v>5735</v>
      </c>
      <c r="B88" s="6">
        <v>6172.66</v>
      </c>
      <c r="C88" s="6">
        <v>0</v>
      </c>
    </row>
    <row r="89" spans="1:3" x14ac:dyDescent="0.25">
      <c r="A89" s="737" t="s">
        <v>5733</v>
      </c>
      <c r="B89" s="6">
        <v>6172.66</v>
      </c>
      <c r="C89" s="6">
        <v>0</v>
      </c>
    </row>
    <row r="90" spans="1:3" x14ac:dyDescent="0.25">
      <c r="A90" s="736" t="s">
        <v>5717</v>
      </c>
      <c r="B90" s="6">
        <v>4568.71</v>
      </c>
      <c r="C90" s="6">
        <v>0</v>
      </c>
    </row>
    <row r="91" spans="1:3" x14ac:dyDescent="0.25">
      <c r="A91" s="737" t="s">
        <v>5484</v>
      </c>
      <c r="B91" s="6">
        <v>4568.71</v>
      </c>
      <c r="C91" s="6">
        <v>0</v>
      </c>
    </row>
    <row r="92" spans="1:3" x14ac:dyDescent="0.25">
      <c r="A92" s="736" t="s">
        <v>5841</v>
      </c>
      <c r="B92" s="6">
        <v>1059.5</v>
      </c>
      <c r="C92" s="6">
        <v>0</v>
      </c>
    </row>
    <row r="93" spans="1:3" x14ac:dyDescent="0.25">
      <c r="A93" s="737" t="s">
        <v>5836</v>
      </c>
      <c r="B93" s="6">
        <v>1059.5</v>
      </c>
      <c r="C93" s="6">
        <v>0</v>
      </c>
    </row>
    <row r="94" spans="1:3" x14ac:dyDescent="0.25">
      <c r="A94" s="736" t="s">
        <v>5790</v>
      </c>
      <c r="B94" s="6">
        <v>2089.5</v>
      </c>
      <c r="C94" s="6">
        <v>0</v>
      </c>
    </row>
    <row r="95" spans="1:3" x14ac:dyDescent="0.25">
      <c r="A95" s="737" t="s">
        <v>5788</v>
      </c>
      <c r="B95" s="6">
        <v>2089.5</v>
      </c>
      <c r="C95" s="6">
        <v>0</v>
      </c>
    </row>
    <row r="96" spans="1:3" x14ac:dyDescent="0.25">
      <c r="A96" s="736" t="s">
        <v>5826</v>
      </c>
      <c r="B96" s="6">
        <v>4100</v>
      </c>
      <c r="C96" s="6">
        <v>0</v>
      </c>
    </row>
    <row r="97" spans="1:3" x14ac:dyDescent="0.25">
      <c r="A97" s="737" t="s">
        <v>5824</v>
      </c>
      <c r="B97" s="6">
        <v>4100</v>
      </c>
      <c r="C97" s="6">
        <v>0</v>
      </c>
    </row>
    <row r="98" spans="1:3" x14ac:dyDescent="0.25">
      <c r="A98" s="736" t="s">
        <v>5726</v>
      </c>
      <c r="B98" s="6">
        <v>2190</v>
      </c>
      <c r="C98" s="6">
        <v>0</v>
      </c>
    </row>
    <row r="99" spans="1:3" x14ac:dyDescent="0.25">
      <c r="A99" s="737" t="s">
        <v>5724</v>
      </c>
      <c r="B99" s="6">
        <v>2190</v>
      </c>
      <c r="C99" s="6">
        <v>0</v>
      </c>
    </row>
    <row r="100" spans="1:3" x14ac:dyDescent="0.25">
      <c r="A100" s="736" t="s">
        <v>5808</v>
      </c>
      <c r="B100" s="6">
        <v>22000</v>
      </c>
      <c r="C100" s="6">
        <v>0</v>
      </c>
    </row>
    <row r="101" spans="1:3" x14ac:dyDescent="0.25">
      <c r="A101" s="737" t="s">
        <v>5600</v>
      </c>
      <c r="B101" s="6">
        <v>22000</v>
      </c>
      <c r="C101" s="6">
        <v>0</v>
      </c>
    </row>
    <row r="102" spans="1:3" x14ac:dyDescent="0.25">
      <c r="A102" s="736" t="s">
        <v>5793</v>
      </c>
      <c r="B102" s="6">
        <v>20082.98</v>
      </c>
      <c r="C102" s="6">
        <v>0</v>
      </c>
    </row>
    <row r="103" spans="1:3" x14ac:dyDescent="0.25">
      <c r="A103" s="737" t="s">
        <v>5791</v>
      </c>
      <c r="B103" s="6">
        <v>20082.98</v>
      </c>
      <c r="C103" s="6">
        <v>0</v>
      </c>
    </row>
    <row r="104" spans="1:3" x14ac:dyDescent="0.25">
      <c r="A104" s="736" t="s">
        <v>5893</v>
      </c>
      <c r="B104" s="6">
        <v>5124.42</v>
      </c>
      <c r="C104" s="6">
        <v>0</v>
      </c>
    </row>
    <row r="105" spans="1:3" x14ac:dyDescent="0.25">
      <c r="A105" s="737" t="s">
        <v>5696</v>
      </c>
      <c r="B105" s="6">
        <v>5124.42</v>
      </c>
      <c r="C105" s="6">
        <v>0</v>
      </c>
    </row>
    <row r="106" spans="1:3" x14ac:dyDescent="0.25">
      <c r="A106" s="736" t="s">
        <v>5886</v>
      </c>
      <c r="B106" s="6">
        <v>5556.6</v>
      </c>
      <c r="C106" s="6">
        <v>0</v>
      </c>
    </row>
    <row r="107" spans="1:3" x14ac:dyDescent="0.25">
      <c r="A107" s="737" t="s">
        <v>5884</v>
      </c>
      <c r="B107" s="6">
        <v>5556.6</v>
      </c>
      <c r="C107" s="6">
        <v>0</v>
      </c>
    </row>
    <row r="108" spans="1:3" x14ac:dyDescent="0.25">
      <c r="A108" s="736" t="s">
        <v>5875</v>
      </c>
      <c r="B108" s="6">
        <v>12511.8</v>
      </c>
      <c r="C108" s="6">
        <v>0</v>
      </c>
    </row>
    <row r="109" spans="1:3" x14ac:dyDescent="0.25">
      <c r="A109" s="737" t="s">
        <v>5679</v>
      </c>
      <c r="B109" s="6">
        <v>12511.8</v>
      </c>
      <c r="C109" s="6">
        <v>0</v>
      </c>
    </row>
    <row r="110" spans="1:3" x14ac:dyDescent="0.25">
      <c r="A110" s="736" t="s">
        <v>5830</v>
      </c>
      <c r="B110" s="6">
        <v>14084.57</v>
      </c>
      <c r="C110" s="6">
        <v>0</v>
      </c>
    </row>
    <row r="111" spans="1:3" x14ac:dyDescent="0.25">
      <c r="A111" s="737" t="s">
        <v>5828</v>
      </c>
      <c r="B111" s="6">
        <v>14084.57</v>
      </c>
      <c r="C111" s="6">
        <v>0</v>
      </c>
    </row>
    <row r="112" spans="1:3" x14ac:dyDescent="0.25">
      <c r="A112" s="736" t="s">
        <v>5806</v>
      </c>
      <c r="B112" s="6">
        <v>1038.0999999999999</v>
      </c>
      <c r="C112" s="6">
        <v>0</v>
      </c>
    </row>
    <row r="113" spans="1:3" x14ac:dyDescent="0.25">
      <c r="A113" s="737" t="s">
        <v>5802</v>
      </c>
      <c r="B113" s="6">
        <v>1038.0999999999999</v>
      </c>
      <c r="C113" s="6">
        <v>0</v>
      </c>
    </row>
    <row r="114" spans="1:3" x14ac:dyDescent="0.25">
      <c r="A114" s="736" t="s">
        <v>5732</v>
      </c>
      <c r="B114" s="6">
        <v>4897.46</v>
      </c>
      <c r="C114" s="6">
        <v>0</v>
      </c>
    </row>
    <row r="115" spans="1:3" x14ac:dyDescent="0.25">
      <c r="A115" s="737" t="s">
        <v>5506</v>
      </c>
      <c r="B115" s="6">
        <v>4897.46</v>
      </c>
      <c r="C115" s="6">
        <v>0</v>
      </c>
    </row>
    <row r="116" spans="1:3" x14ac:dyDescent="0.25">
      <c r="A116" s="736" t="s">
        <v>5777</v>
      </c>
      <c r="B116" s="6">
        <v>1445.8</v>
      </c>
      <c r="C116" s="6">
        <v>0</v>
      </c>
    </row>
    <row r="117" spans="1:3" x14ac:dyDescent="0.25">
      <c r="A117" s="737" t="s">
        <v>5565</v>
      </c>
      <c r="B117" s="6">
        <v>1445.8</v>
      </c>
      <c r="C117" s="6">
        <v>0</v>
      </c>
    </row>
    <row r="118" spans="1:3" x14ac:dyDescent="0.25">
      <c r="A118" s="736" t="s">
        <v>5867</v>
      </c>
      <c r="B118" s="6">
        <v>3000</v>
      </c>
      <c r="C118" s="6">
        <v>0</v>
      </c>
    </row>
    <row r="119" spans="1:3" x14ac:dyDescent="0.25">
      <c r="A119" s="737" t="s">
        <v>5866</v>
      </c>
      <c r="B119" s="6">
        <v>3000</v>
      </c>
      <c r="C119" s="6">
        <v>0</v>
      </c>
    </row>
    <row r="120" spans="1:3" x14ac:dyDescent="0.25">
      <c r="A120" s="736" t="s">
        <v>5481</v>
      </c>
      <c r="B120" s="6">
        <v>2.5</v>
      </c>
      <c r="C120" s="6">
        <v>0</v>
      </c>
    </row>
    <row r="121" spans="1:3" x14ac:dyDescent="0.25">
      <c r="A121" s="737" t="s">
        <v>5480</v>
      </c>
      <c r="B121" s="6">
        <v>2.5</v>
      </c>
      <c r="C121" s="6">
        <v>0</v>
      </c>
    </row>
    <row r="122" spans="1:3" x14ac:dyDescent="0.25">
      <c r="A122" s="736" t="s">
        <v>5586</v>
      </c>
      <c r="B122" s="6">
        <v>2.5</v>
      </c>
      <c r="C122" s="6">
        <v>0</v>
      </c>
    </row>
    <row r="123" spans="1:3" x14ac:dyDescent="0.25">
      <c r="A123" s="737" t="s">
        <v>5585</v>
      </c>
      <c r="B123" s="6">
        <v>2.5</v>
      </c>
      <c r="C123" s="6">
        <v>0</v>
      </c>
    </row>
    <row r="124" spans="1:3" x14ac:dyDescent="0.25">
      <c r="A124" s="736" t="s">
        <v>5693</v>
      </c>
      <c r="B124" s="6">
        <v>2.5</v>
      </c>
      <c r="C124" s="6">
        <v>0</v>
      </c>
    </row>
    <row r="125" spans="1:3" x14ac:dyDescent="0.25">
      <c r="A125" s="737" t="s">
        <v>5692</v>
      </c>
      <c r="B125" s="6">
        <v>2.5</v>
      </c>
      <c r="C125" s="6">
        <v>0</v>
      </c>
    </row>
    <row r="126" spans="1:3" x14ac:dyDescent="0.25">
      <c r="A126" s="736" t="s">
        <v>5605</v>
      </c>
      <c r="B126" s="6">
        <v>2.5</v>
      </c>
      <c r="C126" s="6">
        <v>0</v>
      </c>
    </row>
    <row r="127" spans="1:3" x14ac:dyDescent="0.25">
      <c r="A127" s="737" t="s">
        <v>5604</v>
      </c>
      <c r="B127" s="6">
        <v>2.5</v>
      </c>
      <c r="C127" s="6">
        <v>0</v>
      </c>
    </row>
    <row r="128" spans="1:3" x14ac:dyDescent="0.25">
      <c r="A128" s="736" t="s">
        <v>5639</v>
      </c>
      <c r="B128" s="6">
        <v>2.5</v>
      </c>
      <c r="C128" s="6">
        <v>0</v>
      </c>
    </row>
    <row r="129" spans="1:3" x14ac:dyDescent="0.25">
      <c r="A129" s="737" t="s">
        <v>5638</v>
      </c>
      <c r="B129" s="6">
        <v>2.5</v>
      </c>
      <c r="C129" s="6">
        <v>0</v>
      </c>
    </row>
    <row r="130" spans="1:3" x14ac:dyDescent="0.25">
      <c r="A130" s="736" t="s">
        <v>5666</v>
      </c>
      <c r="B130" s="6">
        <v>2.5</v>
      </c>
      <c r="C130" s="6">
        <v>0</v>
      </c>
    </row>
    <row r="131" spans="1:3" x14ac:dyDescent="0.25">
      <c r="A131" s="737" t="s">
        <v>5665</v>
      </c>
      <c r="B131" s="6">
        <v>2.5</v>
      </c>
      <c r="C131" s="6">
        <v>0</v>
      </c>
    </row>
    <row r="132" spans="1:3" x14ac:dyDescent="0.25">
      <c r="A132" s="736" t="s">
        <v>5532</v>
      </c>
      <c r="B132" s="6">
        <v>2.5</v>
      </c>
      <c r="C132" s="6">
        <v>0</v>
      </c>
    </row>
    <row r="133" spans="1:3" x14ac:dyDescent="0.25">
      <c r="A133" s="737" t="s">
        <v>5531</v>
      </c>
      <c r="B133" s="6">
        <v>2.5</v>
      </c>
      <c r="C133" s="6">
        <v>0</v>
      </c>
    </row>
    <row r="134" spans="1:3" x14ac:dyDescent="0.25">
      <c r="A134" s="736" t="s">
        <v>5656</v>
      </c>
      <c r="B134" s="6">
        <v>2.5</v>
      </c>
      <c r="C134" s="6">
        <v>0</v>
      </c>
    </row>
    <row r="135" spans="1:3" x14ac:dyDescent="0.25">
      <c r="A135" s="737" t="s">
        <v>5655</v>
      </c>
      <c r="B135" s="6">
        <v>2.5</v>
      </c>
      <c r="C135" s="6">
        <v>0</v>
      </c>
    </row>
    <row r="136" spans="1:3" x14ac:dyDescent="0.25">
      <c r="A136" s="736" t="s">
        <v>5622</v>
      </c>
      <c r="B136" s="6">
        <v>2.5</v>
      </c>
      <c r="C136" s="6">
        <v>0</v>
      </c>
    </row>
    <row r="137" spans="1:3" x14ac:dyDescent="0.25">
      <c r="A137" s="737" t="s">
        <v>5621</v>
      </c>
      <c r="B137" s="6">
        <v>2.5</v>
      </c>
      <c r="C137" s="6">
        <v>0</v>
      </c>
    </row>
    <row r="138" spans="1:3" x14ac:dyDescent="0.25">
      <c r="A138" s="736" t="s">
        <v>5681</v>
      </c>
      <c r="B138" s="6">
        <v>2.5</v>
      </c>
      <c r="C138" s="6">
        <v>0</v>
      </c>
    </row>
    <row r="139" spans="1:3" x14ac:dyDescent="0.25">
      <c r="A139" s="737" t="s">
        <v>5680</v>
      </c>
      <c r="B139" s="6">
        <v>2.5</v>
      </c>
      <c r="C139" s="6">
        <v>0</v>
      </c>
    </row>
    <row r="140" spans="1:3" x14ac:dyDescent="0.25">
      <c r="A140" s="736" t="s">
        <v>5569</v>
      </c>
      <c r="B140" s="6">
        <v>2.5</v>
      </c>
      <c r="C140" s="6">
        <v>0</v>
      </c>
    </row>
    <row r="141" spans="1:3" x14ac:dyDescent="0.25">
      <c r="A141" s="737" t="s">
        <v>5568</v>
      </c>
      <c r="B141" s="6">
        <v>2.5</v>
      </c>
      <c r="C141" s="6">
        <v>0</v>
      </c>
    </row>
    <row r="142" spans="1:3" x14ac:dyDescent="0.25">
      <c r="A142" s="736" t="s">
        <v>5555</v>
      </c>
      <c r="B142" s="6">
        <v>2.5</v>
      </c>
      <c r="C142" s="6">
        <v>0</v>
      </c>
    </row>
    <row r="143" spans="1:3" x14ac:dyDescent="0.25">
      <c r="A143" s="737" t="s">
        <v>5554</v>
      </c>
      <c r="B143" s="6">
        <v>2.5</v>
      </c>
      <c r="C143" s="6">
        <v>0</v>
      </c>
    </row>
    <row r="144" spans="1:3" x14ac:dyDescent="0.25">
      <c r="A144" s="736" t="s">
        <v>5787</v>
      </c>
      <c r="B144" s="6">
        <v>0</v>
      </c>
      <c r="C144" s="6">
        <v>2000</v>
      </c>
    </row>
    <row r="145" spans="1:3" x14ac:dyDescent="0.25">
      <c r="A145" s="737" t="s">
        <v>5582</v>
      </c>
      <c r="B145" s="6">
        <v>0</v>
      </c>
      <c r="C145" s="6">
        <v>2000</v>
      </c>
    </row>
    <row r="146" spans="1:3" x14ac:dyDescent="0.25">
      <c r="A146" s="736" t="s">
        <v>5750</v>
      </c>
      <c r="B146" s="6">
        <v>0</v>
      </c>
      <c r="C146" s="6">
        <v>3690</v>
      </c>
    </row>
    <row r="147" spans="1:3" x14ac:dyDescent="0.25">
      <c r="A147" s="737" t="s">
        <v>5549</v>
      </c>
      <c r="B147" s="6">
        <v>0</v>
      </c>
      <c r="C147" s="6">
        <v>3690</v>
      </c>
    </row>
    <row r="148" spans="1:3" x14ac:dyDescent="0.25">
      <c r="A148" s="736" t="s">
        <v>5746</v>
      </c>
      <c r="B148" s="6">
        <v>0</v>
      </c>
      <c r="C148" s="6">
        <v>1690</v>
      </c>
    </row>
    <row r="149" spans="1:3" x14ac:dyDescent="0.25">
      <c r="A149" s="737" t="s">
        <v>5541</v>
      </c>
      <c r="B149" s="6">
        <v>0</v>
      </c>
      <c r="C149" s="6">
        <v>1690</v>
      </c>
    </row>
    <row r="150" spans="1:3" x14ac:dyDescent="0.25">
      <c r="A150" s="736" t="s">
        <v>5839</v>
      </c>
      <c r="B150" s="6">
        <v>0</v>
      </c>
      <c r="C150" s="6">
        <v>15000</v>
      </c>
    </row>
    <row r="151" spans="1:3" x14ac:dyDescent="0.25">
      <c r="A151" s="737" t="s">
        <v>5836</v>
      </c>
      <c r="B151" s="6">
        <v>0</v>
      </c>
      <c r="C151" s="6">
        <v>15000</v>
      </c>
    </row>
    <row r="152" spans="1:3" x14ac:dyDescent="0.25">
      <c r="A152" s="736" t="s">
        <v>5835</v>
      </c>
      <c r="B152" s="6">
        <v>0</v>
      </c>
      <c r="C152" s="6">
        <v>17000</v>
      </c>
    </row>
    <row r="153" spans="1:3" x14ac:dyDescent="0.25">
      <c r="A153" s="737" t="s">
        <v>5833</v>
      </c>
      <c r="B153" s="6">
        <v>0</v>
      </c>
      <c r="C153" s="6">
        <v>17000</v>
      </c>
    </row>
    <row r="154" spans="1:3" x14ac:dyDescent="0.25">
      <c r="A154" s="736" t="s">
        <v>5831</v>
      </c>
      <c r="B154" s="6">
        <v>0</v>
      </c>
      <c r="C154" s="6">
        <v>15000</v>
      </c>
    </row>
    <row r="155" spans="1:3" x14ac:dyDescent="0.25">
      <c r="A155" s="737" t="s">
        <v>5828</v>
      </c>
      <c r="B155" s="6">
        <v>0</v>
      </c>
      <c r="C155" s="6">
        <v>15000</v>
      </c>
    </row>
    <row r="156" spans="1:3" x14ac:dyDescent="0.25">
      <c r="A156" s="736" t="s">
        <v>5728</v>
      </c>
      <c r="B156" s="6">
        <v>0</v>
      </c>
      <c r="C156" s="6">
        <v>2800</v>
      </c>
    </row>
    <row r="157" spans="1:3" x14ac:dyDescent="0.25">
      <c r="A157" s="737" t="s">
        <v>5501</v>
      </c>
      <c r="B157" s="6">
        <v>0</v>
      </c>
      <c r="C157" s="6">
        <v>2800</v>
      </c>
    </row>
    <row r="158" spans="1:3" x14ac:dyDescent="0.25">
      <c r="A158" s="736" t="s">
        <v>5879</v>
      </c>
      <c r="B158" s="6">
        <v>0</v>
      </c>
      <c r="C158" s="6">
        <v>5000</v>
      </c>
    </row>
    <row r="159" spans="1:3" x14ac:dyDescent="0.25">
      <c r="A159" s="737" t="s">
        <v>5878</v>
      </c>
      <c r="B159" s="6">
        <v>0</v>
      </c>
      <c r="C159" s="6">
        <v>5000</v>
      </c>
    </row>
    <row r="160" spans="1:3" x14ac:dyDescent="0.25">
      <c r="A160" s="736" t="s">
        <v>5873</v>
      </c>
      <c r="B160" s="6">
        <v>0</v>
      </c>
      <c r="C160" s="6">
        <v>3213</v>
      </c>
    </row>
    <row r="161" spans="1:3" x14ac:dyDescent="0.25">
      <c r="A161" s="737" t="s">
        <v>5872</v>
      </c>
      <c r="B161" s="6">
        <v>0</v>
      </c>
      <c r="C161" s="6">
        <v>3213</v>
      </c>
    </row>
    <row r="162" spans="1:3" x14ac:dyDescent="0.25">
      <c r="A162" s="736" t="s">
        <v>5768</v>
      </c>
      <c r="B162" s="6">
        <v>0</v>
      </c>
      <c r="C162" s="6">
        <v>26000</v>
      </c>
    </row>
    <row r="163" spans="1:3" x14ac:dyDescent="0.25">
      <c r="A163" s="737" t="s">
        <v>5767</v>
      </c>
      <c r="B163" s="6">
        <v>0</v>
      </c>
      <c r="C163" s="6">
        <v>26000</v>
      </c>
    </row>
    <row r="164" spans="1:3" x14ac:dyDescent="0.25">
      <c r="A164" s="736" t="s">
        <v>5888</v>
      </c>
      <c r="B164" s="6">
        <v>0</v>
      </c>
      <c r="C164" s="6">
        <v>30000</v>
      </c>
    </row>
    <row r="165" spans="1:3" x14ac:dyDescent="0.25">
      <c r="A165" s="737" t="s">
        <v>5887</v>
      </c>
      <c r="B165" s="6">
        <v>0</v>
      </c>
      <c r="C165" s="6">
        <v>30000</v>
      </c>
    </row>
    <row r="166" spans="1:3" x14ac:dyDescent="0.25">
      <c r="A166" s="736" t="s">
        <v>5859</v>
      </c>
      <c r="B166" s="6">
        <v>0</v>
      </c>
      <c r="C166" s="6">
        <v>30000</v>
      </c>
    </row>
    <row r="167" spans="1:3" x14ac:dyDescent="0.25">
      <c r="A167" s="737" t="s">
        <v>5858</v>
      </c>
      <c r="B167" s="6">
        <v>0</v>
      </c>
      <c r="C167" s="6">
        <v>30000</v>
      </c>
    </row>
    <row r="168" spans="1:3" x14ac:dyDescent="0.25">
      <c r="A168" s="736" t="s">
        <v>5785</v>
      </c>
      <c r="B168" s="6">
        <v>0</v>
      </c>
      <c r="C168" s="6">
        <v>30000</v>
      </c>
    </row>
    <row r="169" spans="1:3" x14ac:dyDescent="0.25">
      <c r="A169" s="737" t="s">
        <v>5784</v>
      </c>
      <c r="B169" s="6">
        <v>0</v>
      </c>
      <c r="C169" s="6">
        <v>30000</v>
      </c>
    </row>
    <row r="170" spans="1:3" x14ac:dyDescent="0.25">
      <c r="A170" s="736" t="s">
        <v>5865</v>
      </c>
      <c r="B170" s="6">
        <v>0</v>
      </c>
      <c r="C170" s="6">
        <v>18000</v>
      </c>
    </row>
    <row r="171" spans="1:3" x14ac:dyDescent="0.25">
      <c r="A171" s="737" t="s">
        <v>5862</v>
      </c>
      <c r="B171" s="6">
        <v>0</v>
      </c>
      <c r="C171" s="6">
        <v>18000</v>
      </c>
    </row>
    <row r="172" spans="1:3" x14ac:dyDescent="0.25">
      <c r="A172" s="736" t="s">
        <v>5816</v>
      </c>
      <c r="B172" s="6">
        <v>0</v>
      </c>
      <c r="C172" s="6">
        <v>50000</v>
      </c>
    </row>
    <row r="173" spans="1:3" x14ac:dyDescent="0.25">
      <c r="A173" s="737" t="s">
        <v>5619</v>
      </c>
      <c r="B173" s="6">
        <v>0</v>
      </c>
      <c r="C173" s="6">
        <v>50000</v>
      </c>
    </row>
    <row r="174" spans="1:3" x14ac:dyDescent="0.25">
      <c r="A174" s="736" t="s">
        <v>5783</v>
      </c>
      <c r="B174" s="6">
        <v>0</v>
      </c>
      <c r="C174" s="6">
        <v>69756</v>
      </c>
    </row>
    <row r="175" spans="1:3" x14ac:dyDescent="0.25">
      <c r="A175" s="737" t="s">
        <v>5782</v>
      </c>
      <c r="B175" s="6">
        <v>0</v>
      </c>
      <c r="C175" s="6">
        <v>69756</v>
      </c>
    </row>
    <row r="176" spans="1:3" x14ac:dyDescent="0.25">
      <c r="A176" s="736" t="s">
        <v>5765</v>
      </c>
      <c r="B176" s="6">
        <v>0</v>
      </c>
      <c r="C176" s="6">
        <v>50000</v>
      </c>
    </row>
    <row r="177" spans="1:3" x14ac:dyDescent="0.25">
      <c r="A177" s="737" t="s">
        <v>5764</v>
      </c>
      <c r="B177" s="6">
        <v>0</v>
      </c>
      <c r="C177" s="6">
        <v>50000</v>
      </c>
    </row>
    <row r="178" spans="1:3" x14ac:dyDescent="0.25">
      <c r="A178" s="736" t="s">
        <v>5723</v>
      </c>
      <c r="B178" s="6">
        <v>0</v>
      </c>
      <c r="C178" s="6">
        <v>50000</v>
      </c>
    </row>
    <row r="179" spans="1:3" x14ac:dyDescent="0.25">
      <c r="A179" s="737" t="s">
        <v>5721</v>
      </c>
      <c r="B179" s="6">
        <v>0</v>
      </c>
      <c r="C179" s="6">
        <v>50000</v>
      </c>
    </row>
    <row r="180" spans="1:3" x14ac:dyDescent="0.25">
      <c r="A180" s="736" t="s">
        <v>5832</v>
      </c>
      <c r="B180" s="6">
        <v>0</v>
      </c>
      <c r="C180" s="6">
        <v>2284.41</v>
      </c>
    </row>
    <row r="181" spans="1:3" x14ac:dyDescent="0.25">
      <c r="A181" s="737" t="s">
        <v>5659</v>
      </c>
      <c r="B181" s="6">
        <v>0</v>
      </c>
      <c r="C181" s="6">
        <v>2284.41</v>
      </c>
    </row>
    <row r="182" spans="1:3" x14ac:dyDescent="0.25">
      <c r="A182" s="736" t="s">
        <v>5813</v>
      </c>
      <c r="B182" s="6">
        <v>0</v>
      </c>
      <c r="C182" s="6">
        <v>1380</v>
      </c>
    </row>
    <row r="183" spans="1:3" x14ac:dyDescent="0.25">
      <c r="A183" s="737" t="s">
        <v>5811</v>
      </c>
      <c r="B183" s="6">
        <v>0</v>
      </c>
      <c r="C183" s="6">
        <v>1380</v>
      </c>
    </row>
    <row r="184" spans="1:3" x14ac:dyDescent="0.25">
      <c r="A184" s="736" t="s">
        <v>5812</v>
      </c>
      <c r="B184" s="6">
        <v>0</v>
      </c>
      <c r="C184" s="6">
        <v>138</v>
      </c>
    </row>
    <row r="185" spans="1:3" x14ac:dyDescent="0.25">
      <c r="A185" s="737" t="s">
        <v>5811</v>
      </c>
      <c r="B185" s="6">
        <v>0</v>
      </c>
      <c r="C185" s="6">
        <v>138</v>
      </c>
    </row>
    <row r="186" spans="1:3" x14ac:dyDescent="0.25">
      <c r="A186" s="736" t="s">
        <v>5823</v>
      </c>
      <c r="B186" s="6">
        <v>0</v>
      </c>
      <c r="C186" s="6">
        <v>2580</v>
      </c>
    </row>
    <row r="187" spans="1:3" x14ac:dyDescent="0.25">
      <c r="A187" s="737" t="s">
        <v>5644</v>
      </c>
      <c r="B187" s="6">
        <v>0</v>
      </c>
      <c r="C187" s="6">
        <v>2580</v>
      </c>
    </row>
    <row r="188" spans="1:3" x14ac:dyDescent="0.25">
      <c r="A188" s="736" t="s">
        <v>5822</v>
      </c>
      <c r="B188" s="6">
        <v>0</v>
      </c>
      <c r="C188" s="6">
        <v>2580</v>
      </c>
    </row>
    <row r="189" spans="1:3" x14ac:dyDescent="0.25">
      <c r="A189" s="737" t="s">
        <v>5644</v>
      </c>
      <c r="B189" s="6">
        <v>0</v>
      </c>
      <c r="C189" s="6">
        <v>2580</v>
      </c>
    </row>
    <row r="190" spans="1:3" x14ac:dyDescent="0.25">
      <c r="A190" s="736" t="s">
        <v>5821</v>
      </c>
      <c r="B190" s="6">
        <v>0</v>
      </c>
      <c r="C190" s="6">
        <v>3354</v>
      </c>
    </row>
    <row r="191" spans="1:3" x14ac:dyDescent="0.25">
      <c r="A191" s="737" t="s">
        <v>5644</v>
      </c>
      <c r="B191" s="6">
        <v>0</v>
      </c>
      <c r="C191" s="6">
        <v>3354</v>
      </c>
    </row>
    <row r="192" spans="1:3" x14ac:dyDescent="0.25">
      <c r="A192" s="736" t="s">
        <v>5820</v>
      </c>
      <c r="B192" s="6">
        <v>0</v>
      </c>
      <c r="C192" s="6">
        <v>2580</v>
      </c>
    </row>
    <row r="193" spans="1:3" x14ac:dyDescent="0.25">
      <c r="A193" s="737" t="s">
        <v>5644</v>
      </c>
      <c r="B193" s="6">
        <v>0</v>
      </c>
      <c r="C193" s="6">
        <v>2580</v>
      </c>
    </row>
    <row r="194" spans="1:3" x14ac:dyDescent="0.25">
      <c r="A194" s="736" t="s">
        <v>5819</v>
      </c>
      <c r="B194" s="6">
        <v>0</v>
      </c>
      <c r="C194" s="6">
        <v>2580</v>
      </c>
    </row>
    <row r="195" spans="1:3" x14ac:dyDescent="0.25">
      <c r="A195" s="737" t="s">
        <v>5644</v>
      </c>
      <c r="B195" s="6">
        <v>0</v>
      </c>
      <c r="C195" s="6">
        <v>2580</v>
      </c>
    </row>
    <row r="196" spans="1:3" x14ac:dyDescent="0.25">
      <c r="A196" s="736" t="s">
        <v>5818</v>
      </c>
      <c r="B196" s="6">
        <v>0</v>
      </c>
      <c r="C196" s="6">
        <v>1904</v>
      </c>
    </row>
    <row r="197" spans="1:3" x14ac:dyDescent="0.25">
      <c r="A197" s="737" t="s">
        <v>5644</v>
      </c>
      <c r="B197" s="6">
        <v>0</v>
      </c>
      <c r="C197" s="6">
        <v>1904</v>
      </c>
    </row>
    <row r="198" spans="1:3" x14ac:dyDescent="0.25">
      <c r="A198" s="736" t="s">
        <v>5871</v>
      </c>
      <c r="B198" s="6">
        <v>0</v>
      </c>
      <c r="C198" s="6">
        <v>1462</v>
      </c>
    </row>
    <row r="199" spans="1:3" x14ac:dyDescent="0.25">
      <c r="A199" s="737" t="s">
        <v>5866</v>
      </c>
      <c r="B199" s="6">
        <v>0</v>
      </c>
      <c r="C199" s="6">
        <v>1462</v>
      </c>
    </row>
    <row r="200" spans="1:3" x14ac:dyDescent="0.25">
      <c r="A200" s="736" t="s">
        <v>5870</v>
      </c>
      <c r="B200" s="6">
        <v>0</v>
      </c>
      <c r="C200" s="6">
        <v>1462</v>
      </c>
    </row>
    <row r="201" spans="1:3" x14ac:dyDescent="0.25">
      <c r="A201" s="737" t="s">
        <v>5866</v>
      </c>
      <c r="B201" s="6">
        <v>0</v>
      </c>
      <c r="C201" s="6">
        <v>1462</v>
      </c>
    </row>
    <row r="202" spans="1:3" x14ac:dyDescent="0.25">
      <c r="A202" s="736" t="s">
        <v>5869</v>
      </c>
      <c r="B202" s="6">
        <v>0</v>
      </c>
      <c r="C202" s="6">
        <v>1462</v>
      </c>
    </row>
    <row r="203" spans="1:3" x14ac:dyDescent="0.25">
      <c r="A203" s="737" t="s">
        <v>5866</v>
      </c>
      <c r="B203" s="6">
        <v>0</v>
      </c>
      <c r="C203" s="6">
        <v>1462</v>
      </c>
    </row>
    <row r="204" spans="1:3" x14ac:dyDescent="0.25">
      <c r="A204" s="736" t="s">
        <v>5868</v>
      </c>
      <c r="B204" s="6">
        <v>0</v>
      </c>
      <c r="C204" s="6">
        <v>1462</v>
      </c>
    </row>
    <row r="205" spans="1:3" x14ac:dyDescent="0.25">
      <c r="A205" s="737" t="s">
        <v>5866</v>
      </c>
      <c r="B205" s="6">
        <v>0</v>
      </c>
      <c r="C205" s="6">
        <v>1462</v>
      </c>
    </row>
    <row r="206" spans="1:3" x14ac:dyDescent="0.25">
      <c r="A206" s="736" t="s">
        <v>5851</v>
      </c>
      <c r="B206" s="6">
        <v>0</v>
      </c>
      <c r="C206" s="6">
        <v>2924</v>
      </c>
    </row>
    <row r="207" spans="1:3" x14ac:dyDescent="0.25">
      <c r="A207" s="737" t="s">
        <v>5842</v>
      </c>
      <c r="B207" s="6">
        <v>0</v>
      </c>
      <c r="C207" s="6">
        <v>2924</v>
      </c>
    </row>
    <row r="208" spans="1:3" x14ac:dyDescent="0.25">
      <c r="A208" s="736" t="s">
        <v>5850</v>
      </c>
      <c r="B208" s="6">
        <v>0</v>
      </c>
      <c r="C208" s="6">
        <v>2494</v>
      </c>
    </row>
    <row r="209" spans="1:3" x14ac:dyDescent="0.25">
      <c r="A209" s="737" t="s">
        <v>5842</v>
      </c>
      <c r="B209" s="6">
        <v>0</v>
      </c>
      <c r="C209" s="6">
        <v>2494</v>
      </c>
    </row>
    <row r="210" spans="1:3" x14ac:dyDescent="0.25">
      <c r="A210" s="736" t="s">
        <v>5849</v>
      </c>
      <c r="B210" s="6">
        <v>0</v>
      </c>
      <c r="C210" s="6">
        <v>1462</v>
      </c>
    </row>
    <row r="211" spans="1:3" x14ac:dyDescent="0.25">
      <c r="A211" s="737" t="s">
        <v>5842</v>
      </c>
      <c r="B211" s="6">
        <v>0</v>
      </c>
      <c r="C211" s="6">
        <v>1462</v>
      </c>
    </row>
    <row r="212" spans="1:3" x14ac:dyDescent="0.25">
      <c r="A212" s="736" t="s">
        <v>5848</v>
      </c>
      <c r="B212" s="6">
        <v>0</v>
      </c>
      <c r="C212" s="6">
        <v>1462</v>
      </c>
    </row>
    <row r="213" spans="1:3" x14ac:dyDescent="0.25">
      <c r="A213" s="737" t="s">
        <v>5842</v>
      </c>
      <c r="B213" s="6">
        <v>0</v>
      </c>
      <c r="C213" s="6">
        <v>1462</v>
      </c>
    </row>
    <row r="214" spans="1:3" x14ac:dyDescent="0.25">
      <c r="A214" s="736" t="s">
        <v>5847</v>
      </c>
      <c r="B214" s="6">
        <v>0</v>
      </c>
      <c r="C214" s="6">
        <v>1462</v>
      </c>
    </row>
    <row r="215" spans="1:3" x14ac:dyDescent="0.25">
      <c r="A215" s="737" t="s">
        <v>5842</v>
      </c>
      <c r="B215" s="6">
        <v>0</v>
      </c>
      <c r="C215" s="6">
        <v>1462</v>
      </c>
    </row>
    <row r="216" spans="1:3" x14ac:dyDescent="0.25">
      <c r="A216" s="736" t="s">
        <v>5846</v>
      </c>
      <c r="B216" s="6">
        <v>0</v>
      </c>
      <c r="C216" s="6">
        <v>1462</v>
      </c>
    </row>
    <row r="217" spans="1:3" x14ac:dyDescent="0.25">
      <c r="A217" s="737" t="s">
        <v>5842</v>
      </c>
      <c r="B217" s="6">
        <v>0</v>
      </c>
      <c r="C217" s="6">
        <v>1462</v>
      </c>
    </row>
    <row r="218" spans="1:3" x14ac:dyDescent="0.25">
      <c r="A218" s="736" t="s">
        <v>5845</v>
      </c>
      <c r="B218" s="6">
        <v>0</v>
      </c>
      <c r="C218" s="6">
        <v>1462</v>
      </c>
    </row>
    <row r="219" spans="1:3" x14ac:dyDescent="0.25">
      <c r="A219" s="737" t="s">
        <v>5842</v>
      </c>
      <c r="B219" s="6">
        <v>0</v>
      </c>
      <c r="C219" s="6">
        <v>1462</v>
      </c>
    </row>
    <row r="220" spans="1:3" x14ac:dyDescent="0.25">
      <c r="A220" s="736" t="s">
        <v>5852</v>
      </c>
      <c r="B220" s="6">
        <v>0</v>
      </c>
      <c r="C220" s="6">
        <v>1462</v>
      </c>
    </row>
    <row r="221" spans="1:3" x14ac:dyDescent="0.25">
      <c r="A221" s="737" t="s">
        <v>5842</v>
      </c>
      <c r="B221" s="6">
        <v>0</v>
      </c>
      <c r="C221" s="6">
        <v>1462</v>
      </c>
    </row>
    <row r="222" spans="1:3" x14ac:dyDescent="0.25">
      <c r="A222" s="736" t="s">
        <v>5844</v>
      </c>
      <c r="B222" s="6">
        <v>0</v>
      </c>
      <c r="C222" s="6">
        <v>1462</v>
      </c>
    </row>
    <row r="223" spans="1:3" x14ac:dyDescent="0.25">
      <c r="A223" s="737" t="s">
        <v>5842</v>
      </c>
      <c r="B223" s="6">
        <v>0</v>
      </c>
      <c r="C223" s="6">
        <v>1462</v>
      </c>
    </row>
    <row r="224" spans="1:3" x14ac:dyDescent="0.25">
      <c r="A224" s="736" t="s">
        <v>5843</v>
      </c>
      <c r="B224" s="6">
        <v>0</v>
      </c>
      <c r="C224" s="6">
        <v>1462</v>
      </c>
    </row>
    <row r="225" spans="1:3" x14ac:dyDescent="0.25">
      <c r="A225" s="737" t="s">
        <v>5842</v>
      </c>
      <c r="B225" s="6">
        <v>0</v>
      </c>
      <c r="C225" s="6">
        <v>1462</v>
      </c>
    </row>
    <row r="226" spans="1:3" x14ac:dyDescent="0.25">
      <c r="A226" s="736" t="s">
        <v>5800</v>
      </c>
      <c r="B226" s="6">
        <v>0</v>
      </c>
      <c r="C226" s="6">
        <v>2160</v>
      </c>
    </row>
    <row r="227" spans="1:3" x14ac:dyDescent="0.25">
      <c r="A227" s="737" t="s">
        <v>5587</v>
      </c>
      <c r="B227" s="6">
        <v>0</v>
      </c>
      <c r="C227" s="6">
        <v>2160</v>
      </c>
    </row>
    <row r="228" spans="1:3" x14ac:dyDescent="0.25">
      <c r="A228" s="736" t="s">
        <v>5799</v>
      </c>
      <c r="B228" s="6">
        <v>0</v>
      </c>
      <c r="C228" s="6">
        <v>2192</v>
      </c>
    </row>
    <row r="229" spans="1:3" x14ac:dyDescent="0.25">
      <c r="A229" s="737" t="s">
        <v>5587</v>
      </c>
      <c r="B229" s="6">
        <v>0</v>
      </c>
      <c r="C229" s="6">
        <v>2192</v>
      </c>
    </row>
    <row r="230" spans="1:3" x14ac:dyDescent="0.25">
      <c r="A230" s="736" t="s">
        <v>5798</v>
      </c>
      <c r="B230" s="6">
        <v>0</v>
      </c>
      <c r="C230" s="6">
        <v>4690</v>
      </c>
    </row>
    <row r="231" spans="1:3" x14ac:dyDescent="0.25">
      <c r="A231" s="737" t="s">
        <v>5587</v>
      </c>
      <c r="B231" s="6">
        <v>0</v>
      </c>
      <c r="C231" s="6">
        <v>4690</v>
      </c>
    </row>
    <row r="232" spans="1:3" x14ac:dyDescent="0.25">
      <c r="A232" s="736" t="s">
        <v>5719</v>
      </c>
      <c r="B232" s="6">
        <v>0</v>
      </c>
      <c r="C232" s="6">
        <v>10584</v>
      </c>
    </row>
    <row r="233" spans="1:3" x14ac:dyDescent="0.25">
      <c r="A233" s="737" t="s">
        <v>5718</v>
      </c>
      <c r="B233" s="6">
        <v>0</v>
      </c>
      <c r="C233" s="6">
        <v>10584</v>
      </c>
    </row>
    <row r="234" spans="1:3" x14ac:dyDescent="0.25">
      <c r="A234" s="736" t="s">
        <v>5877</v>
      </c>
      <c r="B234" s="6">
        <v>0</v>
      </c>
      <c r="C234" s="6">
        <v>2408</v>
      </c>
    </row>
    <row r="235" spans="1:3" x14ac:dyDescent="0.25">
      <c r="A235" s="737" t="s">
        <v>5876</v>
      </c>
      <c r="B235" s="6">
        <v>0</v>
      </c>
      <c r="C235" s="6">
        <v>2408</v>
      </c>
    </row>
    <row r="236" spans="1:3" x14ac:dyDescent="0.25">
      <c r="A236" s="736" t="s">
        <v>5864</v>
      </c>
      <c r="B236" s="6">
        <v>0</v>
      </c>
      <c r="C236" s="6">
        <v>2752</v>
      </c>
    </row>
    <row r="237" spans="1:3" x14ac:dyDescent="0.25">
      <c r="A237" s="737" t="s">
        <v>5862</v>
      </c>
      <c r="B237" s="6">
        <v>0</v>
      </c>
      <c r="C237" s="6">
        <v>2752</v>
      </c>
    </row>
    <row r="238" spans="1:3" x14ac:dyDescent="0.25">
      <c r="A238" s="736" t="s">
        <v>5863</v>
      </c>
      <c r="B238" s="6">
        <v>0</v>
      </c>
      <c r="C238" s="6">
        <v>1462</v>
      </c>
    </row>
    <row r="239" spans="1:3" x14ac:dyDescent="0.25">
      <c r="A239" s="737" t="s">
        <v>5862</v>
      </c>
      <c r="B239" s="6">
        <v>0</v>
      </c>
      <c r="C239" s="6">
        <v>1462</v>
      </c>
    </row>
    <row r="240" spans="1:3" x14ac:dyDescent="0.25">
      <c r="A240" s="736" t="s">
        <v>5857</v>
      </c>
      <c r="B240" s="6">
        <v>0</v>
      </c>
      <c r="C240" s="6">
        <v>2924</v>
      </c>
    </row>
    <row r="241" spans="1:3" x14ac:dyDescent="0.25">
      <c r="A241" s="737" t="s">
        <v>5854</v>
      </c>
      <c r="B241" s="6">
        <v>0</v>
      </c>
      <c r="C241" s="6">
        <v>2924</v>
      </c>
    </row>
    <row r="242" spans="1:3" x14ac:dyDescent="0.25">
      <c r="A242" s="736" t="s">
        <v>5856</v>
      </c>
      <c r="B242" s="6">
        <v>0</v>
      </c>
      <c r="C242" s="6">
        <v>1806</v>
      </c>
    </row>
    <row r="243" spans="1:3" x14ac:dyDescent="0.25">
      <c r="A243" s="737" t="s">
        <v>5854</v>
      </c>
      <c r="B243" s="6">
        <v>0</v>
      </c>
      <c r="C243" s="6">
        <v>1806</v>
      </c>
    </row>
    <row r="244" spans="1:3" x14ac:dyDescent="0.25">
      <c r="A244" s="736" t="s">
        <v>5855</v>
      </c>
      <c r="B244" s="6">
        <v>0</v>
      </c>
      <c r="C244" s="6">
        <v>2924</v>
      </c>
    </row>
    <row r="245" spans="1:3" x14ac:dyDescent="0.25">
      <c r="A245" s="737" t="s">
        <v>5854</v>
      </c>
      <c r="B245" s="6">
        <v>0</v>
      </c>
      <c r="C245" s="6">
        <v>2924</v>
      </c>
    </row>
    <row r="246" spans="1:3" x14ac:dyDescent="0.25">
      <c r="A246" s="736" t="s">
        <v>5712</v>
      </c>
      <c r="B246" s="6">
        <v>0</v>
      </c>
      <c r="C246" s="6">
        <v>7000</v>
      </c>
    </row>
    <row r="247" spans="1:3" x14ac:dyDescent="0.25">
      <c r="A247" s="737" t="s">
        <v>5711</v>
      </c>
      <c r="B247" s="6">
        <v>0</v>
      </c>
      <c r="C247" s="6">
        <v>7000</v>
      </c>
    </row>
    <row r="248" spans="1:3" x14ac:dyDescent="0.25">
      <c r="A248" s="736" t="s">
        <v>5797</v>
      </c>
      <c r="B248" s="6">
        <v>0</v>
      </c>
      <c r="C248" s="6">
        <v>60000</v>
      </c>
    </row>
    <row r="249" spans="1:3" x14ac:dyDescent="0.25">
      <c r="A249" s="737" t="s">
        <v>5794</v>
      </c>
      <c r="B249" s="6">
        <v>0</v>
      </c>
      <c r="C249" s="6">
        <v>60000</v>
      </c>
    </row>
    <row r="250" spans="1:3" x14ac:dyDescent="0.25">
      <c r="A250" s="736" t="s">
        <v>5772</v>
      </c>
      <c r="B250" s="6">
        <v>0</v>
      </c>
      <c r="C250" s="6">
        <v>24985</v>
      </c>
    </row>
    <row r="251" spans="1:3" x14ac:dyDescent="0.25">
      <c r="A251" s="737" t="s">
        <v>5770</v>
      </c>
      <c r="B251" s="6">
        <v>0</v>
      </c>
      <c r="C251" s="6">
        <v>24985</v>
      </c>
    </row>
    <row r="252" spans="1:3" x14ac:dyDescent="0.25">
      <c r="A252" s="736" t="s">
        <v>5754</v>
      </c>
      <c r="B252" s="6">
        <v>0</v>
      </c>
      <c r="C252" s="6">
        <v>74985</v>
      </c>
    </row>
    <row r="253" spans="1:3" x14ac:dyDescent="0.25">
      <c r="A253" s="737" t="s">
        <v>5549</v>
      </c>
      <c r="B253" s="6">
        <v>0</v>
      </c>
      <c r="C253" s="6">
        <v>74985</v>
      </c>
    </row>
    <row r="254" spans="1:3" x14ac:dyDescent="0.25">
      <c r="A254" s="736" t="s">
        <v>5898</v>
      </c>
      <c r="B254" s="6">
        <v>0</v>
      </c>
      <c r="C254" s="6">
        <v>4557</v>
      </c>
    </row>
    <row r="255" spans="1:3" x14ac:dyDescent="0.25">
      <c r="A255" s="737" t="s">
        <v>5897</v>
      </c>
      <c r="B255" s="6">
        <v>0</v>
      </c>
      <c r="C255" s="6">
        <v>4557</v>
      </c>
    </row>
    <row r="256" spans="1:3" x14ac:dyDescent="0.25">
      <c r="A256" s="736" t="s">
        <v>5900</v>
      </c>
      <c r="B256" s="6">
        <v>0</v>
      </c>
      <c r="C256" s="6">
        <v>20000</v>
      </c>
    </row>
    <row r="257" spans="1:3" x14ac:dyDescent="0.25">
      <c r="A257" s="737" t="s">
        <v>5899</v>
      </c>
      <c r="B257" s="6">
        <v>0</v>
      </c>
      <c r="C257" s="6">
        <v>20000</v>
      </c>
    </row>
    <row r="258" spans="1:3" x14ac:dyDescent="0.25">
      <c r="A258" s="736" t="s">
        <v>5713</v>
      </c>
      <c r="B258" s="6">
        <v>0</v>
      </c>
      <c r="C258" s="6">
        <v>7.49</v>
      </c>
    </row>
    <row r="259" spans="1:3" x14ac:dyDescent="0.25">
      <c r="A259" s="737" t="s">
        <v>5482</v>
      </c>
      <c r="B259" s="6">
        <v>0</v>
      </c>
      <c r="C259" s="6">
        <v>2.4700000000000002</v>
      </c>
    </row>
    <row r="260" spans="1:3" x14ac:dyDescent="0.25">
      <c r="A260" s="737" t="s">
        <v>5531</v>
      </c>
      <c r="B260" s="6">
        <v>0</v>
      </c>
      <c r="C260" s="6">
        <v>2.5499999999999998</v>
      </c>
    </row>
    <row r="261" spans="1:3" x14ac:dyDescent="0.25">
      <c r="A261" s="737" t="s">
        <v>5554</v>
      </c>
      <c r="B261" s="6">
        <v>0</v>
      </c>
      <c r="C261" s="6">
        <v>2.4700000000000002</v>
      </c>
    </row>
    <row r="262" spans="1:3" x14ac:dyDescent="0.25">
      <c r="A262" s="736" t="s">
        <v>5895</v>
      </c>
      <c r="B262" s="6">
        <v>54.63</v>
      </c>
      <c r="C262" s="6">
        <v>0</v>
      </c>
    </row>
    <row r="263" spans="1:3" x14ac:dyDescent="0.25">
      <c r="A263" s="737" t="s">
        <v>5894</v>
      </c>
      <c r="B263" s="6">
        <v>54.63</v>
      </c>
      <c r="C263" s="6">
        <v>0</v>
      </c>
    </row>
    <row r="264" spans="1:3" x14ac:dyDescent="0.25">
      <c r="A264" s="736" t="s">
        <v>5892</v>
      </c>
      <c r="B264" s="6">
        <v>20</v>
      </c>
      <c r="C264" s="6">
        <v>0</v>
      </c>
    </row>
    <row r="265" spans="1:3" x14ac:dyDescent="0.25">
      <c r="A265" s="737" t="s">
        <v>5696</v>
      </c>
      <c r="B265" s="6">
        <v>20</v>
      </c>
      <c r="C265" s="6">
        <v>0</v>
      </c>
    </row>
    <row r="266" spans="1:3" x14ac:dyDescent="0.25">
      <c r="A266" s="736" t="s">
        <v>5890</v>
      </c>
      <c r="B266" s="6">
        <v>20</v>
      </c>
      <c r="C266" s="6">
        <v>0</v>
      </c>
    </row>
    <row r="267" spans="1:3" x14ac:dyDescent="0.25">
      <c r="A267" s="737" t="s">
        <v>5889</v>
      </c>
      <c r="B267" s="6">
        <v>20</v>
      </c>
      <c r="C267" s="6">
        <v>0</v>
      </c>
    </row>
    <row r="268" spans="1:3" x14ac:dyDescent="0.25">
      <c r="A268" s="736" t="s">
        <v>5885</v>
      </c>
      <c r="B268" s="6">
        <v>20</v>
      </c>
      <c r="C268" s="6">
        <v>0</v>
      </c>
    </row>
    <row r="269" spans="1:3" x14ac:dyDescent="0.25">
      <c r="A269" s="737" t="s">
        <v>5884</v>
      </c>
      <c r="B269" s="6">
        <v>20</v>
      </c>
      <c r="C269" s="6">
        <v>0</v>
      </c>
    </row>
    <row r="270" spans="1:3" x14ac:dyDescent="0.25">
      <c r="A270" s="736" t="s">
        <v>5882</v>
      </c>
      <c r="B270" s="6">
        <v>56.3</v>
      </c>
      <c r="C270" s="6">
        <v>0</v>
      </c>
    </row>
    <row r="271" spans="1:3" x14ac:dyDescent="0.25">
      <c r="A271" s="737" t="s">
        <v>5680</v>
      </c>
      <c r="B271" s="6">
        <v>56.3</v>
      </c>
      <c r="C271" s="6">
        <v>0</v>
      </c>
    </row>
    <row r="272" spans="1:3" x14ac:dyDescent="0.25">
      <c r="A272" s="736" t="s">
        <v>5880</v>
      </c>
      <c r="B272" s="6">
        <v>20</v>
      </c>
      <c r="C272" s="6">
        <v>0</v>
      </c>
    </row>
    <row r="273" spans="1:3" x14ac:dyDescent="0.25">
      <c r="A273" s="737" t="s">
        <v>5680</v>
      </c>
      <c r="B273" s="6">
        <v>20</v>
      </c>
      <c r="C273" s="6">
        <v>0</v>
      </c>
    </row>
    <row r="274" spans="1:3" x14ac:dyDescent="0.25">
      <c r="A274" s="736" t="s">
        <v>5874</v>
      </c>
      <c r="B274" s="6">
        <v>28.76</v>
      </c>
      <c r="C274" s="6">
        <v>0</v>
      </c>
    </row>
    <row r="275" spans="1:3" x14ac:dyDescent="0.25">
      <c r="A275" s="737" t="s">
        <v>5679</v>
      </c>
      <c r="B275" s="6">
        <v>28.76</v>
      </c>
      <c r="C275" s="6">
        <v>0</v>
      </c>
    </row>
    <row r="276" spans="1:3" x14ac:dyDescent="0.25">
      <c r="A276" s="736" t="s">
        <v>5840</v>
      </c>
      <c r="B276" s="6">
        <v>6</v>
      </c>
      <c r="C276" s="6">
        <v>0</v>
      </c>
    </row>
    <row r="277" spans="1:3" x14ac:dyDescent="0.25">
      <c r="A277" s="737" t="s">
        <v>5836</v>
      </c>
      <c r="B277" s="6">
        <v>6</v>
      </c>
      <c r="C277" s="6">
        <v>0</v>
      </c>
    </row>
    <row r="278" spans="1:3" x14ac:dyDescent="0.25">
      <c r="A278" s="736" t="s">
        <v>5837</v>
      </c>
      <c r="B278" s="6">
        <v>104.3</v>
      </c>
      <c r="C278" s="6">
        <v>0</v>
      </c>
    </row>
    <row r="279" spans="1:3" x14ac:dyDescent="0.25">
      <c r="A279" s="737" t="s">
        <v>5836</v>
      </c>
      <c r="B279" s="6">
        <v>104.3</v>
      </c>
      <c r="C279" s="6">
        <v>0</v>
      </c>
    </row>
    <row r="280" spans="1:3" x14ac:dyDescent="0.25">
      <c r="A280" s="736" t="s">
        <v>5829</v>
      </c>
      <c r="B280" s="6">
        <v>31.12</v>
      </c>
      <c r="C280" s="6">
        <v>0</v>
      </c>
    </row>
    <row r="281" spans="1:3" x14ac:dyDescent="0.25">
      <c r="A281" s="737" t="s">
        <v>5828</v>
      </c>
      <c r="B281" s="6">
        <v>31.12</v>
      </c>
      <c r="C281" s="6">
        <v>0</v>
      </c>
    </row>
    <row r="282" spans="1:3" x14ac:dyDescent="0.25">
      <c r="A282" s="736" t="s">
        <v>5825</v>
      </c>
      <c r="B282" s="6">
        <v>8.1999999999999993</v>
      </c>
      <c r="C282" s="6">
        <v>0</v>
      </c>
    </row>
    <row r="283" spans="1:3" x14ac:dyDescent="0.25">
      <c r="A283" s="737" t="s">
        <v>5824</v>
      </c>
      <c r="B283" s="6">
        <v>8.1999999999999993</v>
      </c>
      <c r="C283" s="6">
        <v>0</v>
      </c>
    </row>
    <row r="284" spans="1:3" x14ac:dyDescent="0.25">
      <c r="A284" s="736" t="s">
        <v>5807</v>
      </c>
      <c r="B284" s="6">
        <v>43</v>
      </c>
      <c r="C284" s="6">
        <v>0</v>
      </c>
    </row>
    <row r="285" spans="1:3" x14ac:dyDescent="0.25">
      <c r="A285" s="737" t="s">
        <v>5600</v>
      </c>
      <c r="B285" s="6">
        <v>43</v>
      </c>
      <c r="C285" s="6">
        <v>0</v>
      </c>
    </row>
    <row r="286" spans="1:3" x14ac:dyDescent="0.25">
      <c r="A286" s="736" t="s">
        <v>5805</v>
      </c>
      <c r="B286" s="6">
        <v>20</v>
      </c>
      <c r="C286" s="6">
        <v>0</v>
      </c>
    </row>
    <row r="287" spans="1:3" x14ac:dyDescent="0.25">
      <c r="A287" s="737" t="s">
        <v>5802</v>
      </c>
      <c r="B287" s="6">
        <v>20</v>
      </c>
      <c r="C287" s="6">
        <v>0</v>
      </c>
    </row>
    <row r="288" spans="1:3" x14ac:dyDescent="0.25">
      <c r="A288" s="736" t="s">
        <v>5803</v>
      </c>
      <c r="B288" s="6">
        <v>25</v>
      </c>
      <c r="C288" s="6">
        <v>0</v>
      </c>
    </row>
    <row r="289" spans="1:3" x14ac:dyDescent="0.25">
      <c r="A289" s="737" t="s">
        <v>5802</v>
      </c>
      <c r="B289" s="6">
        <v>25</v>
      </c>
      <c r="C289" s="6">
        <v>0</v>
      </c>
    </row>
    <row r="290" spans="1:3" x14ac:dyDescent="0.25">
      <c r="A290" s="736" t="s">
        <v>5796</v>
      </c>
      <c r="B290" s="6">
        <v>30</v>
      </c>
      <c r="C290" s="6">
        <v>0</v>
      </c>
    </row>
    <row r="291" spans="1:3" x14ac:dyDescent="0.25">
      <c r="A291" s="737" t="s">
        <v>5794</v>
      </c>
      <c r="B291" s="6">
        <v>30</v>
      </c>
      <c r="C291" s="6">
        <v>0</v>
      </c>
    </row>
    <row r="292" spans="1:3" x14ac:dyDescent="0.25">
      <c r="A292" s="736" t="s">
        <v>5792</v>
      </c>
      <c r="B292" s="6">
        <v>40.120000000000005</v>
      </c>
      <c r="C292" s="6">
        <v>0</v>
      </c>
    </row>
    <row r="293" spans="1:3" x14ac:dyDescent="0.25">
      <c r="A293" s="737" t="s">
        <v>5791</v>
      </c>
      <c r="B293" s="6">
        <v>40.120000000000005</v>
      </c>
      <c r="C293" s="6">
        <v>0</v>
      </c>
    </row>
    <row r="294" spans="1:3" x14ac:dyDescent="0.25">
      <c r="A294" s="736" t="s">
        <v>5789</v>
      </c>
      <c r="B294" s="6">
        <v>6</v>
      </c>
      <c r="C294" s="6">
        <v>0</v>
      </c>
    </row>
    <row r="295" spans="1:3" x14ac:dyDescent="0.25">
      <c r="A295" s="737" t="s">
        <v>5788</v>
      </c>
      <c r="B295" s="6">
        <v>6</v>
      </c>
      <c r="C295" s="6">
        <v>0</v>
      </c>
    </row>
    <row r="296" spans="1:3" x14ac:dyDescent="0.25">
      <c r="A296" s="736" t="s">
        <v>5775</v>
      </c>
      <c r="B296" s="6">
        <v>0.5</v>
      </c>
      <c r="C296" s="6">
        <v>0</v>
      </c>
    </row>
    <row r="297" spans="1:3" x14ac:dyDescent="0.25">
      <c r="A297" s="737" t="s">
        <v>5565</v>
      </c>
      <c r="B297" s="6">
        <v>0.5</v>
      </c>
      <c r="C297" s="6">
        <v>0</v>
      </c>
    </row>
    <row r="298" spans="1:3" x14ac:dyDescent="0.25">
      <c r="A298" s="736" t="s">
        <v>5773</v>
      </c>
      <c r="B298" s="6">
        <v>0.5</v>
      </c>
      <c r="C298" s="6">
        <v>0</v>
      </c>
    </row>
    <row r="299" spans="1:3" x14ac:dyDescent="0.25">
      <c r="A299" s="737" t="s">
        <v>5565</v>
      </c>
      <c r="B299" s="6">
        <v>0.5</v>
      </c>
      <c r="C299" s="6">
        <v>0</v>
      </c>
    </row>
    <row r="300" spans="1:3" x14ac:dyDescent="0.25">
      <c r="A300" s="736" t="s">
        <v>5771</v>
      </c>
      <c r="B300" s="6">
        <v>12.49</v>
      </c>
      <c r="C300" s="6">
        <v>0</v>
      </c>
    </row>
    <row r="301" spans="1:3" x14ac:dyDescent="0.25">
      <c r="A301" s="737" t="s">
        <v>5770</v>
      </c>
      <c r="B301" s="6">
        <v>12.49</v>
      </c>
      <c r="C301" s="6">
        <v>0</v>
      </c>
    </row>
    <row r="302" spans="1:3" x14ac:dyDescent="0.25">
      <c r="A302" s="736" t="s">
        <v>5762</v>
      </c>
      <c r="B302" s="6">
        <v>0.5</v>
      </c>
      <c r="C302" s="6">
        <v>0</v>
      </c>
    </row>
    <row r="303" spans="1:3" x14ac:dyDescent="0.25">
      <c r="A303" s="737" t="s">
        <v>5755</v>
      </c>
      <c r="B303" s="6">
        <v>0.5</v>
      </c>
      <c r="C303" s="6">
        <v>0</v>
      </c>
    </row>
    <row r="304" spans="1:3" x14ac:dyDescent="0.25">
      <c r="A304" s="736" t="s">
        <v>5760</v>
      </c>
      <c r="B304" s="6">
        <v>0.5</v>
      </c>
      <c r="C304" s="6">
        <v>0</v>
      </c>
    </row>
    <row r="305" spans="1:3" x14ac:dyDescent="0.25">
      <c r="A305" s="737" t="s">
        <v>5755</v>
      </c>
      <c r="B305" s="6">
        <v>0.5</v>
      </c>
      <c r="C305" s="6">
        <v>0</v>
      </c>
    </row>
    <row r="306" spans="1:3" x14ac:dyDescent="0.25">
      <c r="A306" s="736" t="s">
        <v>5758</v>
      </c>
      <c r="B306" s="6">
        <v>0.5</v>
      </c>
      <c r="C306" s="6">
        <v>0</v>
      </c>
    </row>
    <row r="307" spans="1:3" x14ac:dyDescent="0.25">
      <c r="A307" s="737" t="s">
        <v>5755</v>
      </c>
      <c r="B307" s="6">
        <v>0.5</v>
      </c>
      <c r="C307" s="6">
        <v>0</v>
      </c>
    </row>
    <row r="308" spans="1:3" x14ac:dyDescent="0.25">
      <c r="A308" s="736" t="s">
        <v>5756</v>
      </c>
      <c r="B308" s="6">
        <v>0.5</v>
      </c>
      <c r="C308" s="6">
        <v>0</v>
      </c>
    </row>
    <row r="309" spans="1:3" x14ac:dyDescent="0.25">
      <c r="A309" s="737" t="s">
        <v>5755</v>
      </c>
      <c r="B309" s="6">
        <v>0.5</v>
      </c>
      <c r="C309" s="6">
        <v>0</v>
      </c>
    </row>
    <row r="310" spans="1:3" x14ac:dyDescent="0.25">
      <c r="A310" s="736" t="s">
        <v>5753</v>
      </c>
      <c r="B310" s="6">
        <v>37.49</v>
      </c>
      <c r="C310" s="6">
        <v>0</v>
      </c>
    </row>
    <row r="311" spans="1:3" x14ac:dyDescent="0.25">
      <c r="A311" s="737" t="s">
        <v>5549</v>
      </c>
      <c r="B311" s="6">
        <v>37.49</v>
      </c>
      <c r="C311" s="6">
        <v>0</v>
      </c>
    </row>
    <row r="312" spans="1:3" x14ac:dyDescent="0.25">
      <c r="A312" s="736" t="s">
        <v>5751</v>
      </c>
      <c r="B312" s="6">
        <v>0.5</v>
      </c>
      <c r="C312" s="6">
        <v>0</v>
      </c>
    </row>
    <row r="313" spans="1:3" x14ac:dyDescent="0.25">
      <c r="A313" s="737" t="s">
        <v>5549</v>
      </c>
      <c r="B313" s="6">
        <v>0.5</v>
      </c>
      <c r="C313" s="6">
        <v>0</v>
      </c>
    </row>
    <row r="314" spans="1:3" x14ac:dyDescent="0.25">
      <c r="A314" s="736" t="s">
        <v>5748</v>
      </c>
      <c r="B314" s="6">
        <v>50</v>
      </c>
      <c r="C314" s="6">
        <v>0</v>
      </c>
    </row>
    <row r="315" spans="1:3" x14ac:dyDescent="0.25">
      <c r="A315" s="737" t="s">
        <v>5546</v>
      </c>
      <c r="B315" s="6">
        <v>50</v>
      </c>
      <c r="C315" s="6">
        <v>0</v>
      </c>
    </row>
    <row r="316" spans="1:3" x14ac:dyDescent="0.25">
      <c r="A316" s="736" t="s">
        <v>5744</v>
      </c>
      <c r="B316" s="6">
        <v>0.5</v>
      </c>
      <c r="C316" s="6">
        <v>0</v>
      </c>
    </row>
    <row r="317" spans="1:3" x14ac:dyDescent="0.25">
      <c r="A317" s="737" t="s">
        <v>5539</v>
      </c>
      <c r="B317" s="6">
        <v>0.5</v>
      </c>
      <c r="C317" s="6">
        <v>0</v>
      </c>
    </row>
    <row r="318" spans="1:3" x14ac:dyDescent="0.25">
      <c r="A318" s="736" t="s">
        <v>5742</v>
      </c>
      <c r="B318" s="6">
        <v>0.5</v>
      </c>
      <c r="C318" s="6">
        <v>0</v>
      </c>
    </row>
    <row r="319" spans="1:3" x14ac:dyDescent="0.25">
      <c r="A319" s="737" t="s">
        <v>5539</v>
      </c>
      <c r="B319" s="6">
        <v>0.5</v>
      </c>
      <c r="C319" s="6">
        <v>0</v>
      </c>
    </row>
    <row r="320" spans="1:3" x14ac:dyDescent="0.25">
      <c r="A320" s="736" t="s">
        <v>5740</v>
      </c>
      <c r="B320" s="6">
        <v>25</v>
      </c>
      <c r="C320" s="6">
        <v>0</v>
      </c>
    </row>
    <row r="321" spans="1:3" x14ac:dyDescent="0.25">
      <c r="A321" s="737" t="s">
        <v>5539</v>
      </c>
      <c r="B321" s="6">
        <v>25</v>
      </c>
      <c r="C321" s="6">
        <v>0</v>
      </c>
    </row>
    <row r="322" spans="1:3" x14ac:dyDescent="0.25">
      <c r="A322" s="736" t="s">
        <v>5738</v>
      </c>
      <c r="B322" s="6">
        <v>59.16</v>
      </c>
      <c r="C322" s="6">
        <v>0</v>
      </c>
    </row>
    <row r="323" spans="1:3" x14ac:dyDescent="0.25">
      <c r="A323" s="737" t="s">
        <v>5539</v>
      </c>
      <c r="B323" s="6">
        <v>59.16</v>
      </c>
      <c r="C323" s="6">
        <v>0</v>
      </c>
    </row>
    <row r="324" spans="1:3" x14ac:dyDescent="0.25">
      <c r="A324" s="736" t="s">
        <v>5736</v>
      </c>
      <c r="B324" s="6">
        <v>0.5</v>
      </c>
      <c r="C324" s="6">
        <v>0</v>
      </c>
    </row>
    <row r="325" spans="1:3" x14ac:dyDescent="0.25">
      <c r="A325" s="737" t="s">
        <v>5539</v>
      </c>
      <c r="B325" s="6">
        <v>0.5</v>
      </c>
      <c r="C325" s="6">
        <v>0</v>
      </c>
    </row>
    <row r="326" spans="1:3" x14ac:dyDescent="0.25">
      <c r="A326" s="736" t="s">
        <v>5734</v>
      </c>
      <c r="B326" s="6">
        <v>0.5</v>
      </c>
      <c r="C326" s="6">
        <v>0</v>
      </c>
    </row>
    <row r="327" spans="1:3" x14ac:dyDescent="0.25">
      <c r="A327" s="737" t="s">
        <v>5733</v>
      </c>
      <c r="B327" s="6">
        <v>0.5</v>
      </c>
      <c r="C327" s="6">
        <v>0</v>
      </c>
    </row>
    <row r="328" spans="1:3" x14ac:dyDescent="0.25">
      <c r="A328" s="736" t="s">
        <v>5731</v>
      </c>
      <c r="B328" s="6">
        <v>20</v>
      </c>
      <c r="C328" s="6">
        <v>0</v>
      </c>
    </row>
    <row r="329" spans="1:3" x14ac:dyDescent="0.25">
      <c r="A329" s="737" t="s">
        <v>5506</v>
      </c>
      <c r="B329" s="6">
        <v>20</v>
      </c>
      <c r="C329" s="6">
        <v>0</v>
      </c>
    </row>
    <row r="330" spans="1:3" x14ac:dyDescent="0.25">
      <c r="A330" s="736" t="s">
        <v>5729</v>
      </c>
      <c r="B330" s="6">
        <v>50</v>
      </c>
      <c r="C330" s="6">
        <v>0</v>
      </c>
    </row>
    <row r="331" spans="1:3" x14ac:dyDescent="0.25">
      <c r="A331" s="737" t="s">
        <v>5504</v>
      </c>
      <c r="B331" s="6">
        <v>50</v>
      </c>
      <c r="C331" s="6">
        <v>0</v>
      </c>
    </row>
    <row r="332" spans="1:3" x14ac:dyDescent="0.25">
      <c r="A332" s="736" t="s">
        <v>5727</v>
      </c>
      <c r="B332" s="6">
        <v>10</v>
      </c>
      <c r="C332" s="6">
        <v>0</v>
      </c>
    </row>
    <row r="333" spans="1:3" x14ac:dyDescent="0.25">
      <c r="A333" s="737" t="s">
        <v>5501</v>
      </c>
      <c r="B333" s="6">
        <v>10</v>
      </c>
      <c r="C333" s="6">
        <v>0</v>
      </c>
    </row>
    <row r="334" spans="1:3" x14ac:dyDescent="0.25">
      <c r="A334" s="736" t="s">
        <v>5725</v>
      </c>
      <c r="B334" s="6">
        <v>0.5</v>
      </c>
      <c r="C334" s="6">
        <v>0</v>
      </c>
    </row>
    <row r="335" spans="1:3" x14ac:dyDescent="0.25">
      <c r="A335" s="737" t="s">
        <v>5724</v>
      </c>
      <c r="B335" s="6">
        <v>0.5</v>
      </c>
      <c r="C335" s="6">
        <v>0</v>
      </c>
    </row>
    <row r="336" spans="1:3" x14ac:dyDescent="0.25">
      <c r="A336" s="736" t="s">
        <v>5715</v>
      </c>
      <c r="B336" s="6">
        <v>8.44</v>
      </c>
      <c r="C336" s="6">
        <v>0</v>
      </c>
    </row>
    <row r="337" spans="1:3" x14ac:dyDescent="0.25">
      <c r="A337" s="737" t="s">
        <v>5484</v>
      </c>
      <c r="B337" s="6">
        <v>8.44</v>
      </c>
      <c r="C337" s="6">
        <v>0</v>
      </c>
    </row>
    <row r="338" spans="1:3" x14ac:dyDescent="0.25">
      <c r="A338" s="736" t="s">
        <v>5478</v>
      </c>
      <c r="B338" s="6">
        <v>602220.40999999992</v>
      </c>
      <c r="C338" s="6">
        <v>691067.89999999991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4707-B9B4-417F-B048-5F2C5F16CC84}">
  <sheetPr filterMode="1"/>
  <dimension ref="A1:C109"/>
  <sheetViews>
    <sheetView workbookViewId="0">
      <selection sqref="A1:C108"/>
    </sheetView>
  </sheetViews>
  <sheetFormatPr defaultRowHeight="15" x14ac:dyDescent="0.25"/>
  <cols>
    <col min="1" max="1" width="25" customWidth="1"/>
    <col min="2" max="2" width="31.5703125" customWidth="1"/>
    <col min="3" max="3" width="29.5703125" customWidth="1"/>
  </cols>
  <sheetData>
    <row r="1" spans="1:3" x14ac:dyDescent="0.25">
      <c r="A1" s="41" t="s">
        <v>5906</v>
      </c>
      <c r="B1" s="41" t="s">
        <v>5910</v>
      </c>
      <c r="C1" s="41" t="s">
        <v>5914</v>
      </c>
    </row>
    <row r="2" spans="1:3" x14ac:dyDescent="0.25">
      <c r="A2" s="777" t="s">
        <v>5787</v>
      </c>
      <c r="B2" s="778">
        <v>2000</v>
      </c>
      <c r="C2" s="778">
        <v>235240</v>
      </c>
    </row>
    <row r="3" spans="1:3" hidden="1" x14ac:dyDescent="0.25">
      <c r="A3" s="41" t="s">
        <v>5582</v>
      </c>
      <c r="B3" s="779">
        <v>2000</v>
      </c>
      <c r="C3" s="41"/>
    </row>
    <row r="4" spans="1:3" x14ac:dyDescent="0.25">
      <c r="A4" s="777" t="s">
        <v>5750</v>
      </c>
      <c r="B4" s="778">
        <v>3690</v>
      </c>
      <c r="C4" s="778">
        <v>432246.6</v>
      </c>
    </row>
    <row r="5" spans="1:3" hidden="1" x14ac:dyDescent="0.25">
      <c r="A5" s="41" t="s">
        <v>5549</v>
      </c>
      <c r="B5" s="779">
        <v>3690</v>
      </c>
      <c r="C5" s="41"/>
    </row>
    <row r="6" spans="1:3" x14ac:dyDescent="0.25">
      <c r="A6" s="777" t="s">
        <v>5746</v>
      </c>
      <c r="B6" s="778">
        <v>1690</v>
      </c>
      <c r="C6" s="778">
        <v>197628.6</v>
      </c>
    </row>
    <row r="7" spans="1:3" hidden="1" x14ac:dyDescent="0.25">
      <c r="A7" s="41" t="s">
        <v>5541</v>
      </c>
      <c r="B7" s="779">
        <v>1690</v>
      </c>
      <c r="C7" s="41"/>
    </row>
    <row r="8" spans="1:3" x14ac:dyDescent="0.25">
      <c r="A8" s="777" t="s">
        <v>5728</v>
      </c>
      <c r="B8" s="778">
        <v>2800</v>
      </c>
      <c r="C8" s="778">
        <v>324352</v>
      </c>
    </row>
    <row r="9" spans="1:3" hidden="1" x14ac:dyDescent="0.25">
      <c r="A9" s="41" t="s">
        <v>5501</v>
      </c>
      <c r="B9" s="779">
        <v>2800</v>
      </c>
      <c r="C9" s="41"/>
    </row>
    <row r="10" spans="1:3" x14ac:dyDescent="0.25">
      <c r="A10" s="777" t="s">
        <v>5879</v>
      </c>
      <c r="B10" s="778">
        <v>5000</v>
      </c>
      <c r="C10" s="778">
        <v>607150</v>
      </c>
    </row>
    <row r="11" spans="1:3" hidden="1" x14ac:dyDescent="0.25">
      <c r="A11" s="41" t="s">
        <v>5878</v>
      </c>
      <c r="B11" s="779">
        <v>5000</v>
      </c>
      <c r="C11" s="41"/>
    </row>
    <row r="12" spans="1:3" x14ac:dyDescent="0.25">
      <c r="A12" s="777" t="s">
        <v>5873</v>
      </c>
      <c r="B12" s="778">
        <v>3213</v>
      </c>
      <c r="C12" s="778">
        <v>400275.54</v>
      </c>
    </row>
    <row r="13" spans="1:3" hidden="1" x14ac:dyDescent="0.25">
      <c r="A13" s="41" t="s">
        <v>5872</v>
      </c>
      <c r="B13" s="779">
        <v>3213</v>
      </c>
      <c r="C13" s="41"/>
    </row>
    <row r="14" spans="1:3" x14ac:dyDescent="0.25">
      <c r="A14" s="777" t="s">
        <v>5768</v>
      </c>
      <c r="B14" s="778">
        <v>26000</v>
      </c>
      <c r="C14" s="778">
        <v>3032900</v>
      </c>
    </row>
    <row r="15" spans="1:3" hidden="1" x14ac:dyDescent="0.25">
      <c r="A15" s="41" t="s">
        <v>5767</v>
      </c>
      <c r="B15" s="779">
        <v>26000</v>
      </c>
      <c r="C15" s="41"/>
    </row>
    <row r="16" spans="1:3" x14ac:dyDescent="0.25">
      <c r="A16" s="777" t="s">
        <v>5888</v>
      </c>
      <c r="B16" s="778">
        <v>30000</v>
      </c>
      <c r="C16" s="778">
        <v>3638100</v>
      </c>
    </row>
    <row r="17" spans="1:3" hidden="1" x14ac:dyDescent="0.25">
      <c r="A17" s="41" t="s">
        <v>5887</v>
      </c>
      <c r="B17" s="779">
        <v>30000</v>
      </c>
      <c r="C17" s="41"/>
    </row>
    <row r="18" spans="1:3" x14ac:dyDescent="0.25">
      <c r="A18" s="777" t="s">
        <v>5859</v>
      </c>
      <c r="B18" s="778">
        <v>30000</v>
      </c>
      <c r="C18" s="778">
        <v>3642600</v>
      </c>
    </row>
    <row r="19" spans="1:3" hidden="1" x14ac:dyDescent="0.25">
      <c r="A19" s="41" t="s">
        <v>5858</v>
      </c>
      <c r="B19" s="779">
        <v>30000</v>
      </c>
      <c r="C19" s="41"/>
    </row>
    <row r="20" spans="1:3" x14ac:dyDescent="0.25">
      <c r="A20" s="777" t="s">
        <v>5785</v>
      </c>
      <c r="B20" s="778">
        <v>30000</v>
      </c>
      <c r="C20" s="778">
        <v>3497100</v>
      </c>
    </row>
    <row r="21" spans="1:3" hidden="1" x14ac:dyDescent="0.25">
      <c r="A21" s="41" t="s">
        <v>5784</v>
      </c>
      <c r="B21" s="779">
        <v>30000</v>
      </c>
      <c r="C21" s="41"/>
    </row>
    <row r="22" spans="1:3" x14ac:dyDescent="0.25">
      <c r="A22" s="777" t="s">
        <v>5865</v>
      </c>
      <c r="B22" s="778">
        <v>18000</v>
      </c>
      <c r="C22" s="778">
        <v>2212020</v>
      </c>
    </row>
    <row r="23" spans="1:3" hidden="1" x14ac:dyDescent="0.25">
      <c r="A23" s="41" t="s">
        <v>5862</v>
      </c>
      <c r="B23" s="779">
        <v>18000</v>
      </c>
      <c r="C23" s="41"/>
    </row>
    <row r="24" spans="1:3" x14ac:dyDescent="0.25">
      <c r="A24" s="777" t="s">
        <v>5816</v>
      </c>
      <c r="B24" s="778">
        <v>50000</v>
      </c>
      <c r="C24" s="778">
        <v>5956000</v>
      </c>
    </row>
    <row r="25" spans="1:3" hidden="1" x14ac:dyDescent="0.25">
      <c r="A25" s="41" t="s">
        <v>5619</v>
      </c>
      <c r="B25" s="779">
        <v>50000</v>
      </c>
      <c r="C25" s="41"/>
    </row>
    <row r="26" spans="1:3" x14ac:dyDescent="0.25">
      <c r="A26" s="777" t="s">
        <v>5783</v>
      </c>
      <c r="B26" s="778">
        <v>69756</v>
      </c>
      <c r="C26" s="778">
        <v>8135642.2800000003</v>
      </c>
    </row>
    <row r="27" spans="1:3" hidden="1" x14ac:dyDescent="0.25">
      <c r="A27" s="41" t="s">
        <v>5782</v>
      </c>
      <c r="B27" s="779">
        <v>69756</v>
      </c>
      <c r="C27" s="41"/>
    </row>
    <row r="28" spans="1:3" x14ac:dyDescent="0.25">
      <c r="A28" s="777" t="s">
        <v>5765</v>
      </c>
      <c r="B28" s="778">
        <v>50000</v>
      </c>
      <c r="C28" s="778">
        <v>5899500</v>
      </c>
    </row>
    <row r="29" spans="1:3" hidden="1" x14ac:dyDescent="0.25">
      <c r="A29" s="41" t="s">
        <v>5764</v>
      </c>
      <c r="B29" s="779">
        <v>50000</v>
      </c>
      <c r="C29" s="41"/>
    </row>
    <row r="30" spans="1:3" x14ac:dyDescent="0.25">
      <c r="A30" s="777" t="s">
        <v>5723</v>
      </c>
      <c r="B30" s="778">
        <v>50000</v>
      </c>
      <c r="C30" s="778">
        <v>5724000</v>
      </c>
    </row>
    <row r="31" spans="1:3" hidden="1" x14ac:dyDescent="0.25">
      <c r="A31" s="41" t="s">
        <v>5721</v>
      </c>
      <c r="B31" s="779">
        <v>50000</v>
      </c>
      <c r="C31" s="41"/>
    </row>
    <row r="32" spans="1:3" x14ac:dyDescent="0.25">
      <c r="A32" s="777" t="s">
        <v>5832</v>
      </c>
      <c r="B32" s="778">
        <v>2284.41</v>
      </c>
      <c r="C32" s="778">
        <v>275294.25</v>
      </c>
    </row>
    <row r="33" spans="1:3" hidden="1" x14ac:dyDescent="0.25">
      <c r="A33" s="41" t="s">
        <v>5659</v>
      </c>
      <c r="B33" s="779">
        <v>2284.41</v>
      </c>
      <c r="C33" s="41"/>
    </row>
    <row r="34" spans="1:3" x14ac:dyDescent="0.25">
      <c r="A34" s="777" t="s">
        <v>5813</v>
      </c>
      <c r="B34" s="778">
        <v>1380</v>
      </c>
      <c r="C34" s="778">
        <v>161487.6</v>
      </c>
    </row>
    <row r="35" spans="1:3" hidden="1" x14ac:dyDescent="0.25">
      <c r="A35" s="41" t="s">
        <v>5811</v>
      </c>
      <c r="B35" s="779">
        <v>1380</v>
      </c>
      <c r="C35" s="41"/>
    </row>
    <row r="36" spans="1:3" x14ac:dyDescent="0.25">
      <c r="A36" s="777" t="s">
        <v>5812</v>
      </c>
      <c r="B36" s="777">
        <v>138</v>
      </c>
      <c r="C36" s="778">
        <v>16148.76</v>
      </c>
    </row>
    <row r="37" spans="1:3" hidden="1" x14ac:dyDescent="0.25">
      <c r="A37" s="41" t="s">
        <v>5811</v>
      </c>
      <c r="B37" s="41">
        <v>138</v>
      </c>
      <c r="C37" s="41"/>
    </row>
    <row r="38" spans="1:3" x14ac:dyDescent="0.25">
      <c r="A38" s="777" t="s">
        <v>5823</v>
      </c>
      <c r="B38" s="778">
        <v>2580</v>
      </c>
      <c r="C38" s="778">
        <v>312025.2</v>
      </c>
    </row>
    <row r="39" spans="1:3" hidden="1" x14ac:dyDescent="0.25">
      <c r="A39" s="41" t="s">
        <v>5644</v>
      </c>
      <c r="B39" s="779">
        <v>2580</v>
      </c>
      <c r="C39" s="41"/>
    </row>
    <row r="40" spans="1:3" x14ac:dyDescent="0.25">
      <c r="A40" s="777" t="s">
        <v>5822</v>
      </c>
      <c r="B40" s="778">
        <v>2580</v>
      </c>
      <c r="C40" s="778">
        <v>312025.2</v>
      </c>
    </row>
    <row r="41" spans="1:3" hidden="1" x14ac:dyDescent="0.25">
      <c r="A41" s="41" t="s">
        <v>5644</v>
      </c>
      <c r="B41" s="779">
        <v>2580</v>
      </c>
      <c r="C41" s="41"/>
    </row>
    <row r="42" spans="1:3" x14ac:dyDescent="0.25">
      <c r="A42" s="777" t="s">
        <v>5821</v>
      </c>
      <c r="B42" s="778">
        <v>3354</v>
      </c>
      <c r="C42" s="778">
        <v>405632.76</v>
      </c>
    </row>
    <row r="43" spans="1:3" hidden="1" x14ac:dyDescent="0.25">
      <c r="A43" s="41" t="s">
        <v>5644</v>
      </c>
      <c r="B43" s="779">
        <v>3354</v>
      </c>
      <c r="C43" s="41"/>
    </row>
    <row r="44" spans="1:3" x14ac:dyDescent="0.25">
      <c r="A44" s="777" t="s">
        <v>5820</v>
      </c>
      <c r="B44" s="778">
        <v>2580</v>
      </c>
      <c r="C44" s="778">
        <v>312025.2</v>
      </c>
    </row>
    <row r="45" spans="1:3" hidden="1" x14ac:dyDescent="0.25">
      <c r="A45" s="41" t="s">
        <v>5644</v>
      </c>
      <c r="B45" s="779">
        <v>2580</v>
      </c>
      <c r="C45" s="41"/>
    </row>
    <row r="46" spans="1:3" x14ac:dyDescent="0.25">
      <c r="A46" s="777" t="s">
        <v>5819</v>
      </c>
      <c r="B46" s="778">
        <v>2580</v>
      </c>
      <c r="C46" s="778">
        <v>312025.2</v>
      </c>
    </row>
    <row r="47" spans="1:3" hidden="1" x14ac:dyDescent="0.25">
      <c r="A47" s="41" t="s">
        <v>5644</v>
      </c>
      <c r="B47" s="779">
        <v>2580</v>
      </c>
      <c r="C47" s="41"/>
    </row>
    <row r="48" spans="1:3" s="766" customFormat="1" x14ac:dyDescent="0.25">
      <c r="A48" s="777" t="s">
        <v>5818</v>
      </c>
      <c r="B48" s="778">
        <v>1904</v>
      </c>
      <c r="C48" s="778">
        <v>230269.76</v>
      </c>
    </row>
    <row r="49" spans="1:3" hidden="1" x14ac:dyDescent="0.25">
      <c r="A49" s="41" t="s">
        <v>5644</v>
      </c>
      <c r="B49" s="779">
        <v>1904</v>
      </c>
      <c r="C49" s="41"/>
    </row>
    <row r="50" spans="1:3" s="766" customFormat="1" x14ac:dyDescent="0.25">
      <c r="A50" s="777" t="s">
        <v>5871</v>
      </c>
      <c r="B50" s="778">
        <v>1462</v>
      </c>
      <c r="C50" s="778">
        <v>180878.64</v>
      </c>
    </row>
    <row r="51" spans="1:3" hidden="1" x14ac:dyDescent="0.25">
      <c r="A51" s="41" t="s">
        <v>5866</v>
      </c>
      <c r="B51" s="779">
        <v>1462</v>
      </c>
      <c r="C51" s="41"/>
    </row>
    <row r="52" spans="1:3" s="766" customFormat="1" x14ac:dyDescent="0.25">
      <c r="A52" s="777" t="s">
        <v>5870</v>
      </c>
      <c r="B52" s="778">
        <v>1462</v>
      </c>
      <c r="C52" s="778">
        <v>180878.64</v>
      </c>
    </row>
    <row r="53" spans="1:3" hidden="1" x14ac:dyDescent="0.25">
      <c r="A53" s="41" t="s">
        <v>5866</v>
      </c>
      <c r="B53" s="779">
        <v>1462</v>
      </c>
      <c r="C53" s="41"/>
    </row>
    <row r="54" spans="1:3" s="766" customFormat="1" x14ac:dyDescent="0.25">
      <c r="A54" s="777" t="s">
        <v>5869</v>
      </c>
      <c r="B54" s="778">
        <v>1462</v>
      </c>
      <c r="C54" s="778">
        <v>180878.64</v>
      </c>
    </row>
    <row r="55" spans="1:3" hidden="1" x14ac:dyDescent="0.25">
      <c r="A55" s="41" t="s">
        <v>5866</v>
      </c>
      <c r="B55" s="779">
        <v>1462</v>
      </c>
      <c r="C55" s="41"/>
    </row>
    <row r="56" spans="1:3" s="766" customFormat="1" x14ac:dyDescent="0.25">
      <c r="A56" s="777" t="s">
        <v>5868</v>
      </c>
      <c r="B56" s="778">
        <v>1462</v>
      </c>
      <c r="C56" s="778">
        <v>180878.64</v>
      </c>
    </row>
    <row r="57" spans="1:3" hidden="1" x14ac:dyDescent="0.25">
      <c r="A57" s="41" t="s">
        <v>5866</v>
      </c>
      <c r="B57" s="779">
        <v>1462</v>
      </c>
      <c r="C57" s="41"/>
    </row>
    <row r="58" spans="1:3" s="766" customFormat="1" x14ac:dyDescent="0.25">
      <c r="A58" s="777" t="s">
        <v>5851</v>
      </c>
      <c r="B58" s="778">
        <v>2924</v>
      </c>
      <c r="C58" s="778">
        <v>353979.44</v>
      </c>
    </row>
    <row r="59" spans="1:3" hidden="1" x14ac:dyDescent="0.25">
      <c r="A59" s="41" t="s">
        <v>5842</v>
      </c>
      <c r="B59" s="779">
        <v>2924</v>
      </c>
      <c r="C59" s="41"/>
    </row>
    <row r="60" spans="1:3" s="766" customFormat="1" x14ac:dyDescent="0.25">
      <c r="A60" s="777" t="s">
        <v>5850</v>
      </c>
      <c r="B60" s="778">
        <v>2494</v>
      </c>
      <c r="C60" s="778">
        <v>301923.64</v>
      </c>
    </row>
    <row r="61" spans="1:3" hidden="1" x14ac:dyDescent="0.25">
      <c r="A61" s="41" t="s">
        <v>5842</v>
      </c>
      <c r="B61" s="779">
        <v>2494</v>
      </c>
      <c r="C61" s="41"/>
    </row>
    <row r="62" spans="1:3" s="766" customFormat="1" x14ac:dyDescent="0.25">
      <c r="A62" s="777" t="s">
        <v>5849</v>
      </c>
      <c r="B62" s="778">
        <v>1462</v>
      </c>
      <c r="C62" s="778">
        <v>176989.72</v>
      </c>
    </row>
    <row r="63" spans="1:3" hidden="1" x14ac:dyDescent="0.25">
      <c r="A63" s="41" t="s">
        <v>5842</v>
      </c>
      <c r="B63" s="779">
        <v>1462</v>
      </c>
      <c r="C63" s="41"/>
    </row>
    <row r="64" spans="1:3" s="766" customFormat="1" x14ac:dyDescent="0.25">
      <c r="A64" s="777" t="s">
        <v>5848</v>
      </c>
      <c r="B64" s="778">
        <v>1462</v>
      </c>
      <c r="C64" s="778">
        <v>176989.72</v>
      </c>
    </row>
    <row r="65" spans="1:3" hidden="1" x14ac:dyDescent="0.25">
      <c r="A65" s="41" t="s">
        <v>5842</v>
      </c>
      <c r="B65" s="779">
        <v>1462</v>
      </c>
      <c r="C65" s="41"/>
    </row>
    <row r="66" spans="1:3" s="766" customFormat="1" x14ac:dyDescent="0.25">
      <c r="A66" s="777" t="s">
        <v>5847</v>
      </c>
      <c r="B66" s="778">
        <v>1462</v>
      </c>
      <c r="C66" s="778">
        <v>176989.72</v>
      </c>
    </row>
    <row r="67" spans="1:3" hidden="1" x14ac:dyDescent="0.25">
      <c r="A67" s="41" t="s">
        <v>5842</v>
      </c>
      <c r="B67" s="779">
        <v>1462</v>
      </c>
      <c r="C67" s="41"/>
    </row>
    <row r="68" spans="1:3" x14ac:dyDescent="0.25">
      <c r="A68" s="777" t="s">
        <v>5846</v>
      </c>
      <c r="B68" s="778">
        <v>1462</v>
      </c>
      <c r="C68" s="778">
        <v>176989.72</v>
      </c>
    </row>
    <row r="69" spans="1:3" hidden="1" x14ac:dyDescent="0.25">
      <c r="A69" s="41" t="s">
        <v>5842</v>
      </c>
      <c r="B69" s="779">
        <v>1462</v>
      </c>
      <c r="C69" s="41"/>
    </row>
    <row r="70" spans="1:3" x14ac:dyDescent="0.25">
      <c r="A70" s="777" t="s">
        <v>5845</v>
      </c>
      <c r="B70" s="778">
        <v>1462</v>
      </c>
      <c r="C70" s="778">
        <v>176989.72</v>
      </c>
    </row>
    <row r="71" spans="1:3" hidden="1" x14ac:dyDescent="0.25">
      <c r="A71" s="41" t="s">
        <v>5842</v>
      </c>
      <c r="B71" s="779">
        <v>1462</v>
      </c>
      <c r="C71" s="41"/>
    </row>
    <row r="72" spans="1:3" x14ac:dyDescent="0.25">
      <c r="A72" s="777" t="s">
        <v>5852</v>
      </c>
      <c r="B72" s="778">
        <v>1462</v>
      </c>
      <c r="C72" s="778">
        <v>176989.72</v>
      </c>
    </row>
    <row r="73" spans="1:3" hidden="1" x14ac:dyDescent="0.25">
      <c r="A73" s="41" t="s">
        <v>5842</v>
      </c>
      <c r="B73" s="779">
        <v>1462</v>
      </c>
      <c r="C73" s="41"/>
    </row>
    <row r="74" spans="1:3" x14ac:dyDescent="0.25">
      <c r="A74" s="777" t="s">
        <v>5844</v>
      </c>
      <c r="B74" s="778">
        <v>1462</v>
      </c>
      <c r="C74" s="778">
        <v>176989.72</v>
      </c>
    </row>
    <row r="75" spans="1:3" hidden="1" x14ac:dyDescent="0.25">
      <c r="A75" s="41" t="s">
        <v>5842</v>
      </c>
      <c r="B75" s="779">
        <v>1462</v>
      </c>
      <c r="C75" s="41"/>
    </row>
    <row r="76" spans="1:3" x14ac:dyDescent="0.25">
      <c r="A76" s="777" t="s">
        <v>5843</v>
      </c>
      <c r="B76" s="778">
        <v>1462</v>
      </c>
      <c r="C76" s="778">
        <v>176989.72</v>
      </c>
    </row>
    <row r="77" spans="1:3" hidden="1" x14ac:dyDescent="0.25">
      <c r="A77" s="41" t="s">
        <v>5842</v>
      </c>
      <c r="B77" s="779">
        <v>1462</v>
      </c>
      <c r="C77" s="41"/>
    </row>
    <row r="78" spans="1:3" x14ac:dyDescent="0.25">
      <c r="A78" s="777" t="s">
        <v>5800</v>
      </c>
      <c r="B78" s="778">
        <v>2160</v>
      </c>
      <c r="C78" s="778">
        <v>253108.8</v>
      </c>
    </row>
    <row r="79" spans="1:3" hidden="1" x14ac:dyDescent="0.25">
      <c r="A79" s="41" t="s">
        <v>5587</v>
      </c>
      <c r="B79" s="779">
        <v>2160</v>
      </c>
      <c r="C79" s="41"/>
    </row>
    <row r="80" spans="1:3" x14ac:dyDescent="0.25">
      <c r="A80" s="777" t="s">
        <v>5799</v>
      </c>
      <c r="B80" s="778">
        <v>2192</v>
      </c>
      <c r="C80" s="778">
        <v>256858.56</v>
      </c>
    </row>
    <row r="81" spans="1:3" hidden="1" x14ac:dyDescent="0.25">
      <c r="A81" s="41" t="s">
        <v>5587</v>
      </c>
      <c r="B81" s="779">
        <v>2192</v>
      </c>
      <c r="C81" s="41"/>
    </row>
    <row r="82" spans="1:3" x14ac:dyDescent="0.25">
      <c r="A82" s="777" t="s">
        <v>5798</v>
      </c>
      <c r="B82" s="778">
        <v>4690</v>
      </c>
      <c r="C82" s="778">
        <v>549574.19999999995</v>
      </c>
    </row>
    <row r="83" spans="1:3" hidden="1" x14ac:dyDescent="0.25">
      <c r="A83" s="41" t="s">
        <v>5587</v>
      </c>
      <c r="B83" s="779">
        <v>4690</v>
      </c>
      <c r="C83" s="41"/>
    </row>
    <row r="84" spans="1:3" x14ac:dyDescent="0.25">
      <c r="A84" s="777" t="s">
        <v>5719</v>
      </c>
      <c r="B84" s="778">
        <v>10584</v>
      </c>
      <c r="C84" s="778">
        <v>1205940.96</v>
      </c>
    </row>
    <row r="85" spans="1:3" hidden="1" x14ac:dyDescent="0.25">
      <c r="A85" s="41" t="s">
        <v>5718</v>
      </c>
      <c r="B85" s="779">
        <v>10584</v>
      </c>
      <c r="C85" s="41"/>
    </row>
    <row r="86" spans="1:3" x14ac:dyDescent="0.25">
      <c r="A86" s="777" t="s">
        <v>5877</v>
      </c>
      <c r="B86" s="778">
        <v>2408</v>
      </c>
      <c r="C86" s="778">
        <v>293077.68</v>
      </c>
    </row>
    <row r="87" spans="1:3" hidden="1" x14ac:dyDescent="0.25">
      <c r="A87" s="41" t="s">
        <v>5876</v>
      </c>
      <c r="B87" s="779">
        <v>2408</v>
      </c>
      <c r="C87" s="41"/>
    </row>
    <row r="88" spans="1:3" x14ac:dyDescent="0.25">
      <c r="A88" s="777" t="s">
        <v>5864</v>
      </c>
      <c r="B88" s="778">
        <v>2752</v>
      </c>
      <c r="C88" s="778">
        <v>338193.28</v>
      </c>
    </row>
    <row r="89" spans="1:3" hidden="1" x14ac:dyDescent="0.25">
      <c r="A89" s="41" t="s">
        <v>5862</v>
      </c>
      <c r="B89" s="779">
        <v>2752</v>
      </c>
      <c r="C89" s="41"/>
    </row>
    <row r="90" spans="1:3" x14ac:dyDescent="0.25">
      <c r="A90" s="777" t="s">
        <v>5863</v>
      </c>
      <c r="B90" s="778">
        <v>1462</v>
      </c>
      <c r="C90" s="778">
        <v>179665.18</v>
      </c>
    </row>
    <row r="91" spans="1:3" hidden="1" x14ac:dyDescent="0.25">
      <c r="A91" s="41" t="s">
        <v>5862</v>
      </c>
      <c r="B91" s="779">
        <v>1462</v>
      </c>
      <c r="C91" s="41"/>
    </row>
    <row r="92" spans="1:3" x14ac:dyDescent="0.25">
      <c r="A92" s="777" t="s">
        <v>5857</v>
      </c>
      <c r="B92" s="778">
        <v>2924</v>
      </c>
      <c r="C92" s="778">
        <v>354915.12</v>
      </c>
    </row>
    <row r="93" spans="1:3" hidden="1" x14ac:dyDescent="0.25">
      <c r="A93" s="41" t="s">
        <v>5854</v>
      </c>
      <c r="B93" s="779">
        <v>2924</v>
      </c>
      <c r="C93" s="41"/>
    </row>
    <row r="94" spans="1:3" x14ac:dyDescent="0.25">
      <c r="A94" s="777" t="s">
        <v>5856</v>
      </c>
      <c r="B94" s="778">
        <v>1806</v>
      </c>
      <c r="C94" s="778">
        <v>219212.28</v>
      </c>
    </row>
    <row r="95" spans="1:3" hidden="1" x14ac:dyDescent="0.25">
      <c r="A95" s="41" t="s">
        <v>5854</v>
      </c>
      <c r="B95" s="779">
        <v>1806</v>
      </c>
      <c r="C95" s="41"/>
    </row>
    <row r="96" spans="1:3" x14ac:dyDescent="0.25">
      <c r="A96" s="777" t="s">
        <v>5855</v>
      </c>
      <c r="B96" s="778">
        <v>2924</v>
      </c>
      <c r="C96" s="778">
        <v>354915.12</v>
      </c>
    </row>
    <row r="97" spans="1:3" hidden="1" x14ac:dyDescent="0.25">
      <c r="A97" s="41" t="s">
        <v>5854</v>
      </c>
      <c r="B97" s="779">
        <v>2924</v>
      </c>
      <c r="C97" s="41"/>
    </row>
    <row r="98" spans="1:3" x14ac:dyDescent="0.25">
      <c r="A98" s="777" t="s">
        <v>5712</v>
      </c>
      <c r="B98" s="778">
        <v>7000</v>
      </c>
      <c r="C98" s="778">
        <v>799610</v>
      </c>
    </row>
    <row r="99" spans="1:3" hidden="1" x14ac:dyDescent="0.25">
      <c r="A99" s="41" t="s">
        <v>5711</v>
      </c>
      <c r="B99" s="779">
        <v>7000</v>
      </c>
      <c r="C99" s="41"/>
    </row>
    <row r="100" spans="1:3" x14ac:dyDescent="0.25">
      <c r="A100" s="777" t="s">
        <v>5797</v>
      </c>
      <c r="B100" s="778">
        <v>60000</v>
      </c>
      <c r="C100" s="778">
        <v>7044600</v>
      </c>
    </row>
    <row r="101" spans="1:3" hidden="1" x14ac:dyDescent="0.25">
      <c r="A101" s="41" t="s">
        <v>5794</v>
      </c>
      <c r="B101" s="779">
        <v>60000</v>
      </c>
      <c r="C101" s="41"/>
    </row>
    <row r="102" spans="1:3" x14ac:dyDescent="0.25">
      <c r="A102" s="777" t="s">
        <v>5772</v>
      </c>
      <c r="B102" s="778">
        <v>24985</v>
      </c>
      <c r="C102" s="778">
        <v>2932739.3</v>
      </c>
    </row>
    <row r="103" spans="1:3" hidden="1" x14ac:dyDescent="0.25">
      <c r="A103" s="41" t="s">
        <v>5770</v>
      </c>
      <c r="B103" s="779">
        <v>24985</v>
      </c>
      <c r="C103" s="41"/>
    </row>
    <row r="104" spans="1:3" x14ac:dyDescent="0.25">
      <c r="A104" s="777" t="s">
        <v>5754</v>
      </c>
      <c r="B104" s="778">
        <v>74985</v>
      </c>
      <c r="C104" s="778">
        <v>8783742.9000000004</v>
      </c>
    </row>
    <row r="105" spans="1:3" hidden="1" x14ac:dyDescent="0.25">
      <c r="A105" s="41" t="s">
        <v>5549</v>
      </c>
      <c r="B105" s="779">
        <v>74985</v>
      </c>
      <c r="C105" s="41"/>
    </row>
    <row r="106" spans="1:3" x14ac:dyDescent="0.25">
      <c r="A106" s="777" t="s">
        <v>5898</v>
      </c>
      <c r="B106" s="778">
        <v>4557</v>
      </c>
      <c r="C106" s="778">
        <v>557321.1</v>
      </c>
    </row>
    <row r="107" spans="1:3" hidden="1" x14ac:dyDescent="0.25">
      <c r="A107" s="41" t="s">
        <v>5897</v>
      </c>
      <c r="B107" s="779">
        <v>4557</v>
      </c>
      <c r="C107" s="41"/>
    </row>
    <row r="108" spans="1:3" x14ac:dyDescent="0.25">
      <c r="A108" s="777" t="s">
        <v>5900</v>
      </c>
      <c r="B108" s="778">
        <v>20000</v>
      </c>
      <c r="C108" s="778">
        <v>2426800</v>
      </c>
    </row>
    <row r="109" spans="1:3" hidden="1" x14ac:dyDescent="0.25">
      <c r="A109" s="41" t="s">
        <v>5899</v>
      </c>
      <c r="B109" s="779">
        <v>20000</v>
      </c>
      <c r="C109" s="41"/>
    </row>
  </sheetData>
  <autoFilter ref="A1:C109" xr:uid="{4E610E24-6D21-4B13-825D-BAC5662E7153}">
    <filterColumn colId="0">
      <colorFilter dxfId="7" cellColor="0"/>
    </filterColumn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778A-666F-444E-8A00-29EDBC685E63}">
  <sheetPr filterMode="1"/>
  <dimension ref="A1:F246"/>
  <sheetViews>
    <sheetView topLeftCell="A48" workbookViewId="0">
      <selection sqref="A1:C84"/>
    </sheetView>
  </sheetViews>
  <sheetFormatPr defaultRowHeight="15" x14ac:dyDescent="0.25"/>
  <cols>
    <col min="1" max="1" width="65.28515625" customWidth="1"/>
    <col min="2" max="2" width="21" customWidth="1"/>
    <col min="3" max="3" width="15" customWidth="1"/>
    <col min="5" max="5" width="11" customWidth="1"/>
    <col min="6" max="6" width="14.7109375" customWidth="1"/>
  </cols>
  <sheetData>
    <row r="1" spans="1:6" x14ac:dyDescent="0.25">
      <c r="A1" s="41" t="s">
        <v>5906</v>
      </c>
      <c r="B1" s="41" t="s">
        <v>5910</v>
      </c>
      <c r="C1" s="41" t="s">
        <v>5911</v>
      </c>
    </row>
    <row r="2" spans="1:6" x14ac:dyDescent="0.25">
      <c r="A2" s="761" t="s">
        <v>5776</v>
      </c>
      <c r="B2" s="762">
        <v>450</v>
      </c>
      <c r="C2" s="762">
        <f>B2*F186</f>
        <v>52492.5</v>
      </c>
      <c r="E2" t="s">
        <v>5220</v>
      </c>
      <c r="F2" t="s">
        <v>5901</v>
      </c>
    </row>
    <row r="3" spans="1:6" hidden="1" x14ac:dyDescent="0.25">
      <c r="A3" s="763" t="s">
        <v>5565</v>
      </c>
      <c r="B3" s="42">
        <v>450</v>
      </c>
      <c r="C3" s="42">
        <v>0</v>
      </c>
      <c r="E3" s="759">
        <v>44566</v>
      </c>
      <c r="F3">
        <v>120.87</v>
      </c>
    </row>
    <row r="4" spans="1:6" x14ac:dyDescent="0.25">
      <c r="A4" s="761" t="s">
        <v>5774</v>
      </c>
      <c r="B4" s="762">
        <v>900</v>
      </c>
      <c r="C4" s="762">
        <f>B4*F186</f>
        <v>104985</v>
      </c>
      <c r="E4" s="759">
        <v>44567</v>
      </c>
      <c r="F4">
        <v>121.19</v>
      </c>
    </row>
    <row r="5" spans="1:6" hidden="1" x14ac:dyDescent="0.25">
      <c r="A5" s="763" t="s">
        <v>5565</v>
      </c>
      <c r="B5" s="42">
        <v>900</v>
      </c>
      <c r="C5" s="42">
        <v>0</v>
      </c>
      <c r="E5" s="759">
        <v>44568</v>
      </c>
      <c r="F5">
        <v>121.34</v>
      </c>
    </row>
    <row r="6" spans="1:6" x14ac:dyDescent="0.25">
      <c r="A6" s="761" t="s">
        <v>5763</v>
      </c>
      <c r="B6" s="762">
        <v>810</v>
      </c>
      <c r="C6" s="762">
        <f>B6*F209</f>
        <v>95369.4</v>
      </c>
      <c r="E6" s="759">
        <v>44571</v>
      </c>
      <c r="F6">
        <v>121.58</v>
      </c>
    </row>
    <row r="7" spans="1:6" hidden="1" x14ac:dyDescent="0.25">
      <c r="A7" s="763" t="s">
        <v>5755</v>
      </c>
      <c r="B7" s="42">
        <v>810</v>
      </c>
      <c r="C7" s="42">
        <v>0</v>
      </c>
      <c r="E7" s="759">
        <v>44572</v>
      </c>
      <c r="F7">
        <v>121.68</v>
      </c>
    </row>
    <row r="8" spans="1:6" x14ac:dyDescent="0.25">
      <c r="A8" s="761" t="s">
        <v>5761</v>
      </c>
      <c r="B8" s="762">
        <v>1080</v>
      </c>
      <c r="C8" s="762">
        <f>F209*B8</f>
        <v>127159.2</v>
      </c>
      <c r="E8" s="759">
        <v>44573</v>
      </c>
      <c r="F8">
        <v>121.73</v>
      </c>
    </row>
    <row r="9" spans="1:6" hidden="1" x14ac:dyDescent="0.25">
      <c r="A9" s="763" t="s">
        <v>5755</v>
      </c>
      <c r="B9" s="42">
        <v>1080</v>
      </c>
      <c r="C9" s="42">
        <v>0</v>
      </c>
      <c r="E9" s="759">
        <v>44574</v>
      </c>
      <c r="F9">
        <v>122.04</v>
      </c>
    </row>
    <row r="10" spans="1:6" x14ac:dyDescent="0.25">
      <c r="A10" s="761" t="s">
        <v>5759</v>
      </c>
      <c r="B10" s="762">
        <v>1080</v>
      </c>
      <c r="C10" s="762">
        <f>B10*F209</f>
        <v>127159.2</v>
      </c>
      <c r="E10" s="759">
        <v>44575</v>
      </c>
      <c r="F10">
        <v>122.3</v>
      </c>
    </row>
    <row r="11" spans="1:6" hidden="1" x14ac:dyDescent="0.25">
      <c r="A11" s="763" t="s">
        <v>5755</v>
      </c>
      <c r="B11" s="42">
        <v>1080</v>
      </c>
      <c r="C11" s="42">
        <v>0</v>
      </c>
      <c r="E11" s="759">
        <v>44578</v>
      </c>
      <c r="F11">
        <v>122.3</v>
      </c>
    </row>
    <row r="12" spans="1:6" x14ac:dyDescent="0.25">
      <c r="A12" s="761" t="s">
        <v>5757</v>
      </c>
      <c r="B12" s="762">
        <v>900</v>
      </c>
      <c r="C12" s="762">
        <f>B12*F209</f>
        <v>105966</v>
      </c>
      <c r="E12" s="759">
        <v>44579</v>
      </c>
      <c r="F12">
        <v>122.09</v>
      </c>
    </row>
    <row r="13" spans="1:6" hidden="1" x14ac:dyDescent="0.25">
      <c r="A13" s="763" t="s">
        <v>5755</v>
      </c>
      <c r="B13" s="42">
        <v>900</v>
      </c>
      <c r="C13" s="42">
        <v>0</v>
      </c>
      <c r="E13" s="759">
        <v>44580</v>
      </c>
      <c r="F13">
        <v>121.88</v>
      </c>
    </row>
    <row r="14" spans="1:6" x14ac:dyDescent="0.25">
      <c r="A14" s="761" t="s">
        <v>5745</v>
      </c>
      <c r="B14" s="762">
        <v>630</v>
      </c>
      <c r="C14" s="762">
        <f>B14*F221</f>
        <v>73754.099999999991</v>
      </c>
      <c r="E14" s="759">
        <v>44581</v>
      </c>
      <c r="F14">
        <v>121.78</v>
      </c>
    </row>
    <row r="15" spans="1:6" hidden="1" x14ac:dyDescent="0.25">
      <c r="A15" s="763" t="s">
        <v>5539</v>
      </c>
      <c r="B15" s="42">
        <v>630</v>
      </c>
      <c r="C15" s="42">
        <v>0</v>
      </c>
      <c r="E15" s="759">
        <v>44582</v>
      </c>
      <c r="F15">
        <v>121.6</v>
      </c>
    </row>
    <row r="16" spans="1:6" x14ac:dyDescent="0.25">
      <c r="A16" s="761" t="s">
        <v>5743</v>
      </c>
      <c r="B16" s="762">
        <v>450</v>
      </c>
      <c r="C16" s="762">
        <f>B16*F221</f>
        <v>52681.5</v>
      </c>
      <c r="E16" s="759">
        <v>44585</v>
      </c>
      <c r="F16">
        <v>121.21</v>
      </c>
    </row>
    <row r="17" spans="1:6" hidden="1" x14ac:dyDescent="0.25">
      <c r="A17" s="763" t="s">
        <v>5539</v>
      </c>
      <c r="B17" s="42">
        <v>450</v>
      </c>
      <c r="C17" s="42">
        <v>0</v>
      </c>
      <c r="E17" s="759">
        <v>44586</v>
      </c>
      <c r="F17">
        <v>121.06</v>
      </c>
    </row>
    <row r="18" spans="1:6" x14ac:dyDescent="0.25">
      <c r="A18" s="761" t="s">
        <v>5737</v>
      </c>
      <c r="B18" s="762">
        <v>720</v>
      </c>
      <c r="C18" s="762">
        <f>B18*F221</f>
        <v>84290.4</v>
      </c>
      <c r="E18" s="759">
        <v>44587</v>
      </c>
      <c r="F18">
        <v>121</v>
      </c>
    </row>
    <row r="19" spans="1:6" hidden="1" x14ac:dyDescent="0.25">
      <c r="A19" s="763" t="s">
        <v>5539</v>
      </c>
      <c r="B19" s="42">
        <v>720</v>
      </c>
      <c r="C19" s="42">
        <v>0</v>
      </c>
      <c r="E19" s="759">
        <v>44588</v>
      </c>
      <c r="F19">
        <v>120.92</v>
      </c>
    </row>
    <row r="20" spans="1:6" x14ac:dyDescent="0.25">
      <c r="A20" s="761" t="s">
        <v>5714</v>
      </c>
      <c r="B20" s="762">
        <v>2814</v>
      </c>
      <c r="C20" s="762">
        <f>B20*F244</f>
        <v>317503.62</v>
      </c>
      <c r="E20" s="759">
        <v>44589</v>
      </c>
      <c r="F20">
        <v>120.84</v>
      </c>
    </row>
    <row r="21" spans="1:6" hidden="1" x14ac:dyDescent="0.25">
      <c r="A21" s="763" t="s">
        <v>5484</v>
      </c>
      <c r="B21" s="42">
        <v>2814</v>
      </c>
      <c r="C21" s="42">
        <v>0</v>
      </c>
      <c r="E21" s="759">
        <v>44592</v>
      </c>
      <c r="F21">
        <v>120.9</v>
      </c>
    </row>
    <row r="22" spans="1:6" x14ac:dyDescent="0.25">
      <c r="A22" s="761" t="s">
        <v>5752</v>
      </c>
      <c r="B22" s="762">
        <v>552.48</v>
      </c>
      <c r="C22" s="48">
        <f>B22*F210</f>
        <v>64717.5072</v>
      </c>
      <c r="E22" s="759">
        <v>44593</v>
      </c>
      <c r="F22">
        <v>121.26</v>
      </c>
    </row>
    <row r="23" spans="1:6" hidden="1" x14ac:dyDescent="0.25">
      <c r="A23" s="763" t="s">
        <v>5549</v>
      </c>
      <c r="B23" s="42">
        <v>552.48</v>
      </c>
      <c r="C23" s="764">
        <v>0</v>
      </c>
      <c r="E23" s="759">
        <v>44594</v>
      </c>
      <c r="F23">
        <v>121.39</v>
      </c>
    </row>
    <row r="24" spans="1:6" x14ac:dyDescent="0.25">
      <c r="A24" s="761" t="s">
        <v>5720</v>
      </c>
      <c r="B24" s="762">
        <v>1710.72</v>
      </c>
      <c r="C24" s="48">
        <f>B24*F239</f>
        <v>195620.83199999999</v>
      </c>
      <c r="E24" s="759">
        <v>44595</v>
      </c>
      <c r="F24">
        <v>121.38</v>
      </c>
    </row>
    <row r="25" spans="1:6" hidden="1" x14ac:dyDescent="0.25">
      <c r="A25" s="763" t="s">
        <v>5494</v>
      </c>
      <c r="B25" s="42">
        <v>1710.72</v>
      </c>
      <c r="C25" s="764">
        <v>0</v>
      </c>
      <c r="E25" s="759">
        <v>44596</v>
      </c>
      <c r="F25">
        <v>121.45</v>
      </c>
    </row>
    <row r="26" spans="1:6" x14ac:dyDescent="0.25">
      <c r="A26" s="761" t="s">
        <v>5749</v>
      </c>
      <c r="B26" s="762">
        <v>20000</v>
      </c>
      <c r="C26" s="762">
        <f>B26*F214</f>
        <v>2339600</v>
      </c>
      <c r="E26" s="759">
        <v>44599</v>
      </c>
      <c r="F26">
        <v>121.34</v>
      </c>
    </row>
    <row r="27" spans="1:6" hidden="1" x14ac:dyDescent="0.25">
      <c r="A27" s="763" t="s">
        <v>5546</v>
      </c>
      <c r="B27" s="42">
        <v>20000</v>
      </c>
      <c r="C27" s="42">
        <v>0</v>
      </c>
      <c r="E27" s="759">
        <v>44600</v>
      </c>
      <c r="F27">
        <v>121.34</v>
      </c>
    </row>
    <row r="28" spans="1:6" x14ac:dyDescent="0.25">
      <c r="A28" s="761" t="s">
        <v>5891</v>
      </c>
      <c r="B28" s="762">
        <v>6221.62</v>
      </c>
      <c r="C28" s="762">
        <f>B28*F32</f>
        <v>754682.50599999994</v>
      </c>
      <c r="E28" s="759">
        <v>44601</v>
      </c>
      <c r="F28">
        <v>121.35</v>
      </c>
    </row>
    <row r="29" spans="1:6" hidden="1" x14ac:dyDescent="0.25">
      <c r="A29" s="763" t="s">
        <v>5889</v>
      </c>
      <c r="B29" s="42">
        <v>6221.62</v>
      </c>
      <c r="C29" s="42">
        <v>0</v>
      </c>
      <c r="E29" s="759">
        <v>44602</v>
      </c>
      <c r="F29">
        <v>121.33</v>
      </c>
    </row>
    <row r="30" spans="1:6" x14ac:dyDescent="0.25">
      <c r="A30" s="761" t="s">
        <v>5861</v>
      </c>
      <c r="B30" s="762">
        <v>21000</v>
      </c>
      <c r="C30" s="762">
        <f>B30*F55</f>
        <v>2578800</v>
      </c>
      <c r="E30" s="759">
        <v>44603</v>
      </c>
      <c r="F30">
        <v>121.28</v>
      </c>
    </row>
    <row r="31" spans="1:6" hidden="1" x14ac:dyDescent="0.25">
      <c r="A31" s="763" t="s">
        <v>5669</v>
      </c>
      <c r="B31" s="42">
        <v>21000</v>
      </c>
      <c r="C31" s="42">
        <v>0</v>
      </c>
      <c r="E31" s="759">
        <v>44606</v>
      </c>
      <c r="F31">
        <v>121.28</v>
      </c>
    </row>
    <row r="32" spans="1:6" x14ac:dyDescent="0.25">
      <c r="A32" s="761" t="s">
        <v>5834</v>
      </c>
      <c r="B32" s="762">
        <v>20143.97</v>
      </c>
      <c r="C32" s="762">
        <f>B32*F74</f>
        <v>2427348.3850000002</v>
      </c>
      <c r="E32" s="759">
        <v>44607</v>
      </c>
      <c r="F32">
        <v>121.3</v>
      </c>
    </row>
    <row r="33" spans="1:6" hidden="1" x14ac:dyDescent="0.25">
      <c r="A33" s="763" t="s">
        <v>5833</v>
      </c>
      <c r="B33" s="42">
        <v>20143.97</v>
      </c>
      <c r="C33" s="42">
        <v>0</v>
      </c>
      <c r="E33" s="759">
        <v>44608</v>
      </c>
      <c r="F33">
        <v>121.33</v>
      </c>
    </row>
    <row r="34" spans="1:6" x14ac:dyDescent="0.25">
      <c r="A34" s="761" t="s">
        <v>5881</v>
      </c>
      <c r="B34" s="762">
        <v>1363.2</v>
      </c>
      <c r="C34" s="762">
        <f>F74*B34</f>
        <v>164265.60000000001</v>
      </c>
      <c r="E34" s="759">
        <v>44609</v>
      </c>
      <c r="F34">
        <v>121.33</v>
      </c>
    </row>
    <row r="35" spans="1:6" hidden="1" x14ac:dyDescent="0.25">
      <c r="A35" s="763" t="s">
        <v>5680</v>
      </c>
      <c r="B35" s="42">
        <v>1363.2</v>
      </c>
      <c r="C35" s="42">
        <v>0</v>
      </c>
      <c r="E35" s="759">
        <v>44610</v>
      </c>
      <c r="F35">
        <v>121.34</v>
      </c>
    </row>
    <row r="36" spans="1:6" x14ac:dyDescent="0.25">
      <c r="A36" s="761" t="s">
        <v>5804</v>
      </c>
      <c r="B36" s="762">
        <v>2587.8000000000002</v>
      </c>
      <c r="C36" s="762">
        <f>B36*F149</f>
        <v>302073.89400000003</v>
      </c>
      <c r="E36" s="759">
        <v>44613</v>
      </c>
      <c r="F36">
        <v>121.27</v>
      </c>
    </row>
    <row r="37" spans="1:6" hidden="1" x14ac:dyDescent="0.25">
      <c r="A37" s="763" t="s">
        <v>5802</v>
      </c>
      <c r="B37" s="42">
        <v>2587.8000000000002</v>
      </c>
      <c r="C37" s="42">
        <v>0</v>
      </c>
      <c r="E37" s="759">
        <v>44614</v>
      </c>
      <c r="F37">
        <v>121.26</v>
      </c>
    </row>
    <row r="38" spans="1:6" x14ac:dyDescent="0.25">
      <c r="A38" s="761" t="s">
        <v>5741</v>
      </c>
      <c r="B38" s="762">
        <v>2491.7399999999998</v>
      </c>
      <c r="C38" s="762">
        <f>B38*F221</f>
        <v>291708.00179999997</v>
      </c>
      <c r="E38" s="759">
        <v>44615</v>
      </c>
      <c r="F38">
        <v>121.29</v>
      </c>
    </row>
    <row r="39" spans="1:6" hidden="1" x14ac:dyDescent="0.25">
      <c r="A39" s="763" t="s">
        <v>5539</v>
      </c>
      <c r="B39" s="42">
        <v>2491.7399999999998</v>
      </c>
      <c r="C39" s="42">
        <v>0</v>
      </c>
      <c r="E39" s="759">
        <v>44616</v>
      </c>
      <c r="F39">
        <v>121.23</v>
      </c>
    </row>
    <row r="40" spans="1:6" x14ac:dyDescent="0.25">
      <c r="A40" s="761" t="s">
        <v>5896</v>
      </c>
      <c r="B40" s="762">
        <v>29754.86</v>
      </c>
      <c r="C40" s="762">
        <f>B40*F12</f>
        <v>3632770.8574000001</v>
      </c>
      <c r="E40" s="759">
        <v>44617</v>
      </c>
      <c r="F40">
        <v>121.23</v>
      </c>
    </row>
    <row r="41" spans="1:6" hidden="1" x14ac:dyDescent="0.25">
      <c r="A41" s="763" t="s">
        <v>5894</v>
      </c>
      <c r="B41" s="42">
        <v>29754.86</v>
      </c>
      <c r="C41" s="42">
        <v>0</v>
      </c>
      <c r="E41" s="759">
        <v>44620</v>
      </c>
      <c r="F41">
        <v>121.32</v>
      </c>
    </row>
    <row r="42" spans="1:6" x14ac:dyDescent="0.25">
      <c r="A42" s="761" t="s">
        <v>5883</v>
      </c>
      <c r="B42" s="762">
        <v>30866.720000000001</v>
      </c>
      <c r="C42" s="762">
        <f>B42*F41</f>
        <v>3744750.4704</v>
      </c>
      <c r="E42" s="759">
        <v>44621</v>
      </c>
      <c r="F42">
        <v>121.43</v>
      </c>
    </row>
    <row r="43" spans="1:6" hidden="1" x14ac:dyDescent="0.25">
      <c r="A43" s="763" t="s">
        <v>5680</v>
      </c>
      <c r="B43" s="42">
        <v>30866.720000000001</v>
      </c>
      <c r="C43" s="42">
        <v>0</v>
      </c>
      <c r="E43" s="759">
        <v>44622</v>
      </c>
      <c r="F43">
        <v>121.71</v>
      </c>
    </row>
    <row r="44" spans="1:6" x14ac:dyDescent="0.25">
      <c r="A44" s="761" t="s">
        <v>5838</v>
      </c>
      <c r="B44" s="762">
        <v>62872.27</v>
      </c>
      <c r="C44" s="762">
        <f>B44*F71</f>
        <v>7610059.5608000001</v>
      </c>
      <c r="E44" s="759">
        <v>44623</v>
      </c>
      <c r="F44">
        <v>122.68</v>
      </c>
    </row>
    <row r="45" spans="1:6" hidden="1" x14ac:dyDescent="0.25">
      <c r="A45" s="763" t="s">
        <v>5836</v>
      </c>
      <c r="B45" s="42">
        <v>62872.27</v>
      </c>
      <c r="C45" s="42">
        <v>0</v>
      </c>
      <c r="E45" s="759">
        <v>44624</v>
      </c>
      <c r="F45">
        <v>123.07</v>
      </c>
    </row>
    <row r="46" spans="1:6" x14ac:dyDescent="0.25">
      <c r="A46" s="761" t="s">
        <v>5739</v>
      </c>
      <c r="B46" s="762">
        <v>32774.75</v>
      </c>
      <c r="C46" s="762">
        <f>B46*F221</f>
        <v>3836939.9824999999</v>
      </c>
      <c r="E46" s="759">
        <v>44627</v>
      </c>
      <c r="F46">
        <v>124.58</v>
      </c>
    </row>
    <row r="47" spans="1:6" hidden="1" x14ac:dyDescent="0.25">
      <c r="A47" s="763" t="s">
        <v>5539</v>
      </c>
      <c r="B47" s="42">
        <v>32774.75</v>
      </c>
      <c r="C47" s="42">
        <v>0</v>
      </c>
      <c r="E47" s="759">
        <v>44628</v>
      </c>
      <c r="F47">
        <v>127.08</v>
      </c>
    </row>
    <row r="48" spans="1:6" x14ac:dyDescent="0.25">
      <c r="A48" s="761" t="s">
        <v>5730</v>
      </c>
      <c r="B48" s="762">
        <v>20181.8</v>
      </c>
      <c r="C48" s="762">
        <f>B48*F231</f>
        <v>2349161.52</v>
      </c>
      <c r="E48" s="759">
        <v>44629</v>
      </c>
      <c r="F48">
        <v>124.7</v>
      </c>
    </row>
    <row r="49" spans="1:6" hidden="1" x14ac:dyDescent="0.25">
      <c r="A49" s="763" t="s">
        <v>5504</v>
      </c>
      <c r="B49" s="42">
        <v>20181.8</v>
      </c>
      <c r="C49" s="42">
        <v>0</v>
      </c>
      <c r="E49" s="759">
        <v>44630</v>
      </c>
      <c r="F49">
        <v>123.72</v>
      </c>
    </row>
    <row r="50" spans="1:6" x14ac:dyDescent="0.25">
      <c r="A50" s="761" t="s">
        <v>5716</v>
      </c>
      <c r="B50" s="762">
        <v>4222</v>
      </c>
      <c r="C50" s="762">
        <f>B50*F244</f>
        <v>476368.26</v>
      </c>
      <c r="E50" s="759">
        <v>44631</v>
      </c>
      <c r="F50">
        <v>123.33</v>
      </c>
    </row>
    <row r="51" spans="1:6" hidden="1" x14ac:dyDescent="0.25">
      <c r="A51" s="763" t="s">
        <v>5484</v>
      </c>
      <c r="B51" s="42">
        <v>4222</v>
      </c>
      <c r="C51" s="42">
        <v>0</v>
      </c>
      <c r="E51" s="759">
        <v>44635</v>
      </c>
      <c r="F51">
        <v>122.98</v>
      </c>
    </row>
    <row r="52" spans="1:6" x14ac:dyDescent="0.25">
      <c r="A52" s="761" t="s">
        <v>5810</v>
      </c>
      <c r="B52" s="762">
        <v>10020.370000000001</v>
      </c>
      <c r="C52" s="762">
        <f>B52*F135</f>
        <v>1171681.8641000001</v>
      </c>
      <c r="E52" s="759">
        <v>44636</v>
      </c>
      <c r="F52">
        <v>122.86</v>
      </c>
    </row>
    <row r="53" spans="1:6" hidden="1" x14ac:dyDescent="0.25">
      <c r="A53" s="763" t="s">
        <v>5809</v>
      </c>
      <c r="B53" s="42">
        <v>10020.370000000001</v>
      </c>
      <c r="C53" s="42">
        <v>0</v>
      </c>
      <c r="E53" s="759">
        <v>44637</v>
      </c>
      <c r="F53">
        <v>122.89</v>
      </c>
    </row>
    <row r="54" spans="1:6" x14ac:dyDescent="0.25">
      <c r="A54" s="761" t="s">
        <v>5735</v>
      </c>
      <c r="B54" s="762">
        <v>6172.66</v>
      </c>
      <c r="C54" s="762">
        <f>B54*F224</f>
        <v>721707.40720000002</v>
      </c>
      <c r="E54" s="759">
        <v>44638</v>
      </c>
      <c r="F54">
        <v>122.83</v>
      </c>
    </row>
    <row r="55" spans="1:6" hidden="1" x14ac:dyDescent="0.25">
      <c r="A55" s="763" t="s">
        <v>5733</v>
      </c>
      <c r="B55" s="42">
        <v>6172.66</v>
      </c>
      <c r="C55" s="42">
        <v>0</v>
      </c>
      <c r="E55" s="759">
        <v>44643</v>
      </c>
      <c r="F55">
        <v>122.8</v>
      </c>
    </row>
    <row r="56" spans="1:6" x14ac:dyDescent="0.25">
      <c r="A56" s="761" t="s">
        <v>5717</v>
      </c>
      <c r="B56" s="762">
        <v>4568.71</v>
      </c>
      <c r="C56" s="762">
        <f>B56*F244</f>
        <v>515487.54930000001</v>
      </c>
      <c r="E56" s="759">
        <v>44644</v>
      </c>
      <c r="F56">
        <v>122.48</v>
      </c>
    </row>
    <row r="57" spans="1:6" hidden="1" x14ac:dyDescent="0.25">
      <c r="A57" s="763" t="s">
        <v>5484</v>
      </c>
      <c r="B57" s="42">
        <v>4568.71</v>
      </c>
      <c r="C57" s="42">
        <v>0</v>
      </c>
      <c r="E57" s="759">
        <v>44645</v>
      </c>
      <c r="F57">
        <v>122.2</v>
      </c>
    </row>
    <row r="58" spans="1:6" x14ac:dyDescent="0.25">
      <c r="A58" s="761" t="s">
        <v>5841</v>
      </c>
      <c r="B58" s="762">
        <v>1059.5</v>
      </c>
      <c r="C58" s="762">
        <f>B58*F71</f>
        <v>128241.88</v>
      </c>
      <c r="E58" s="759">
        <v>44648</v>
      </c>
      <c r="F58">
        <v>122.13</v>
      </c>
    </row>
    <row r="59" spans="1:6" hidden="1" x14ac:dyDescent="0.25">
      <c r="A59" s="763" t="s">
        <v>5836</v>
      </c>
      <c r="B59" s="42">
        <v>1059.5</v>
      </c>
      <c r="C59" s="42">
        <v>0</v>
      </c>
      <c r="E59" s="759">
        <v>44649</v>
      </c>
      <c r="F59">
        <v>122.17</v>
      </c>
    </row>
    <row r="60" spans="1:6" x14ac:dyDescent="0.25">
      <c r="A60" s="761" t="s">
        <v>5790</v>
      </c>
      <c r="B60" s="762">
        <v>2089.5</v>
      </c>
      <c r="C60" s="762">
        <f>B60*F168</f>
        <v>245996.83500000002</v>
      </c>
      <c r="E60" s="759">
        <v>44650</v>
      </c>
      <c r="F60">
        <v>121.91</v>
      </c>
    </row>
    <row r="61" spans="1:6" hidden="1" x14ac:dyDescent="0.25">
      <c r="A61" s="763" t="s">
        <v>5788</v>
      </c>
      <c r="B61" s="42">
        <v>2089.5</v>
      </c>
      <c r="C61" s="42">
        <v>0</v>
      </c>
      <c r="E61" s="759">
        <v>44651</v>
      </c>
      <c r="F61">
        <v>121.62</v>
      </c>
    </row>
    <row r="62" spans="1:6" x14ac:dyDescent="0.25">
      <c r="A62" s="761" t="s">
        <v>5826</v>
      </c>
      <c r="B62" s="762">
        <v>4100</v>
      </c>
      <c r="C62" s="762">
        <f>B62*F89</f>
        <v>494296</v>
      </c>
      <c r="E62" s="759">
        <v>44652</v>
      </c>
      <c r="F62">
        <v>121.56</v>
      </c>
    </row>
    <row r="63" spans="1:6" hidden="1" x14ac:dyDescent="0.25">
      <c r="A63" s="763" t="s">
        <v>5824</v>
      </c>
      <c r="B63" s="42">
        <v>4100</v>
      </c>
      <c r="C63" s="42">
        <v>0</v>
      </c>
      <c r="E63" s="759">
        <v>44655</v>
      </c>
      <c r="F63">
        <v>121.38</v>
      </c>
    </row>
    <row r="64" spans="1:6" x14ac:dyDescent="0.25">
      <c r="A64" s="761" t="s">
        <v>5726</v>
      </c>
      <c r="B64" s="762">
        <v>2190</v>
      </c>
      <c r="C64" s="762">
        <f>B64*F233</f>
        <v>253295.4</v>
      </c>
      <c r="E64" s="759">
        <v>44656</v>
      </c>
      <c r="F64">
        <v>121.42</v>
      </c>
    </row>
    <row r="65" spans="1:6" hidden="1" x14ac:dyDescent="0.25">
      <c r="A65" s="763" t="s">
        <v>5724</v>
      </c>
      <c r="B65" s="42">
        <v>2190</v>
      </c>
      <c r="C65" s="42">
        <v>0</v>
      </c>
      <c r="E65" s="759">
        <v>44657</v>
      </c>
      <c r="F65">
        <v>121.38</v>
      </c>
    </row>
    <row r="66" spans="1:6" x14ac:dyDescent="0.25">
      <c r="A66" s="761" t="s">
        <v>5808</v>
      </c>
      <c r="B66" s="762">
        <v>22000</v>
      </c>
      <c r="C66" s="762">
        <f>B66*F144</f>
        <v>2568720</v>
      </c>
      <c r="E66" s="759">
        <v>44658</v>
      </c>
      <c r="F66">
        <v>121.33</v>
      </c>
    </row>
    <row r="67" spans="1:6" hidden="1" x14ac:dyDescent="0.25">
      <c r="A67" s="763" t="s">
        <v>5600</v>
      </c>
      <c r="B67" s="42">
        <v>22000</v>
      </c>
      <c r="C67" s="42">
        <v>0</v>
      </c>
      <c r="E67" s="759">
        <v>44659</v>
      </c>
      <c r="F67">
        <v>121.26</v>
      </c>
    </row>
    <row r="68" spans="1:6" x14ac:dyDescent="0.25">
      <c r="A68" s="761" t="s">
        <v>5793</v>
      </c>
      <c r="B68" s="762">
        <v>20082.98</v>
      </c>
      <c r="C68" s="762">
        <f>B68*F166</f>
        <v>2365975.8738000002</v>
      </c>
      <c r="E68" s="759">
        <v>44662</v>
      </c>
      <c r="F68">
        <v>121.14</v>
      </c>
    </row>
    <row r="69" spans="1:6" hidden="1" x14ac:dyDescent="0.25">
      <c r="A69" s="763" t="s">
        <v>5791</v>
      </c>
      <c r="B69" s="42">
        <v>20082.98</v>
      </c>
      <c r="C69" s="42">
        <v>0</v>
      </c>
      <c r="E69" s="759">
        <v>44663</v>
      </c>
      <c r="F69">
        <v>121.06</v>
      </c>
    </row>
    <row r="70" spans="1:6" x14ac:dyDescent="0.25">
      <c r="A70" s="761" t="s">
        <v>5893</v>
      </c>
      <c r="B70" s="762">
        <v>5124.42</v>
      </c>
      <c r="C70" s="762">
        <f>B70*F14</f>
        <v>624051.8676</v>
      </c>
      <c r="E70" s="759">
        <v>44664</v>
      </c>
      <c r="F70">
        <v>120.98</v>
      </c>
    </row>
    <row r="71" spans="1:6" hidden="1" x14ac:dyDescent="0.25">
      <c r="A71" s="763" t="s">
        <v>5696</v>
      </c>
      <c r="B71" s="42">
        <v>5124.42</v>
      </c>
      <c r="C71" s="42">
        <v>0</v>
      </c>
      <c r="E71" s="759">
        <v>44665</v>
      </c>
      <c r="F71">
        <v>121.04</v>
      </c>
    </row>
    <row r="72" spans="1:6" x14ac:dyDescent="0.25">
      <c r="A72" s="761" t="s">
        <v>5886</v>
      </c>
      <c r="B72" s="762">
        <v>5556.6</v>
      </c>
      <c r="C72" s="762">
        <f>B72*F39</f>
        <v>673626.61800000002</v>
      </c>
      <c r="E72" s="759">
        <v>44666</v>
      </c>
      <c r="F72">
        <v>121.03</v>
      </c>
    </row>
    <row r="73" spans="1:6" hidden="1" x14ac:dyDescent="0.25">
      <c r="A73" s="763" t="s">
        <v>5884</v>
      </c>
      <c r="B73" s="42">
        <v>5556.6</v>
      </c>
      <c r="C73" s="42">
        <v>0</v>
      </c>
      <c r="E73" s="759">
        <v>44670</v>
      </c>
      <c r="F73">
        <v>120.91</v>
      </c>
    </row>
    <row r="74" spans="1:6" x14ac:dyDescent="0.25">
      <c r="A74" s="761" t="s">
        <v>5875</v>
      </c>
      <c r="B74" s="762">
        <v>12511.8</v>
      </c>
      <c r="C74" s="762">
        <f>B74*F44</f>
        <v>1534947.6240000001</v>
      </c>
      <c r="E74" s="759">
        <v>44671</v>
      </c>
      <c r="F74">
        <v>120.5</v>
      </c>
    </row>
    <row r="75" spans="1:6" hidden="1" x14ac:dyDescent="0.25">
      <c r="A75" s="763" t="s">
        <v>5679</v>
      </c>
      <c r="B75" s="42">
        <v>12511.8</v>
      </c>
      <c r="C75" s="42">
        <v>0</v>
      </c>
      <c r="E75" s="759">
        <v>44672</v>
      </c>
      <c r="F75">
        <v>120.2</v>
      </c>
    </row>
    <row r="76" spans="1:6" x14ac:dyDescent="0.25">
      <c r="A76" s="761" t="s">
        <v>5830</v>
      </c>
      <c r="B76" s="762">
        <v>14084.57</v>
      </c>
      <c r="C76" s="762">
        <f>B76*F79</f>
        <v>1708176.6495999999</v>
      </c>
      <c r="E76" s="759">
        <v>44673</v>
      </c>
      <c r="F76">
        <v>120.18</v>
      </c>
    </row>
    <row r="77" spans="1:6" hidden="1" x14ac:dyDescent="0.25">
      <c r="A77" s="763" t="s">
        <v>5828</v>
      </c>
      <c r="B77" s="42">
        <v>14084.57</v>
      </c>
      <c r="C77" s="42">
        <v>0</v>
      </c>
      <c r="E77" s="759">
        <v>44677</v>
      </c>
      <c r="F77">
        <v>120.51</v>
      </c>
    </row>
    <row r="78" spans="1:6" x14ac:dyDescent="0.25">
      <c r="A78" s="761" t="s">
        <v>5806</v>
      </c>
      <c r="B78" s="762">
        <v>1038.0999999999999</v>
      </c>
      <c r="C78" s="762">
        <f>B78*F149</f>
        <v>121177.413</v>
      </c>
      <c r="E78" s="759">
        <v>44678</v>
      </c>
      <c r="F78">
        <v>120.72</v>
      </c>
    </row>
    <row r="79" spans="1:6" hidden="1" x14ac:dyDescent="0.25">
      <c r="A79" s="763" t="s">
        <v>5802</v>
      </c>
      <c r="B79" s="42">
        <v>1038.0999999999999</v>
      </c>
      <c r="C79" s="42">
        <v>0</v>
      </c>
      <c r="E79" s="759">
        <v>44679</v>
      </c>
      <c r="F79">
        <v>121.28</v>
      </c>
    </row>
    <row r="80" spans="1:6" x14ac:dyDescent="0.25">
      <c r="A80" s="761" t="s">
        <v>5732</v>
      </c>
      <c r="B80" s="762">
        <v>4897.46</v>
      </c>
      <c r="C80" s="762">
        <f>B80*F228</f>
        <v>571925.37880000006</v>
      </c>
      <c r="E80" s="759">
        <v>44680</v>
      </c>
      <c r="F80">
        <v>121.1</v>
      </c>
    </row>
    <row r="81" spans="1:6" hidden="1" x14ac:dyDescent="0.25">
      <c r="A81" s="763" t="s">
        <v>5506</v>
      </c>
      <c r="B81" s="42">
        <v>4897.46</v>
      </c>
      <c r="C81" s="42">
        <v>0</v>
      </c>
      <c r="E81" s="759">
        <v>44685</v>
      </c>
      <c r="F81">
        <v>120.62</v>
      </c>
    </row>
    <row r="82" spans="1:6" x14ac:dyDescent="0.25">
      <c r="A82" s="761" t="s">
        <v>5777</v>
      </c>
      <c r="B82" s="762">
        <v>1445.8</v>
      </c>
      <c r="C82" s="762">
        <f>B82*F186</f>
        <v>168652.57</v>
      </c>
      <c r="E82" s="759">
        <v>44686</v>
      </c>
      <c r="F82">
        <v>120.57</v>
      </c>
    </row>
    <row r="83" spans="1:6" hidden="1" x14ac:dyDescent="0.25">
      <c r="A83" s="763" t="s">
        <v>5565</v>
      </c>
      <c r="B83" s="42">
        <v>1445.8</v>
      </c>
      <c r="C83" s="42">
        <v>0</v>
      </c>
      <c r="E83" s="759">
        <v>44687</v>
      </c>
      <c r="F83">
        <v>120.29</v>
      </c>
    </row>
    <row r="84" spans="1:6" x14ac:dyDescent="0.25">
      <c r="A84" s="761" t="s">
        <v>5867</v>
      </c>
      <c r="B84" s="762">
        <v>3000</v>
      </c>
      <c r="C84" s="762">
        <f>B84*F49</f>
        <v>371160</v>
      </c>
      <c r="E84" s="759">
        <v>44690</v>
      </c>
      <c r="F84">
        <v>120.43</v>
      </c>
    </row>
    <row r="85" spans="1:6" hidden="1" x14ac:dyDescent="0.25">
      <c r="A85" s="763" t="s">
        <v>5866</v>
      </c>
      <c r="B85" s="42">
        <v>3000</v>
      </c>
      <c r="C85" s="42">
        <v>0</v>
      </c>
      <c r="E85" s="759">
        <v>44691</v>
      </c>
      <c r="F85">
        <v>120.55</v>
      </c>
    </row>
    <row r="86" spans="1:6" x14ac:dyDescent="0.25">
      <c r="E86" s="759">
        <v>44692</v>
      </c>
      <c r="F86">
        <v>120.61</v>
      </c>
    </row>
    <row r="87" spans="1:6" x14ac:dyDescent="0.25">
      <c r="E87" s="759">
        <v>44693</v>
      </c>
      <c r="F87">
        <v>120.6</v>
      </c>
    </row>
    <row r="88" spans="1:6" x14ac:dyDescent="0.25">
      <c r="E88" s="759">
        <v>44694</v>
      </c>
      <c r="F88">
        <v>120.52</v>
      </c>
    </row>
    <row r="89" spans="1:6" x14ac:dyDescent="0.25">
      <c r="E89" s="759">
        <v>44697</v>
      </c>
      <c r="F89">
        <v>120.56</v>
      </c>
    </row>
    <row r="90" spans="1:6" x14ac:dyDescent="0.25">
      <c r="A90" s="738" t="s">
        <v>5787</v>
      </c>
      <c r="B90" s="739">
        <v>0</v>
      </c>
      <c r="C90" s="739">
        <v>2000</v>
      </c>
      <c r="E90" s="759">
        <v>44698</v>
      </c>
      <c r="F90">
        <v>120.52</v>
      </c>
    </row>
    <row r="91" spans="1:6" x14ac:dyDescent="0.25">
      <c r="A91" s="737" t="s">
        <v>5582</v>
      </c>
      <c r="B91" s="6">
        <v>0</v>
      </c>
      <c r="C91" s="6">
        <v>2000</v>
      </c>
      <c r="E91" s="759">
        <v>44699</v>
      </c>
      <c r="F91">
        <v>120.4</v>
      </c>
    </row>
    <row r="92" spans="1:6" x14ac:dyDescent="0.25">
      <c r="A92" s="738" t="s">
        <v>5750</v>
      </c>
      <c r="B92" s="739">
        <v>0</v>
      </c>
      <c r="C92" s="739">
        <v>3690</v>
      </c>
      <c r="E92" s="759">
        <v>44700</v>
      </c>
      <c r="F92">
        <v>120.21</v>
      </c>
    </row>
    <row r="93" spans="1:6" x14ac:dyDescent="0.25">
      <c r="A93" s="737" t="s">
        <v>5549</v>
      </c>
      <c r="B93" s="6">
        <v>0</v>
      </c>
      <c r="C93" s="6">
        <v>3690</v>
      </c>
      <c r="E93" s="759">
        <v>44701</v>
      </c>
      <c r="F93">
        <v>119.96</v>
      </c>
    </row>
    <row r="94" spans="1:6" x14ac:dyDescent="0.25">
      <c r="A94" s="738" t="s">
        <v>5746</v>
      </c>
      <c r="B94" s="739">
        <v>0</v>
      </c>
      <c r="C94" s="739">
        <v>1690</v>
      </c>
      <c r="E94" s="759">
        <v>44704</v>
      </c>
      <c r="F94">
        <v>119.91</v>
      </c>
    </row>
    <row r="95" spans="1:6" x14ac:dyDescent="0.25">
      <c r="A95" s="737" t="s">
        <v>5541</v>
      </c>
      <c r="B95" s="6">
        <v>0</v>
      </c>
      <c r="C95" s="6">
        <v>1690</v>
      </c>
      <c r="E95" s="759">
        <v>44705</v>
      </c>
      <c r="F95">
        <v>119.98</v>
      </c>
    </row>
    <row r="96" spans="1:6" x14ac:dyDescent="0.25">
      <c r="A96" s="738" t="s">
        <v>5839</v>
      </c>
      <c r="B96" s="739">
        <v>0</v>
      </c>
      <c r="C96" s="739">
        <v>15000</v>
      </c>
      <c r="E96" s="759">
        <v>44707</v>
      </c>
      <c r="F96">
        <v>120.54</v>
      </c>
    </row>
    <row r="97" spans="1:6" x14ac:dyDescent="0.25">
      <c r="A97" s="737" t="s">
        <v>5836</v>
      </c>
      <c r="B97" s="6">
        <v>0</v>
      </c>
      <c r="C97" s="6">
        <v>15000</v>
      </c>
      <c r="E97" s="759">
        <v>44708</v>
      </c>
      <c r="F97">
        <v>120.94</v>
      </c>
    </row>
    <row r="98" spans="1:6" x14ac:dyDescent="0.25">
      <c r="A98" s="738" t="s">
        <v>5835</v>
      </c>
      <c r="B98" s="739">
        <v>0</v>
      </c>
      <c r="C98" s="739">
        <v>17000</v>
      </c>
      <c r="E98" s="759">
        <v>44711</v>
      </c>
      <c r="F98">
        <v>120.93</v>
      </c>
    </row>
    <row r="99" spans="1:6" x14ac:dyDescent="0.25">
      <c r="A99" s="737" t="s">
        <v>5833</v>
      </c>
      <c r="B99" s="6">
        <v>0</v>
      </c>
      <c r="C99" s="6">
        <v>17000</v>
      </c>
      <c r="E99" s="759">
        <v>44712</v>
      </c>
      <c r="F99">
        <v>120.75</v>
      </c>
    </row>
    <row r="100" spans="1:6" x14ac:dyDescent="0.25">
      <c r="A100" s="738" t="s">
        <v>5831</v>
      </c>
      <c r="B100" s="739">
        <v>0</v>
      </c>
      <c r="C100" s="739">
        <v>15000</v>
      </c>
      <c r="E100" s="759">
        <v>44713</v>
      </c>
      <c r="F100">
        <v>120.53</v>
      </c>
    </row>
    <row r="101" spans="1:6" x14ac:dyDescent="0.25">
      <c r="A101" s="737" t="s">
        <v>5828</v>
      </c>
      <c r="B101" s="6">
        <v>0</v>
      </c>
      <c r="C101" s="6">
        <v>15000</v>
      </c>
      <c r="E101" s="759">
        <v>44714</v>
      </c>
      <c r="F101">
        <v>120.37</v>
      </c>
    </row>
    <row r="102" spans="1:6" x14ac:dyDescent="0.25">
      <c r="A102" s="738" t="s">
        <v>5728</v>
      </c>
      <c r="B102" s="739">
        <v>0</v>
      </c>
      <c r="C102" s="739">
        <v>2800</v>
      </c>
      <c r="E102" s="759">
        <v>44715</v>
      </c>
      <c r="F102">
        <v>120.29</v>
      </c>
    </row>
    <row r="103" spans="1:6" x14ac:dyDescent="0.25">
      <c r="A103" s="737" t="s">
        <v>5501</v>
      </c>
      <c r="B103" s="6">
        <v>0</v>
      </c>
      <c r="C103" s="6">
        <v>2800</v>
      </c>
      <c r="E103" s="759">
        <v>44718</v>
      </c>
      <c r="F103">
        <v>120.11</v>
      </c>
    </row>
    <row r="104" spans="1:6" x14ac:dyDescent="0.25">
      <c r="A104" s="738" t="s">
        <v>5879</v>
      </c>
      <c r="B104" s="739">
        <v>0</v>
      </c>
      <c r="C104" s="739">
        <v>5000</v>
      </c>
      <c r="E104" s="759">
        <v>44719</v>
      </c>
      <c r="F104">
        <v>119.92</v>
      </c>
    </row>
    <row r="105" spans="1:6" x14ac:dyDescent="0.25">
      <c r="A105" s="737" t="s">
        <v>5878</v>
      </c>
      <c r="B105" s="6">
        <v>0</v>
      </c>
      <c r="C105" s="6">
        <v>5000</v>
      </c>
      <c r="E105" s="759">
        <v>44720</v>
      </c>
      <c r="F105">
        <v>119.9</v>
      </c>
    </row>
    <row r="106" spans="1:6" x14ac:dyDescent="0.25">
      <c r="A106" s="738" t="s">
        <v>5873</v>
      </c>
      <c r="B106" s="739">
        <v>0</v>
      </c>
      <c r="C106" s="739">
        <v>3213</v>
      </c>
      <c r="E106" s="759">
        <v>44721</v>
      </c>
      <c r="F106">
        <v>120.16</v>
      </c>
    </row>
    <row r="107" spans="1:6" x14ac:dyDescent="0.25">
      <c r="A107" s="737" t="s">
        <v>5872</v>
      </c>
      <c r="B107" s="6">
        <v>0</v>
      </c>
      <c r="C107" s="6">
        <v>3213</v>
      </c>
      <c r="E107" s="759">
        <v>44722</v>
      </c>
      <c r="F107">
        <v>120.21</v>
      </c>
    </row>
    <row r="108" spans="1:6" x14ac:dyDescent="0.25">
      <c r="A108" s="738" t="s">
        <v>5768</v>
      </c>
      <c r="B108" s="739">
        <v>0</v>
      </c>
      <c r="C108" s="739">
        <v>26000</v>
      </c>
      <c r="E108" s="759">
        <v>44725</v>
      </c>
      <c r="F108">
        <v>119.93</v>
      </c>
    </row>
    <row r="109" spans="1:6" x14ac:dyDescent="0.25">
      <c r="A109" s="737" t="s">
        <v>5767</v>
      </c>
      <c r="B109" s="6">
        <v>0</v>
      </c>
      <c r="C109" s="6">
        <v>26000</v>
      </c>
      <c r="E109" s="759">
        <v>44726</v>
      </c>
      <c r="F109">
        <v>119.88</v>
      </c>
    </row>
    <row r="110" spans="1:6" x14ac:dyDescent="0.25">
      <c r="A110" s="738" t="s">
        <v>5888</v>
      </c>
      <c r="B110" s="739">
        <v>0</v>
      </c>
      <c r="C110" s="739">
        <v>30000</v>
      </c>
      <c r="E110" s="759">
        <v>44727</v>
      </c>
      <c r="F110">
        <v>119.83</v>
      </c>
    </row>
    <row r="111" spans="1:6" x14ac:dyDescent="0.25">
      <c r="A111" s="737" t="s">
        <v>5887</v>
      </c>
      <c r="B111" s="6">
        <v>0</v>
      </c>
      <c r="C111" s="6">
        <v>30000</v>
      </c>
      <c r="E111" s="759">
        <v>44728</v>
      </c>
      <c r="F111">
        <v>119.85</v>
      </c>
    </row>
    <row r="112" spans="1:6" x14ac:dyDescent="0.25">
      <c r="A112" s="738" t="s">
        <v>5859</v>
      </c>
      <c r="B112" s="739">
        <v>0</v>
      </c>
      <c r="C112" s="739">
        <v>30000</v>
      </c>
      <c r="E112" s="759">
        <v>44729</v>
      </c>
      <c r="F112">
        <v>119.78</v>
      </c>
    </row>
    <row r="113" spans="1:6" x14ac:dyDescent="0.25">
      <c r="A113" s="737" t="s">
        <v>5858</v>
      </c>
      <c r="B113" s="6">
        <v>0</v>
      </c>
      <c r="C113" s="6">
        <v>30000</v>
      </c>
      <c r="E113" s="759">
        <v>44732</v>
      </c>
      <c r="F113">
        <v>119.66</v>
      </c>
    </row>
    <row r="114" spans="1:6" x14ac:dyDescent="0.25">
      <c r="A114" s="738" t="s">
        <v>5785</v>
      </c>
      <c r="B114" s="739">
        <v>0</v>
      </c>
      <c r="C114" s="739">
        <v>30000</v>
      </c>
      <c r="E114" s="759">
        <v>44733</v>
      </c>
      <c r="F114">
        <v>119.61</v>
      </c>
    </row>
    <row r="115" spans="1:6" x14ac:dyDescent="0.25">
      <c r="A115" s="737" t="s">
        <v>5784</v>
      </c>
      <c r="B115" s="6">
        <v>0</v>
      </c>
      <c r="C115" s="6">
        <v>30000</v>
      </c>
      <c r="E115" s="759">
        <v>44734</v>
      </c>
      <c r="F115">
        <v>119.54</v>
      </c>
    </row>
    <row r="116" spans="1:6" x14ac:dyDescent="0.25">
      <c r="A116" s="738" t="s">
        <v>5865</v>
      </c>
      <c r="B116" s="739">
        <v>0</v>
      </c>
      <c r="C116" s="739">
        <v>18000</v>
      </c>
      <c r="E116" s="759">
        <v>44735</v>
      </c>
      <c r="F116">
        <v>119.52</v>
      </c>
    </row>
    <row r="117" spans="1:6" x14ac:dyDescent="0.25">
      <c r="A117" s="737" t="s">
        <v>5862</v>
      </c>
      <c r="B117" s="6">
        <v>0</v>
      </c>
      <c r="C117" s="6">
        <v>18000</v>
      </c>
      <c r="E117" s="759">
        <v>44736</v>
      </c>
      <c r="F117">
        <v>119.41</v>
      </c>
    </row>
    <row r="118" spans="1:6" x14ac:dyDescent="0.25">
      <c r="A118" s="738" t="s">
        <v>5816</v>
      </c>
      <c r="B118" s="739">
        <v>0</v>
      </c>
      <c r="C118" s="739">
        <v>50000</v>
      </c>
      <c r="E118" s="759">
        <v>44739</v>
      </c>
      <c r="F118">
        <v>119.38</v>
      </c>
    </row>
    <row r="119" spans="1:6" x14ac:dyDescent="0.25">
      <c r="A119" s="737" t="s">
        <v>5619</v>
      </c>
      <c r="B119" s="6">
        <v>0</v>
      </c>
      <c r="C119" s="6">
        <v>50000</v>
      </c>
      <c r="E119" s="759">
        <v>44740</v>
      </c>
      <c r="F119">
        <v>119.37</v>
      </c>
    </row>
    <row r="120" spans="1:6" x14ac:dyDescent="0.25">
      <c r="A120" s="738" t="s">
        <v>5783</v>
      </c>
      <c r="B120" s="739">
        <v>0</v>
      </c>
      <c r="C120" s="739">
        <v>69756</v>
      </c>
      <c r="E120" s="759">
        <v>44741</v>
      </c>
      <c r="F120">
        <v>119.16</v>
      </c>
    </row>
    <row r="121" spans="1:6" x14ac:dyDescent="0.25">
      <c r="A121" s="737" t="s">
        <v>5782</v>
      </c>
      <c r="B121" s="6">
        <v>0</v>
      </c>
      <c r="C121" s="6">
        <v>69756</v>
      </c>
      <c r="E121" s="759">
        <v>44742</v>
      </c>
      <c r="F121">
        <v>119.13</v>
      </c>
    </row>
    <row r="122" spans="1:6" x14ac:dyDescent="0.25">
      <c r="A122" s="738" t="s">
        <v>5765</v>
      </c>
      <c r="B122" s="739">
        <v>0</v>
      </c>
      <c r="C122" s="739">
        <v>50000</v>
      </c>
      <c r="E122" s="759">
        <v>44743</v>
      </c>
      <c r="F122">
        <v>119.13</v>
      </c>
    </row>
    <row r="123" spans="1:6" x14ac:dyDescent="0.25">
      <c r="A123" s="737" t="s">
        <v>5764</v>
      </c>
      <c r="B123" s="6">
        <v>0</v>
      </c>
      <c r="C123" s="6">
        <v>50000</v>
      </c>
      <c r="E123" s="759">
        <v>44746</v>
      </c>
      <c r="F123">
        <v>119.12</v>
      </c>
    </row>
    <row r="124" spans="1:6" x14ac:dyDescent="0.25">
      <c r="A124" s="738" t="s">
        <v>5723</v>
      </c>
      <c r="B124" s="739">
        <v>0</v>
      </c>
      <c r="C124" s="739">
        <v>50000</v>
      </c>
      <c r="E124" s="759">
        <v>44747</v>
      </c>
      <c r="F124">
        <v>118.93</v>
      </c>
    </row>
    <row r="125" spans="1:6" x14ac:dyDescent="0.25">
      <c r="A125" s="737" t="s">
        <v>5721</v>
      </c>
      <c r="B125" s="6">
        <v>0</v>
      </c>
      <c r="C125" s="6">
        <v>50000</v>
      </c>
      <c r="E125" s="759">
        <v>44748</v>
      </c>
      <c r="F125">
        <v>118.47</v>
      </c>
    </row>
    <row r="126" spans="1:6" x14ac:dyDescent="0.25">
      <c r="A126" s="738" t="s">
        <v>5832</v>
      </c>
      <c r="B126" s="739">
        <v>0</v>
      </c>
      <c r="C126" s="739">
        <v>2284.41</v>
      </c>
      <c r="E126" s="759">
        <v>44749</v>
      </c>
      <c r="F126">
        <v>118.25</v>
      </c>
    </row>
    <row r="127" spans="1:6" x14ac:dyDescent="0.25">
      <c r="A127" s="737" t="s">
        <v>5659</v>
      </c>
      <c r="B127" s="6">
        <v>0</v>
      </c>
      <c r="C127" s="6">
        <v>2284.41</v>
      </c>
      <c r="E127" s="759">
        <v>44750</v>
      </c>
      <c r="F127">
        <v>118.07</v>
      </c>
    </row>
    <row r="128" spans="1:6" x14ac:dyDescent="0.25">
      <c r="A128" s="738" t="s">
        <v>5813</v>
      </c>
      <c r="B128" s="739">
        <v>0</v>
      </c>
      <c r="C128" s="739">
        <v>1380</v>
      </c>
      <c r="E128" s="759">
        <v>44754</v>
      </c>
      <c r="F128">
        <v>117.57</v>
      </c>
    </row>
    <row r="129" spans="1:6" x14ac:dyDescent="0.25">
      <c r="A129" s="737" t="s">
        <v>5811</v>
      </c>
      <c r="B129" s="6">
        <v>0</v>
      </c>
      <c r="C129" s="6">
        <v>1380</v>
      </c>
      <c r="E129" s="759">
        <v>44755</v>
      </c>
      <c r="F129">
        <v>117.32</v>
      </c>
    </row>
    <row r="130" spans="1:6" x14ac:dyDescent="0.25">
      <c r="A130" s="738" t="s">
        <v>5812</v>
      </c>
      <c r="B130" s="739">
        <v>0</v>
      </c>
      <c r="C130" s="739">
        <v>138</v>
      </c>
      <c r="E130" s="759">
        <v>44756</v>
      </c>
      <c r="F130">
        <v>117.29</v>
      </c>
    </row>
    <row r="131" spans="1:6" x14ac:dyDescent="0.25">
      <c r="A131" s="737" t="s">
        <v>5811</v>
      </c>
      <c r="B131" s="6">
        <v>0</v>
      </c>
      <c r="C131" s="6">
        <v>138</v>
      </c>
      <c r="E131" s="759">
        <v>44757</v>
      </c>
      <c r="F131">
        <v>117.24</v>
      </c>
    </row>
    <row r="132" spans="1:6" x14ac:dyDescent="0.25">
      <c r="A132" s="738" t="s">
        <v>5823</v>
      </c>
      <c r="B132" s="739">
        <v>0</v>
      </c>
      <c r="C132" s="739">
        <v>2580</v>
      </c>
      <c r="E132" s="759">
        <v>44760</v>
      </c>
      <c r="F132">
        <v>116.97</v>
      </c>
    </row>
    <row r="133" spans="1:6" x14ac:dyDescent="0.25">
      <c r="A133" s="737" t="s">
        <v>5644</v>
      </c>
      <c r="B133" s="6">
        <v>0</v>
      </c>
      <c r="C133" s="6">
        <v>2580</v>
      </c>
      <c r="E133" s="759">
        <v>44761</v>
      </c>
      <c r="F133">
        <v>117.04</v>
      </c>
    </row>
    <row r="134" spans="1:6" x14ac:dyDescent="0.25">
      <c r="A134" s="738" t="s">
        <v>5822</v>
      </c>
      <c r="B134" s="739">
        <v>0</v>
      </c>
      <c r="C134" s="739">
        <v>2580</v>
      </c>
      <c r="E134" s="759">
        <v>44762</v>
      </c>
      <c r="F134">
        <v>117.02</v>
      </c>
    </row>
    <row r="135" spans="1:6" x14ac:dyDescent="0.25">
      <c r="A135" s="737" t="s">
        <v>5644</v>
      </c>
      <c r="B135" s="6">
        <v>0</v>
      </c>
      <c r="C135" s="6">
        <v>2580</v>
      </c>
      <c r="E135" s="759">
        <v>44763</v>
      </c>
      <c r="F135">
        <v>116.93</v>
      </c>
    </row>
    <row r="136" spans="1:6" x14ac:dyDescent="0.25">
      <c r="A136" s="738" t="s">
        <v>5821</v>
      </c>
      <c r="B136" s="739">
        <v>0</v>
      </c>
      <c r="C136" s="739">
        <v>3354</v>
      </c>
      <c r="E136" s="759">
        <v>44764</v>
      </c>
      <c r="F136">
        <v>116.85</v>
      </c>
    </row>
    <row r="137" spans="1:6" x14ac:dyDescent="0.25">
      <c r="A137" s="737" t="s">
        <v>5644</v>
      </c>
      <c r="B137" s="6">
        <v>0</v>
      </c>
      <c r="C137" s="6">
        <v>3354</v>
      </c>
      <c r="E137" s="759">
        <v>44767</v>
      </c>
      <c r="F137">
        <v>116.61</v>
      </c>
    </row>
    <row r="138" spans="1:6" x14ac:dyDescent="0.25">
      <c r="A138" s="738" t="s">
        <v>5820</v>
      </c>
      <c r="B138" s="739">
        <v>0</v>
      </c>
      <c r="C138" s="739">
        <v>2580</v>
      </c>
      <c r="E138" s="759">
        <v>44768</v>
      </c>
      <c r="F138">
        <v>116.61</v>
      </c>
    </row>
    <row r="139" spans="1:6" x14ac:dyDescent="0.25">
      <c r="A139" s="737" t="s">
        <v>5644</v>
      </c>
      <c r="B139" s="6">
        <v>0</v>
      </c>
      <c r="C139" s="6">
        <v>2580</v>
      </c>
      <c r="E139" s="759">
        <v>44769</v>
      </c>
      <c r="F139">
        <v>116.6</v>
      </c>
    </row>
    <row r="140" spans="1:6" x14ac:dyDescent="0.25">
      <c r="A140" s="738" t="s">
        <v>5819</v>
      </c>
      <c r="B140" s="739">
        <v>0</v>
      </c>
      <c r="C140" s="739">
        <v>2580</v>
      </c>
      <c r="E140" s="759">
        <v>44770</v>
      </c>
      <c r="F140">
        <v>116.62</v>
      </c>
    </row>
    <row r="141" spans="1:6" x14ac:dyDescent="0.25">
      <c r="A141" s="737" t="s">
        <v>5644</v>
      </c>
      <c r="B141" s="6">
        <v>0</v>
      </c>
      <c r="C141" s="6">
        <v>2580</v>
      </c>
      <c r="E141" s="759">
        <v>44771</v>
      </c>
      <c r="F141">
        <v>116.78</v>
      </c>
    </row>
    <row r="142" spans="1:6" x14ac:dyDescent="0.25">
      <c r="A142" s="738" t="s">
        <v>5818</v>
      </c>
      <c r="B142" s="739">
        <v>0</v>
      </c>
      <c r="C142" s="739">
        <v>1904</v>
      </c>
      <c r="E142" s="759">
        <v>44774</v>
      </c>
      <c r="F142">
        <v>116.7</v>
      </c>
    </row>
    <row r="143" spans="1:6" x14ac:dyDescent="0.25">
      <c r="A143" s="737" t="s">
        <v>5644</v>
      </c>
      <c r="B143" s="6">
        <v>0</v>
      </c>
      <c r="C143" s="6">
        <v>1904</v>
      </c>
      <c r="E143" s="759">
        <v>44775</v>
      </c>
      <c r="F143">
        <v>116.61</v>
      </c>
    </row>
    <row r="144" spans="1:6" x14ac:dyDescent="0.25">
      <c r="A144" s="738" t="s">
        <v>5871</v>
      </c>
      <c r="B144" s="739">
        <v>0</v>
      </c>
      <c r="C144" s="739">
        <v>1462</v>
      </c>
      <c r="E144" s="759">
        <v>44776</v>
      </c>
      <c r="F144">
        <v>116.76</v>
      </c>
    </row>
    <row r="145" spans="1:6" x14ac:dyDescent="0.25">
      <c r="A145" s="737" t="s">
        <v>5866</v>
      </c>
      <c r="B145" s="6">
        <v>0</v>
      </c>
      <c r="C145" s="6">
        <v>1462</v>
      </c>
      <c r="E145" s="759">
        <v>44777</v>
      </c>
      <c r="F145">
        <v>116.91</v>
      </c>
    </row>
    <row r="146" spans="1:6" x14ac:dyDescent="0.25">
      <c r="A146" s="738" t="s">
        <v>5870</v>
      </c>
      <c r="B146" s="739">
        <v>0</v>
      </c>
      <c r="C146" s="739">
        <v>1462</v>
      </c>
      <c r="E146" s="759">
        <v>44778</v>
      </c>
      <c r="F146">
        <v>116.77</v>
      </c>
    </row>
    <row r="147" spans="1:6" x14ac:dyDescent="0.25">
      <c r="A147" s="737" t="s">
        <v>5866</v>
      </c>
      <c r="B147" s="6">
        <v>0</v>
      </c>
      <c r="C147" s="6">
        <v>1462</v>
      </c>
      <c r="E147" s="759">
        <v>44781</v>
      </c>
      <c r="F147">
        <v>116.81</v>
      </c>
    </row>
    <row r="148" spans="1:6" x14ac:dyDescent="0.25">
      <c r="A148" s="738" t="s">
        <v>5869</v>
      </c>
      <c r="B148" s="739">
        <v>0</v>
      </c>
      <c r="C148" s="739">
        <v>1462</v>
      </c>
      <c r="E148" s="759">
        <v>44782</v>
      </c>
      <c r="F148">
        <v>116.76</v>
      </c>
    </row>
    <row r="149" spans="1:6" x14ac:dyDescent="0.25">
      <c r="A149" s="737" t="s">
        <v>5866</v>
      </c>
      <c r="B149" s="6">
        <v>0</v>
      </c>
      <c r="C149" s="6">
        <v>1462</v>
      </c>
      <c r="E149" s="759">
        <v>44783</v>
      </c>
      <c r="F149">
        <v>116.73</v>
      </c>
    </row>
    <row r="150" spans="1:6" x14ac:dyDescent="0.25">
      <c r="A150" s="738" t="s">
        <v>5868</v>
      </c>
      <c r="B150" s="739">
        <v>0</v>
      </c>
      <c r="C150" s="739">
        <v>1462</v>
      </c>
      <c r="E150" s="759">
        <v>44784</v>
      </c>
      <c r="F150">
        <v>116.91</v>
      </c>
    </row>
    <row r="151" spans="1:6" x14ac:dyDescent="0.25">
      <c r="A151" s="737" t="s">
        <v>5866</v>
      </c>
      <c r="B151" s="6">
        <v>0</v>
      </c>
      <c r="C151" s="6">
        <v>1462</v>
      </c>
      <c r="E151" s="759">
        <v>44785</v>
      </c>
      <c r="F151">
        <v>117.22</v>
      </c>
    </row>
    <row r="152" spans="1:6" x14ac:dyDescent="0.25">
      <c r="A152" s="738" t="s">
        <v>5851</v>
      </c>
      <c r="B152" s="739">
        <v>0</v>
      </c>
      <c r="C152" s="739">
        <v>2924</v>
      </c>
      <c r="E152" s="759">
        <v>44788</v>
      </c>
      <c r="F152">
        <v>117.08</v>
      </c>
    </row>
    <row r="153" spans="1:6" x14ac:dyDescent="0.25">
      <c r="A153" s="737" t="s">
        <v>5842</v>
      </c>
      <c r="B153" s="6">
        <v>0</v>
      </c>
      <c r="C153" s="6">
        <v>2924</v>
      </c>
      <c r="E153" s="759">
        <v>44789</v>
      </c>
      <c r="F153">
        <v>117.06</v>
      </c>
    </row>
    <row r="154" spans="1:6" x14ac:dyDescent="0.25">
      <c r="A154" s="738" t="s">
        <v>5850</v>
      </c>
      <c r="B154" s="739">
        <v>0</v>
      </c>
      <c r="C154" s="739">
        <v>2494</v>
      </c>
      <c r="E154" s="759">
        <v>44790</v>
      </c>
      <c r="F154">
        <v>117.18</v>
      </c>
    </row>
    <row r="155" spans="1:6" x14ac:dyDescent="0.25">
      <c r="A155" s="737" t="s">
        <v>5842</v>
      </c>
      <c r="B155" s="6">
        <v>0</v>
      </c>
      <c r="C155" s="6">
        <v>2494</v>
      </c>
      <c r="E155" s="759">
        <v>44791</v>
      </c>
      <c r="F155">
        <v>117.13</v>
      </c>
    </row>
    <row r="156" spans="1:6" x14ac:dyDescent="0.25">
      <c r="A156" s="738" t="s">
        <v>5849</v>
      </c>
      <c r="B156" s="739">
        <v>0</v>
      </c>
      <c r="C156" s="739">
        <v>1462</v>
      </c>
      <c r="E156" s="759">
        <v>44792</v>
      </c>
      <c r="F156">
        <v>117.15</v>
      </c>
    </row>
    <row r="157" spans="1:6" x14ac:dyDescent="0.25">
      <c r="A157" s="737" t="s">
        <v>5842</v>
      </c>
      <c r="B157" s="6">
        <v>0</v>
      </c>
      <c r="C157" s="6">
        <v>1462</v>
      </c>
      <c r="E157" s="759">
        <v>44795</v>
      </c>
      <c r="F157">
        <v>117.18</v>
      </c>
    </row>
    <row r="158" spans="1:6" x14ac:dyDescent="0.25">
      <c r="A158" s="738" t="s">
        <v>5848</v>
      </c>
      <c r="B158" s="739">
        <v>0</v>
      </c>
      <c r="C158" s="739">
        <v>1462</v>
      </c>
      <c r="E158" s="759">
        <v>44796</v>
      </c>
      <c r="F158">
        <v>117</v>
      </c>
    </row>
    <row r="159" spans="1:6" x14ac:dyDescent="0.25">
      <c r="A159" s="737" t="s">
        <v>5842</v>
      </c>
      <c r="B159" s="6">
        <v>0</v>
      </c>
      <c r="C159" s="6">
        <v>1462</v>
      </c>
      <c r="E159" s="759">
        <v>44797</v>
      </c>
      <c r="F159">
        <v>116.91</v>
      </c>
    </row>
    <row r="160" spans="1:6" x14ac:dyDescent="0.25">
      <c r="A160" s="738" t="s">
        <v>5847</v>
      </c>
      <c r="B160" s="739">
        <v>0</v>
      </c>
      <c r="C160" s="739">
        <v>1462</v>
      </c>
      <c r="E160" s="759">
        <v>44798</v>
      </c>
      <c r="F160">
        <v>116.79</v>
      </c>
    </row>
    <row r="161" spans="1:6" x14ac:dyDescent="0.25">
      <c r="A161" s="737" t="s">
        <v>5842</v>
      </c>
      <c r="B161" s="6">
        <v>0</v>
      </c>
      <c r="C161" s="6">
        <v>1462</v>
      </c>
      <c r="E161" s="759">
        <v>44799</v>
      </c>
      <c r="F161">
        <v>117.1</v>
      </c>
    </row>
    <row r="162" spans="1:6" x14ac:dyDescent="0.25">
      <c r="A162" s="738" t="s">
        <v>5846</v>
      </c>
      <c r="B162" s="739">
        <v>0</v>
      </c>
      <c r="C162" s="739">
        <v>1462</v>
      </c>
      <c r="E162" s="759">
        <v>44802</v>
      </c>
      <c r="F162">
        <v>117.17</v>
      </c>
    </row>
    <row r="163" spans="1:6" x14ac:dyDescent="0.25">
      <c r="A163" s="737" t="s">
        <v>5842</v>
      </c>
      <c r="B163" s="6">
        <v>0</v>
      </c>
      <c r="C163" s="6">
        <v>1462</v>
      </c>
      <c r="E163" s="759">
        <v>44803</v>
      </c>
      <c r="F163">
        <v>117.21</v>
      </c>
    </row>
    <row r="164" spans="1:6" x14ac:dyDescent="0.25">
      <c r="A164" s="738" t="s">
        <v>5845</v>
      </c>
      <c r="B164" s="739">
        <v>0</v>
      </c>
      <c r="C164" s="739">
        <v>1462</v>
      </c>
      <c r="E164" s="759">
        <v>44804</v>
      </c>
      <c r="F164">
        <v>117.19</v>
      </c>
    </row>
    <row r="165" spans="1:6" x14ac:dyDescent="0.25">
      <c r="A165" s="737" t="s">
        <v>5842</v>
      </c>
      <c r="B165" s="6">
        <v>0</v>
      </c>
      <c r="C165" s="6">
        <v>1462</v>
      </c>
      <c r="E165" s="759">
        <v>44805</v>
      </c>
      <c r="F165">
        <v>117.41</v>
      </c>
    </row>
    <row r="166" spans="1:6" x14ac:dyDescent="0.25">
      <c r="A166" s="738" t="s">
        <v>5852</v>
      </c>
      <c r="B166" s="739">
        <v>0</v>
      </c>
      <c r="C166" s="739">
        <v>1462</v>
      </c>
      <c r="E166" s="759">
        <v>44806</v>
      </c>
      <c r="F166">
        <v>117.81</v>
      </c>
    </row>
    <row r="167" spans="1:6" x14ac:dyDescent="0.25">
      <c r="A167" s="737" t="s">
        <v>5842</v>
      </c>
      <c r="B167" s="6">
        <v>0</v>
      </c>
      <c r="C167" s="6">
        <v>1462</v>
      </c>
      <c r="E167" s="759">
        <v>44810</v>
      </c>
      <c r="F167">
        <v>117.81</v>
      </c>
    </row>
    <row r="168" spans="1:6" x14ac:dyDescent="0.25">
      <c r="A168" s="738" t="s">
        <v>5844</v>
      </c>
      <c r="B168" s="739">
        <v>0</v>
      </c>
      <c r="C168" s="739">
        <v>1462</v>
      </c>
      <c r="E168" s="759">
        <v>44811</v>
      </c>
      <c r="F168">
        <v>117.73</v>
      </c>
    </row>
    <row r="169" spans="1:6" x14ac:dyDescent="0.25">
      <c r="A169" s="737" t="s">
        <v>5842</v>
      </c>
      <c r="B169" s="6">
        <v>0</v>
      </c>
      <c r="C169" s="6">
        <v>1462</v>
      </c>
      <c r="E169" s="759">
        <v>44812</v>
      </c>
      <c r="F169">
        <v>117.77</v>
      </c>
    </row>
    <row r="170" spans="1:6" x14ac:dyDescent="0.25">
      <c r="A170" s="738" t="s">
        <v>5843</v>
      </c>
      <c r="B170" s="739">
        <v>0</v>
      </c>
      <c r="C170" s="739">
        <v>1462</v>
      </c>
      <c r="E170" s="759">
        <v>44813</v>
      </c>
      <c r="F170">
        <v>117.62</v>
      </c>
    </row>
    <row r="171" spans="1:6" x14ac:dyDescent="0.25">
      <c r="A171" s="737" t="s">
        <v>5842</v>
      </c>
      <c r="B171" s="6">
        <v>0</v>
      </c>
      <c r="C171" s="6">
        <v>1462</v>
      </c>
      <c r="E171" s="759">
        <v>44816</v>
      </c>
      <c r="F171">
        <v>117.49</v>
      </c>
    </row>
    <row r="172" spans="1:6" x14ac:dyDescent="0.25">
      <c r="A172" s="738" t="s">
        <v>5800</v>
      </c>
      <c r="B172" s="739">
        <v>0</v>
      </c>
      <c r="C172" s="739">
        <v>2160</v>
      </c>
      <c r="E172" s="759">
        <v>44817</v>
      </c>
      <c r="F172">
        <v>117.39</v>
      </c>
    </row>
    <row r="173" spans="1:6" x14ac:dyDescent="0.25">
      <c r="A173" s="737" t="s">
        <v>5587</v>
      </c>
      <c r="B173" s="6">
        <v>0</v>
      </c>
      <c r="C173" s="6">
        <v>2160</v>
      </c>
      <c r="E173" s="759">
        <v>44818</v>
      </c>
      <c r="F173">
        <v>117.34</v>
      </c>
    </row>
    <row r="174" spans="1:6" x14ac:dyDescent="0.25">
      <c r="A174" s="738" t="s">
        <v>5799</v>
      </c>
      <c r="B174" s="739">
        <v>0</v>
      </c>
      <c r="C174" s="739">
        <v>2192</v>
      </c>
      <c r="E174" s="759">
        <v>44819</v>
      </c>
      <c r="F174">
        <v>116.57</v>
      </c>
    </row>
    <row r="175" spans="1:6" x14ac:dyDescent="0.25">
      <c r="A175" s="737" t="s">
        <v>5587</v>
      </c>
      <c r="B175" s="6">
        <v>0</v>
      </c>
      <c r="C175" s="6">
        <v>2192</v>
      </c>
      <c r="E175" s="759">
        <v>44820</v>
      </c>
      <c r="F175">
        <v>116.4</v>
      </c>
    </row>
    <row r="176" spans="1:6" x14ac:dyDescent="0.25">
      <c r="A176" s="738" t="s">
        <v>5798</v>
      </c>
      <c r="B176" s="739">
        <v>0</v>
      </c>
      <c r="C176" s="739">
        <v>4690</v>
      </c>
      <c r="E176" s="759">
        <v>44823</v>
      </c>
      <c r="F176">
        <v>116.63</v>
      </c>
    </row>
    <row r="177" spans="1:6" x14ac:dyDescent="0.25">
      <c r="A177" s="737" t="s">
        <v>5587</v>
      </c>
      <c r="B177" s="6">
        <v>0</v>
      </c>
      <c r="C177" s="6">
        <v>4690</v>
      </c>
      <c r="E177" s="759">
        <v>44824</v>
      </c>
      <c r="F177">
        <v>116.67</v>
      </c>
    </row>
    <row r="178" spans="1:6" x14ac:dyDescent="0.25">
      <c r="A178" s="738" t="s">
        <v>5719</v>
      </c>
      <c r="B178" s="739">
        <v>0</v>
      </c>
      <c r="C178" s="739">
        <v>10584</v>
      </c>
      <c r="E178" s="759">
        <v>44825</v>
      </c>
      <c r="F178">
        <v>116.72</v>
      </c>
    </row>
    <row r="179" spans="1:6" x14ac:dyDescent="0.25">
      <c r="A179" s="737" t="s">
        <v>5718</v>
      </c>
      <c r="B179" s="6">
        <v>0</v>
      </c>
      <c r="C179" s="6">
        <v>10584</v>
      </c>
      <c r="E179" s="759">
        <v>44826</v>
      </c>
      <c r="F179">
        <v>116.64</v>
      </c>
    </row>
    <row r="180" spans="1:6" x14ac:dyDescent="0.25">
      <c r="A180" s="738" t="s">
        <v>5877</v>
      </c>
      <c r="B180" s="739">
        <v>0</v>
      </c>
      <c r="C180" s="739">
        <v>2408</v>
      </c>
      <c r="E180" s="759">
        <v>44827</v>
      </c>
      <c r="F180">
        <v>116.58</v>
      </c>
    </row>
    <row r="181" spans="1:6" x14ac:dyDescent="0.25">
      <c r="A181" s="737" t="s">
        <v>5876</v>
      </c>
      <c r="B181" s="6">
        <v>0</v>
      </c>
      <c r="C181" s="6">
        <v>2408</v>
      </c>
      <c r="E181" s="759">
        <v>44830</v>
      </c>
      <c r="F181">
        <v>116.32</v>
      </c>
    </row>
    <row r="182" spans="1:6" x14ac:dyDescent="0.25">
      <c r="A182" s="738" t="s">
        <v>5864</v>
      </c>
      <c r="B182" s="739">
        <v>0</v>
      </c>
      <c r="C182" s="739">
        <v>2752</v>
      </c>
      <c r="E182" s="759">
        <v>44831</v>
      </c>
      <c r="F182">
        <v>116.34</v>
      </c>
    </row>
    <row r="183" spans="1:6" x14ac:dyDescent="0.25">
      <c r="A183" s="737" t="s">
        <v>5862</v>
      </c>
      <c r="B183" s="6">
        <v>0</v>
      </c>
      <c r="C183" s="6">
        <v>2752</v>
      </c>
      <c r="E183" s="759">
        <v>44832</v>
      </c>
      <c r="F183">
        <v>116.38</v>
      </c>
    </row>
    <row r="184" spans="1:6" x14ac:dyDescent="0.25">
      <c r="A184" s="738" t="s">
        <v>5863</v>
      </c>
      <c r="B184" s="739">
        <v>0</v>
      </c>
      <c r="C184" s="739">
        <v>1462</v>
      </c>
      <c r="E184" s="759">
        <v>44833</v>
      </c>
      <c r="F184">
        <v>116.53</v>
      </c>
    </row>
    <row r="185" spans="1:6" x14ac:dyDescent="0.25">
      <c r="A185" s="737" t="s">
        <v>5862</v>
      </c>
      <c r="B185" s="6">
        <v>0</v>
      </c>
      <c r="C185" s="6">
        <v>1462</v>
      </c>
      <c r="E185" s="759">
        <v>44834</v>
      </c>
      <c r="F185">
        <v>116.6</v>
      </c>
    </row>
    <row r="186" spans="1:6" x14ac:dyDescent="0.25">
      <c r="A186" s="738" t="s">
        <v>5857</v>
      </c>
      <c r="B186" s="739">
        <v>0</v>
      </c>
      <c r="C186" s="739">
        <v>2924</v>
      </c>
      <c r="E186" s="759">
        <v>44837</v>
      </c>
      <c r="F186">
        <v>116.65</v>
      </c>
    </row>
    <row r="187" spans="1:6" x14ac:dyDescent="0.25">
      <c r="A187" s="737" t="s">
        <v>5854</v>
      </c>
      <c r="B187" s="6">
        <v>0</v>
      </c>
      <c r="C187" s="6">
        <v>2924</v>
      </c>
      <c r="E187" s="759">
        <v>44838</v>
      </c>
      <c r="F187">
        <v>116.94</v>
      </c>
    </row>
    <row r="188" spans="1:6" x14ac:dyDescent="0.25">
      <c r="A188" s="738" t="s">
        <v>5856</v>
      </c>
      <c r="B188" s="739">
        <v>0</v>
      </c>
      <c r="C188" s="739">
        <v>1806</v>
      </c>
      <c r="E188" s="759">
        <v>44839</v>
      </c>
      <c r="F188">
        <v>117.38</v>
      </c>
    </row>
    <row r="189" spans="1:6" x14ac:dyDescent="0.25">
      <c r="A189" s="737" t="s">
        <v>5854</v>
      </c>
      <c r="B189" s="6">
        <v>0</v>
      </c>
      <c r="C189" s="6">
        <v>1806</v>
      </c>
      <c r="E189" s="759">
        <v>44840</v>
      </c>
      <c r="F189">
        <v>117.21</v>
      </c>
    </row>
    <row r="190" spans="1:6" x14ac:dyDescent="0.25">
      <c r="A190" s="738" t="s">
        <v>5855</v>
      </c>
      <c r="B190" s="739">
        <v>0</v>
      </c>
      <c r="C190" s="739">
        <v>2924</v>
      </c>
      <c r="E190" s="759">
        <v>44841</v>
      </c>
      <c r="F190">
        <v>117.18</v>
      </c>
    </row>
    <row r="191" spans="1:6" x14ac:dyDescent="0.25">
      <c r="A191" s="737" t="s">
        <v>5854</v>
      </c>
      <c r="B191" s="6">
        <v>0</v>
      </c>
      <c r="C191" s="6">
        <v>2924</v>
      </c>
      <c r="E191" s="759">
        <v>44844</v>
      </c>
      <c r="F191">
        <v>116.77</v>
      </c>
    </row>
    <row r="192" spans="1:6" x14ac:dyDescent="0.25">
      <c r="A192" s="738" t="s">
        <v>5712</v>
      </c>
      <c r="B192" s="739">
        <v>0</v>
      </c>
      <c r="C192" s="739">
        <v>7000</v>
      </c>
      <c r="E192" s="759">
        <v>44845</v>
      </c>
      <c r="F192">
        <v>116.63</v>
      </c>
    </row>
    <row r="193" spans="1:6" x14ac:dyDescent="0.25">
      <c r="A193" s="737" t="s">
        <v>5711</v>
      </c>
      <c r="B193" s="6">
        <v>0</v>
      </c>
      <c r="C193" s="6">
        <v>7000</v>
      </c>
      <c r="E193" s="759">
        <v>44846</v>
      </c>
      <c r="F193">
        <v>116.6</v>
      </c>
    </row>
    <row r="194" spans="1:6" x14ac:dyDescent="0.25">
      <c r="A194" s="738" t="s">
        <v>5797</v>
      </c>
      <c r="B194" s="739">
        <v>0</v>
      </c>
      <c r="C194" s="739">
        <v>60000</v>
      </c>
      <c r="E194" s="759">
        <v>44847</v>
      </c>
      <c r="F194">
        <v>116.65</v>
      </c>
    </row>
    <row r="195" spans="1:6" x14ac:dyDescent="0.25">
      <c r="A195" s="737" t="s">
        <v>5794</v>
      </c>
      <c r="B195" s="6">
        <v>0</v>
      </c>
      <c r="C195" s="6">
        <v>60000</v>
      </c>
      <c r="E195" s="759">
        <v>44848</v>
      </c>
      <c r="F195">
        <v>116.82</v>
      </c>
    </row>
    <row r="196" spans="1:6" x14ac:dyDescent="0.25">
      <c r="A196" s="738" t="s">
        <v>5772</v>
      </c>
      <c r="B196" s="739">
        <v>0</v>
      </c>
      <c r="C196" s="739">
        <v>24985</v>
      </c>
      <c r="E196" s="759">
        <v>44851</v>
      </c>
      <c r="F196">
        <v>116.91</v>
      </c>
    </row>
    <row r="197" spans="1:6" x14ac:dyDescent="0.25">
      <c r="A197" s="737" t="s">
        <v>5770</v>
      </c>
      <c r="B197" s="6">
        <v>0</v>
      </c>
      <c r="C197" s="6">
        <v>24985</v>
      </c>
      <c r="E197" s="759">
        <v>44852</v>
      </c>
      <c r="F197">
        <v>116.99</v>
      </c>
    </row>
    <row r="198" spans="1:6" x14ac:dyDescent="0.25">
      <c r="A198" s="738" t="s">
        <v>5754</v>
      </c>
      <c r="B198" s="739">
        <v>0</v>
      </c>
      <c r="C198" s="739">
        <v>74985</v>
      </c>
      <c r="E198" s="759">
        <v>44853</v>
      </c>
      <c r="F198">
        <v>117.3</v>
      </c>
    </row>
    <row r="199" spans="1:6" x14ac:dyDescent="0.25">
      <c r="A199" s="737" t="s">
        <v>5549</v>
      </c>
      <c r="B199" s="6">
        <v>0</v>
      </c>
      <c r="C199" s="6">
        <v>74985</v>
      </c>
      <c r="E199" s="759">
        <v>44854</v>
      </c>
      <c r="F199">
        <v>117.39</v>
      </c>
    </row>
    <row r="200" spans="1:6" x14ac:dyDescent="0.25">
      <c r="A200" s="738" t="s">
        <v>5898</v>
      </c>
      <c r="B200" s="739">
        <v>0</v>
      </c>
      <c r="C200" s="739">
        <v>4557</v>
      </c>
      <c r="E200" s="759">
        <v>44855</v>
      </c>
      <c r="F200">
        <v>117.28</v>
      </c>
    </row>
    <row r="201" spans="1:6" x14ac:dyDescent="0.25">
      <c r="A201" s="737" t="s">
        <v>5897</v>
      </c>
      <c r="B201" s="6">
        <v>0</v>
      </c>
      <c r="C201" s="6">
        <v>4557</v>
      </c>
      <c r="E201" s="759">
        <v>44858</v>
      </c>
      <c r="F201">
        <v>117.27</v>
      </c>
    </row>
    <row r="202" spans="1:6" x14ac:dyDescent="0.25">
      <c r="A202" s="738" t="s">
        <v>5900</v>
      </c>
      <c r="B202" s="739">
        <v>0</v>
      </c>
      <c r="C202" s="739">
        <v>20000</v>
      </c>
      <c r="E202" s="759">
        <v>44859</v>
      </c>
      <c r="F202">
        <v>117.58</v>
      </c>
    </row>
    <row r="203" spans="1:6" x14ac:dyDescent="0.25">
      <c r="A203" s="737" t="s">
        <v>5899</v>
      </c>
      <c r="B203" s="6">
        <v>0</v>
      </c>
      <c r="C203" s="6">
        <v>20000</v>
      </c>
      <c r="E203" s="759">
        <v>44860</v>
      </c>
      <c r="F203">
        <v>117.97</v>
      </c>
    </row>
    <row r="204" spans="1:6" x14ac:dyDescent="0.25">
      <c r="E204" s="759">
        <v>44861</v>
      </c>
      <c r="F204">
        <v>118.27</v>
      </c>
    </row>
    <row r="205" spans="1:6" x14ac:dyDescent="0.25">
      <c r="E205" s="759">
        <v>44862</v>
      </c>
      <c r="F205">
        <v>118.32</v>
      </c>
    </row>
    <row r="206" spans="1:6" x14ac:dyDescent="0.25">
      <c r="E206" s="759">
        <v>44865</v>
      </c>
      <c r="F206">
        <v>118.07</v>
      </c>
    </row>
    <row r="207" spans="1:6" x14ac:dyDescent="0.25">
      <c r="E207" s="759">
        <v>44866</v>
      </c>
      <c r="F207">
        <v>118.06</v>
      </c>
    </row>
    <row r="208" spans="1:6" x14ac:dyDescent="0.25">
      <c r="E208" s="759">
        <v>44867</v>
      </c>
      <c r="F208">
        <v>117.99</v>
      </c>
    </row>
    <row r="209" spans="5:6" x14ac:dyDescent="0.25">
      <c r="E209" s="759">
        <v>44868</v>
      </c>
      <c r="F209">
        <v>117.74</v>
      </c>
    </row>
    <row r="210" spans="5:6" x14ac:dyDescent="0.25">
      <c r="E210" s="759">
        <v>44869</v>
      </c>
      <c r="F210">
        <v>117.14</v>
      </c>
    </row>
    <row r="211" spans="5:6" x14ac:dyDescent="0.25">
      <c r="E211" s="759">
        <v>44872</v>
      </c>
      <c r="F211">
        <v>116.88</v>
      </c>
    </row>
    <row r="212" spans="5:6" x14ac:dyDescent="0.25">
      <c r="E212" s="759">
        <v>44873</v>
      </c>
      <c r="F212">
        <v>116.93</v>
      </c>
    </row>
    <row r="213" spans="5:6" x14ac:dyDescent="0.25">
      <c r="E213" s="759">
        <v>44874</v>
      </c>
      <c r="F213">
        <v>117.08</v>
      </c>
    </row>
    <row r="214" spans="5:6" x14ac:dyDescent="0.25">
      <c r="E214" s="759">
        <v>44875</v>
      </c>
      <c r="F214">
        <v>116.98</v>
      </c>
    </row>
    <row r="215" spans="5:6" x14ac:dyDescent="0.25">
      <c r="E215" s="759">
        <v>44876</v>
      </c>
      <c r="F215">
        <v>116.98</v>
      </c>
    </row>
    <row r="216" spans="5:6" x14ac:dyDescent="0.25">
      <c r="E216" s="759">
        <v>44879</v>
      </c>
      <c r="F216">
        <v>116.98</v>
      </c>
    </row>
    <row r="217" spans="5:6" x14ac:dyDescent="0.25">
      <c r="E217" s="759">
        <v>44880</v>
      </c>
      <c r="F217">
        <v>116.94</v>
      </c>
    </row>
    <row r="218" spans="5:6" x14ac:dyDescent="0.25">
      <c r="E218" s="759">
        <v>44881</v>
      </c>
      <c r="F218">
        <v>116.97</v>
      </c>
    </row>
    <row r="219" spans="5:6" x14ac:dyDescent="0.25">
      <c r="E219" s="759">
        <v>44882</v>
      </c>
      <c r="F219">
        <v>117.04</v>
      </c>
    </row>
    <row r="220" spans="5:6" x14ac:dyDescent="0.25">
      <c r="E220" s="759">
        <v>44883</v>
      </c>
      <c r="F220">
        <v>117.13</v>
      </c>
    </row>
    <row r="221" spans="5:6" x14ac:dyDescent="0.25">
      <c r="E221" s="759">
        <v>44886</v>
      </c>
      <c r="F221">
        <v>117.07</v>
      </c>
    </row>
    <row r="222" spans="5:6" x14ac:dyDescent="0.25">
      <c r="E222" s="759">
        <v>44887</v>
      </c>
      <c r="F222">
        <v>117.02</v>
      </c>
    </row>
    <row r="223" spans="5:6" x14ac:dyDescent="0.25">
      <c r="E223" s="759">
        <v>44888</v>
      </c>
      <c r="F223">
        <v>116.81</v>
      </c>
    </row>
    <row r="224" spans="5:6" x14ac:dyDescent="0.25">
      <c r="E224" s="759">
        <v>44889</v>
      </c>
      <c r="F224">
        <v>116.92</v>
      </c>
    </row>
    <row r="225" spans="5:6" x14ac:dyDescent="0.25">
      <c r="E225" s="759">
        <v>44890</v>
      </c>
      <c r="F225">
        <v>116.82</v>
      </c>
    </row>
    <row r="226" spans="5:6" x14ac:dyDescent="0.25">
      <c r="E226" s="759">
        <v>44895</v>
      </c>
      <c r="F226">
        <v>116.86</v>
      </c>
    </row>
    <row r="227" spans="5:6" x14ac:dyDescent="0.25">
      <c r="E227" s="759">
        <v>44896</v>
      </c>
      <c r="F227">
        <v>116.86</v>
      </c>
    </row>
    <row r="228" spans="5:6" x14ac:dyDescent="0.25">
      <c r="E228" s="759">
        <v>44897</v>
      </c>
      <c r="F228">
        <v>116.78</v>
      </c>
    </row>
    <row r="229" spans="5:6" x14ac:dyDescent="0.25">
      <c r="E229" s="759">
        <v>44900</v>
      </c>
      <c r="F229">
        <v>116.54</v>
      </c>
    </row>
    <row r="230" spans="5:6" x14ac:dyDescent="0.25">
      <c r="E230" s="759">
        <v>44901</v>
      </c>
      <c r="F230">
        <v>116.57</v>
      </c>
    </row>
    <row r="231" spans="5:6" x14ac:dyDescent="0.25">
      <c r="E231" s="759">
        <v>44902</v>
      </c>
      <c r="F231">
        <v>116.4</v>
      </c>
    </row>
    <row r="232" spans="5:6" x14ac:dyDescent="0.25">
      <c r="E232" s="759">
        <v>44904</v>
      </c>
      <c r="F232">
        <v>115.84</v>
      </c>
    </row>
    <row r="233" spans="5:6" x14ac:dyDescent="0.25">
      <c r="E233" s="759">
        <v>44907</v>
      </c>
      <c r="F233">
        <v>115.66</v>
      </c>
    </row>
    <row r="234" spans="5:6" x14ac:dyDescent="0.25">
      <c r="E234" s="759">
        <v>44908</v>
      </c>
      <c r="F234">
        <v>115.21</v>
      </c>
    </row>
    <row r="235" spans="5:6" x14ac:dyDescent="0.25">
      <c r="E235" s="759">
        <v>44909</v>
      </c>
      <c r="F235">
        <v>114.82</v>
      </c>
    </row>
    <row r="236" spans="5:6" x14ac:dyDescent="0.25">
      <c r="E236" s="759">
        <v>44910</v>
      </c>
      <c r="F236">
        <v>114.53</v>
      </c>
    </row>
    <row r="237" spans="5:6" x14ac:dyDescent="0.25">
      <c r="E237" s="759">
        <v>44911</v>
      </c>
      <c r="F237">
        <v>114.48</v>
      </c>
    </row>
    <row r="238" spans="5:6" x14ac:dyDescent="0.25">
      <c r="E238" s="759">
        <v>44914</v>
      </c>
      <c r="F238">
        <v>114.52</v>
      </c>
    </row>
    <row r="239" spans="5:6" x14ac:dyDescent="0.25">
      <c r="E239" s="759">
        <v>44915</v>
      </c>
      <c r="F239">
        <v>114.35</v>
      </c>
    </row>
    <row r="240" spans="5:6" x14ac:dyDescent="0.25">
      <c r="E240" s="759">
        <v>44916</v>
      </c>
      <c r="F240">
        <v>113.84</v>
      </c>
    </row>
    <row r="241" spans="5:6" x14ac:dyDescent="0.25">
      <c r="E241" s="759">
        <v>44917</v>
      </c>
      <c r="F241">
        <v>113.87</v>
      </c>
    </row>
    <row r="242" spans="5:6" x14ac:dyDescent="0.25">
      <c r="E242" s="759">
        <v>44918</v>
      </c>
      <c r="F242">
        <v>113.94</v>
      </c>
    </row>
    <row r="243" spans="5:6" x14ac:dyDescent="0.25">
      <c r="E243" s="759">
        <v>44922</v>
      </c>
      <c r="F243">
        <v>113.86</v>
      </c>
    </row>
    <row r="244" spans="5:6" x14ac:dyDescent="0.25">
      <c r="E244" s="759">
        <v>44923</v>
      </c>
      <c r="F244">
        <v>112.83</v>
      </c>
    </row>
    <row r="245" spans="5:6" x14ac:dyDescent="0.25">
      <c r="E245" s="759">
        <v>44924</v>
      </c>
      <c r="F245">
        <v>113.41</v>
      </c>
    </row>
    <row r="246" spans="5:6" x14ac:dyDescent="0.25">
      <c r="E246" s="759">
        <v>44925</v>
      </c>
      <c r="F246">
        <v>114.23</v>
      </c>
    </row>
  </sheetData>
  <autoFilter ref="A1:C85" xr:uid="{A7059A57-A09C-463E-A093-1D75CF805E18}">
    <filterColumn colId="0">
      <colorFilter dxfId="6" cellColor="0"/>
    </filterColumn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D491-6ED7-47CC-A6B7-A857FAACE92D}">
  <dimension ref="B2:K18"/>
  <sheetViews>
    <sheetView workbookViewId="0">
      <selection activeCell="N26" sqref="N26"/>
    </sheetView>
  </sheetViews>
  <sheetFormatPr defaultRowHeight="15" x14ac:dyDescent="0.25"/>
  <cols>
    <col min="4" max="4" width="17.85546875" customWidth="1"/>
    <col min="5" max="5" width="16.85546875" customWidth="1"/>
    <col min="7" max="7" width="17.42578125" customWidth="1"/>
    <col min="10" max="10" width="11.5703125" bestFit="1" customWidth="1"/>
  </cols>
  <sheetData>
    <row r="2" spans="2:11" x14ac:dyDescent="0.25">
      <c r="B2" s="742" t="s">
        <v>5488</v>
      </c>
      <c r="C2" s="742" t="s">
        <v>5488</v>
      </c>
      <c r="D2" s="742" t="s">
        <v>5489</v>
      </c>
      <c r="E2" s="742" t="s">
        <v>5491</v>
      </c>
      <c r="F2" s="742" t="s">
        <v>5368</v>
      </c>
      <c r="G2" s="743">
        <v>9000</v>
      </c>
    </row>
    <row r="3" spans="2:11" x14ac:dyDescent="0.25">
      <c r="B3" s="742" t="s">
        <v>5488</v>
      </c>
      <c r="C3" s="742" t="s">
        <v>5488</v>
      </c>
      <c r="D3" s="742" t="s">
        <v>5489</v>
      </c>
      <c r="E3" s="742" t="s">
        <v>5492</v>
      </c>
      <c r="F3" s="742" t="s">
        <v>5368</v>
      </c>
      <c r="G3" s="743">
        <v>9124</v>
      </c>
    </row>
    <row r="4" spans="2:11" x14ac:dyDescent="0.25">
      <c r="B4" s="742" t="s">
        <v>5556</v>
      </c>
      <c r="C4" s="742" t="s">
        <v>5556</v>
      </c>
      <c r="D4" s="742" t="s">
        <v>5489</v>
      </c>
      <c r="E4" s="742" t="s">
        <v>5558</v>
      </c>
      <c r="F4" s="742" t="s">
        <v>5368</v>
      </c>
      <c r="G4" s="743">
        <v>9006</v>
      </c>
    </row>
    <row r="5" spans="2:11" x14ac:dyDescent="0.25">
      <c r="B5" s="742" t="s">
        <v>5576</v>
      </c>
      <c r="C5" s="742" t="s">
        <v>5576</v>
      </c>
      <c r="D5" s="742" t="s">
        <v>5489</v>
      </c>
      <c r="E5" s="742" t="s">
        <v>5577</v>
      </c>
      <c r="F5" s="742" t="s">
        <v>5368</v>
      </c>
      <c r="G5" s="743">
        <v>9000</v>
      </c>
    </row>
    <row r="6" spans="2:11" x14ac:dyDescent="0.25">
      <c r="B6" s="742" t="s">
        <v>5587</v>
      </c>
      <c r="C6" s="742" t="s">
        <v>5587</v>
      </c>
      <c r="D6" s="742" t="s">
        <v>5489</v>
      </c>
      <c r="E6" s="742" t="s">
        <v>5590</v>
      </c>
      <c r="F6" s="742" t="s">
        <v>5368</v>
      </c>
      <c r="G6" s="743">
        <v>9000</v>
      </c>
    </row>
    <row r="7" spans="2:11" x14ac:dyDescent="0.25">
      <c r="B7" s="742" t="s">
        <v>5606</v>
      </c>
      <c r="C7" s="742" t="s">
        <v>5606</v>
      </c>
      <c r="D7" s="742" t="s">
        <v>5489</v>
      </c>
      <c r="E7" s="742" t="s">
        <v>5607</v>
      </c>
      <c r="F7" s="742" t="s">
        <v>5368</v>
      </c>
      <c r="G7" s="743">
        <v>9014</v>
      </c>
    </row>
    <row r="8" spans="2:11" x14ac:dyDescent="0.25">
      <c r="B8" s="742" t="s">
        <v>5623</v>
      </c>
      <c r="C8" s="742" t="s">
        <v>5623</v>
      </c>
      <c r="D8" s="742" t="s">
        <v>5489</v>
      </c>
      <c r="E8" s="742" t="s">
        <v>5624</v>
      </c>
      <c r="F8" s="742" t="s">
        <v>5368</v>
      </c>
      <c r="G8" s="743">
        <v>9006</v>
      </c>
    </row>
    <row r="9" spans="2:11" x14ac:dyDescent="0.25">
      <c r="B9" s="742" t="s">
        <v>5684</v>
      </c>
      <c r="C9" s="742" t="s">
        <v>5684</v>
      </c>
      <c r="D9" s="742" t="s">
        <v>5489</v>
      </c>
      <c r="E9" s="742" t="s">
        <v>5685</v>
      </c>
      <c r="F9" s="742" t="s">
        <v>5368</v>
      </c>
      <c r="G9" s="743">
        <v>9006</v>
      </c>
      <c r="J9" s="6"/>
    </row>
    <row r="10" spans="2:11" x14ac:dyDescent="0.25">
      <c r="B10" s="742" t="s">
        <v>5696</v>
      </c>
      <c r="C10" s="742" t="s">
        <v>5696</v>
      </c>
      <c r="D10" s="742" t="s">
        <v>5489</v>
      </c>
      <c r="E10" s="742" t="s">
        <v>5697</v>
      </c>
      <c r="F10" s="742" t="s">
        <v>5368</v>
      </c>
      <c r="G10" s="743">
        <v>9000</v>
      </c>
      <c r="J10" s="6"/>
    </row>
    <row r="11" spans="2:11" x14ac:dyDescent="0.25">
      <c r="C11" s="787" t="s">
        <v>1700</v>
      </c>
      <c r="D11" s="788" t="s">
        <v>5919</v>
      </c>
      <c r="F11" s="789"/>
      <c r="G11" s="789">
        <v>9020</v>
      </c>
      <c r="J11" s="6"/>
    </row>
    <row r="12" spans="2:11" x14ac:dyDescent="0.25">
      <c r="J12" s="732"/>
      <c r="K12" s="766"/>
    </row>
    <row r="13" spans="2:11" x14ac:dyDescent="0.25">
      <c r="F13" s="742" t="s">
        <v>5702</v>
      </c>
      <c r="G13" s="752">
        <f>SUM(G2:G11)</f>
        <v>90176</v>
      </c>
      <c r="J13" s="44"/>
    </row>
    <row r="14" spans="2:11" x14ac:dyDescent="0.25">
      <c r="F14" s="742" t="s">
        <v>5703</v>
      </c>
      <c r="G14" s="6">
        <f>13*9000</f>
        <v>117000</v>
      </c>
    </row>
    <row r="17" spans="6:7" x14ac:dyDescent="0.25">
      <c r="F17" s="733" t="s">
        <v>6210</v>
      </c>
      <c r="G17" s="734">
        <f>G14-G13</f>
        <v>26824</v>
      </c>
    </row>
    <row r="18" spans="6:7" x14ac:dyDescent="0.25">
      <c r="G18" s="44">
        <f>G17/9000</f>
        <v>2.9804444444444442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8D490-10B3-4383-A748-6B26BF7B0D9B}">
  <dimension ref="A1:AB4"/>
  <sheetViews>
    <sheetView workbookViewId="0">
      <selection activeCell="F6" sqref="F6"/>
    </sheetView>
  </sheetViews>
  <sheetFormatPr defaultRowHeight="15" x14ac:dyDescent="0.25"/>
  <cols>
    <col min="12" max="12" width="13.7109375" customWidth="1"/>
    <col min="13" max="13" width="19.7109375" customWidth="1"/>
  </cols>
  <sheetData>
    <row r="1" spans="1:28" ht="15.75" thickBot="1" x14ac:dyDescent="0.3">
      <c r="A1" s="369" t="s">
        <v>0</v>
      </c>
      <c r="B1" s="370" t="s">
        <v>1</v>
      </c>
      <c r="C1" s="371" t="s">
        <v>2</v>
      </c>
      <c r="D1" s="372" t="s">
        <v>3</v>
      </c>
      <c r="E1" s="372" t="s">
        <v>4</v>
      </c>
      <c r="F1" s="372" t="s">
        <v>5</v>
      </c>
      <c r="G1" s="373" t="s">
        <v>6</v>
      </c>
      <c r="H1" s="373" t="s">
        <v>7</v>
      </c>
      <c r="I1" s="373" t="s">
        <v>4343</v>
      </c>
      <c r="J1" s="371" t="s">
        <v>8</v>
      </c>
      <c r="K1" s="373" t="s">
        <v>9</v>
      </c>
      <c r="L1" s="373" t="s">
        <v>16</v>
      </c>
      <c r="M1" s="373" t="s">
        <v>17</v>
      </c>
      <c r="N1" s="371" t="s">
        <v>18</v>
      </c>
      <c r="O1" s="371" t="s">
        <v>19</v>
      </c>
      <c r="P1" s="371" t="s">
        <v>35</v>
      </c>
      <c r="Q1" s="371" t="s">
        <v>162</v>
      </c>
      <c r="R1" s="371" t="s">
        <v>162</v>
      </c>
      <c r="S1" s="371" t="s">
        <v>20</v>
      </c>
      <c r="T1" s="371" t="s">
        <v>21</v>
      </c>
      <c r="U1" s="371" t="s">
        <v>22</v>
      </c>
      <c r="V1" s="371" t="s">
        <v>23</v>
      </c>
      <c r="W1" s="371" t="s">
        <v>24</v>
      </c>
      <c r="X1" s="371" t="s">
        <v>25</v>
      </c>
      <c r="Y1" s="371" t="s">
        <v>26</v>
      </c>
      <c r="Z1" s="371"/>
      <c r="AA1" s="371"/>
      <c r="AB1" s="374"/>
    </row>
    <row r="2" spans="1:28" x14ac:dyDescent="0.25">
      <c r="A2" s="375">
        <v>31</v>
      </c>
      <c r="B2" s="376" t="s">
        <v>1486</v>
      </c>
      <c r="C2" s="377" t="s">
        <v>1487</v>
      </c>
      <c r="D2" s="378" t="s">
        <v>1488</v>
      </c>
      <c r="E2" s="378" t="s">
        <v>27</v>
      </c>
      <c r="F2" s="378" t="s">
        <v>1489</v>
      </c>
      <c r="G2" s="379">
        <v>135000</v>
      </c>
      <c r="H2" s="380">
        <v>0</v>
      </c>
      <c r="I2" s="380"/>
      <c r="J2" s="381">
        <v>0</v>
      </c>
      <c r="K2" s="381"/>
      <c r="L2" s="381">
        <v>112500</v>
      </c>
      <c r="M2" s="382">
        <v>22500</v>
      </c>
      <c r="N2" s="383"/>
      <c r="O2" s="383"/>
      <c r="P2" s="384"/>
      <c r="Q2" s="384"/>
      <c r="R2" s="385"/>
      <c r="S2" s="386"/>
      <c r="T2" s="386"/>
      <c r="U2" s="386"/>
      <c r="V2" s="386"/>
      <c r="W2" s="386"/>
      <c r="X2" s="386"/>
      <c r="Y2" s="386"/>
      <c r="Z2" s="386"/>
      <c r="AA2" s="386"/>
      <c r="AB2" s="387"/>
    </row>
    <row r="3" spans="1:28" x14ac:dyDescent="0.25">
      <c r="A3" s="375">
        <v>22</v>
      </c>
      <c r="B3" s="376" t="s">
        <v>1653</v>
      </c>
      <c r="C3" s="377" t="s">
        <v>1654</v>
      </c>
      <c r="D3" s="378" t="s">
        <v>1655</v>
      </c>
      <c r="E3" s="378" t="s">
        <v>1387</v>
      </c>
      <c r="F3" s="378" t="s">
        <v>1656</v>
      </c>
      <c r="G3" s="379">
        <v>496100.4</v>
      </c>
      <c r="H3" s="380">
        <v>0</v>
      </c>
      <c r="I3" s="380"/>
      <c r="J3" s="381">
        <v>0</v>
      </c>
      <c r="K3" s="381"/>
      <c r="L3" s="381">
        <v>413417</v>
      </c>
      <c r="M3" s="382">
        <v>82683.400000000009</v>
      </c>
      <c r="N3" s="383"/>
      <c r="O3" s="388">
        <v>0</v>
      </c>
      <c r="P3" s="384"/>
      <c r="Q3" s="384"/>
      <c r="R3" s="385"/>
      <c r="S3" s="386"/>
      <c r="T3" s="386"/>
      <c r="U3" s="386"/>
      <c r="V3" s="386"/>
      <c r="W3" s="386"/>
      <c r="X3" s="386"/>
      <c r="Y3" s="386"/>
      <c r="Z3" s="386"/>
      <c r="AA3" s="386"/>
      <c r="AB3" s="387"/>
    </row>
    <row r="4" spans="1:28" x14ac:dyDescent="0.25">
      <c r="L4" s="44">
        <f>SUM(L2:L3)</f>
        <v>525917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19E5-3A7C-419D-A7ED-5C024879538D}">
  <dimension ref="A3:C20"/>
  <sheetViews>
    <sheetView workbookViewId="0">
      <selection activeCell="A3" sqref="A3:C20"/>
    </sheetView>
  </sheetViews>
  <sheetFormatPr defaultRowHeight="15" x14ac:dyDescent="0.25"/>
  <cols>
    <col min="1" max="1" width="36.140625" bestFit="1" customWidth="1"/>
    <col min="2" max="3" width="15.7109375" style="6" customWidth="1"/>
  </cols>
  <sheetData>
    <row r="3" spans="1:3" x14ac:dyDescent="0.25">
      <c r="A3" s="895" t="s">
        <v>5477</v>
      </c>
      <c r="B3" s="42" t="s">
        <v>6213</v>
      </c>
      <c r="C3" s="42" t="s">
        <v>6214</v>
      </c>
    </row>
    <row r="4" spans="1:3" x14ac:dyDescent="0.25">
      <c r="A4" s="896" t="s">
        <v>5308</v>
      </c>
      <c r="B4" s="42">
        <v>0</v>
      </c>
      <c r="C4" s="42">
        <v>65880</v>
      </c>
    </row>
    <row r="5" spans="1:3" x14ac:dyDescent="0.25">
      <c r="A5" s="896" t="s">
        <v>5288</v>
      </c>
      <c r="B5" s="42">
        <v>0</v>
      </c>
      <c r="C5" s="42">
        <v>16167</v>
      </c>
    </row>
    <row r="6" spans="1:3" x14ac:dyDescent="0.25">
      <c r="A6" s="896" t="s">
        <v>5303</v>
      </c>
      <c r="B6" s="42">
        <v>0</v>
      </c>
      <c r="C6" s="42">
        <v>3000</v>
      </c>
    </row>
    <row r="7" spans="1:3" x14ac:dyDescent="0.25">
      <c r="A7" s="896" t="s">
        <v>5294</v>
      </c>
      <c r="B7" s="42">
        <v>0</v>
      </c>
      <c r="C7" s="42">
        <v>63083</v>
      </c>
    </row>
    <row r="8" spans="1:3" x14ac:dyDescent="0.25">
      <c r="A8" s="896" t="s">
        <v>5301</v>
      </c>
      <c r="B8" s="42">
        <v>0</v>
      </c>
      <c r="C8" s="42">
        <v>310000</v>
      </c>
    </row>
    <row r="9" spans="1:3" x14ac:dyDescent="0.25">
      <c r="A9" s="896" t="s">
        <v>5290</v>
      </c>
      <c r="B9" s="42">
        <v>27000</v>
      </c>
      <c r="C9" s="42">
        <v>0</v>
      </c>
    </row>
    <row r="10" spans="1:3" x14ac:dyDescent="0.25">
      <c r="A10" s="896" t="s">
        <v>5313</v>
      </c>
      <c r="B10" s="42">
        <v>6074</v>
      </c>
      <c r="C10" s="42"/>
    </row>
    <row r="11" spans="1:3" x14ac:dyDescent="0.25">
      <c r="A11" s="896" t="s">
        <v>5309</v>
      </c>
      <c r="B11" s="42">
        <v>0</v>
      </c>
      <c r="C11" s="42">
        <v>24690</v>
      </c>
    </row>
    <row r="12" spans="1:3" x14ac:dyDescent="0.25">
      <c r="A12" s="896" t="s">
        <v>5315</v>
      </c>
      <c r="B12" s="42">
        <v>85000</v>
      </c>
      <c r="C12" s="42">
        <v>47408</v>
      </c>
    </row>
    <row r="13" spans="1:3" x14ac:dyDescent="0.25">
      <c r="A13" s="896" t="s">
        <v>5297</v>
      </c>
      <c r="B13" s="42">
        <v>18950</v>
      </c>
      <c r="C13" s="42">
        <v>70833</v>
      </c>
    </row>
    <row r="14" spans="1:3" x14ac:dyDescent="0.25">
      <c r="A14" s="896" t="s">
        <v>5293</v>
      </c>
      <c r="B14" s="42">
        <v>133676</v>
      </c>
      <c r="C14" s="42">
        <v>0</v>
      </c>
    </row>
    <row r="15" spans="1:3" x14ac:dyDescent="0.25">
      <c r="A15" s="896" t="s">
        <v>5286</v>
      </c>
      <c r="B15" s="42">
        <v>1360</v>
      </c>
      <c r="C15" s="42">
        <v>20473</v>
      </c>
    </row>
    <row r="16" spans="1:3" x14ac:dyDescent="0.25">
      <c r="A16" s="896" t="s">
        <v>5312</v>
      </c>
      <c r="B16" s="42">
        <v>97578</v>
      </c>
      <c r="C16" s="42">
        <v>0</v>
      </c>
    </row>
    <row r="17" spans="1:3" x14ac:dyDescent="0.25">
      <c r="A17" s="896" t="s">
        <v>5311</v>
      </c>
      <c r="B17" s="42">
        <v>0</v>
      </c>
      <c r="C17" s="42">
        <v>4167</v>
      </c>
    </row>
    <row r="18" spans="1:3" x14ac:dyDescent="0.25">
      <c r="A18" s="896" t="s">
        <v>5298</v>
      </c>
      <c r="B18" s="42">
        <v>0</v>
      </c>
      <c r="C18" s="42">
        <v>29590</v>
      </c>
    </row>
    <row r="19" spans="1:3" x14ac:dyDescent="0.25">
      <c r="A19" s="896" t="s">
        <v>5289</v>
      </c>
      <c r="B19" s="42">
        <v>0</v>
      </c>
      <c r="C19" s="42">
        <v>740167</v>
      </c>
    </row>
    <row r="20" spans="1:3" x14ac:dyDescent="0.25">
      <c r="A20" s="896" t="s">
        <v>5478</v>
      </c>
      <c r="B20" s="42">
        <v>369638</v>
      </c>
      <c r="C20" s="42">
        <v>1395458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3016-1549-4F0E-B8A4-F07A1AD3CCD4}">
  <dimension ref="A1:AB168"/>
  <sheetViews>
    <sheetView workbookViewId="0">
      <selection activeCell="L92" sqref="L92"/>
    </sheetView>
  </sheetViews>
  <sheetFormatPr defaultRowHeight="13.5" customHeight="1" x14ac:dyDescent="0.2"/>
  <cols>
    <col min="1" max="1" width="9.28515625" style="322" bestFit="1" customWidth="1"/>
    <col min="2" max="2" width="9.140625" style="322"/>
    <col min="3" max="3" width="10.140625" style="322" bestFit="1" customWidth="1"/>
    <col min="4" max="5" width="9.140625" style="322"/>
    <col min="6" max="6" width="16.28515625" style="322" customWidth="1"/>
    <col min="7" max="7" width="9.28515625" style="322" bestFit="1" customWidth="1"/>
    <col min="8" max="8" width="13.85546875" style="322" customWidth="1"/>
    <col min="9" max="9" width="13.28515625" style="322" customWidth="1"/>
    <col min="10" max="10" width="13" style="322" customWidth="1"/>
    <col min="11" max="11" width="29.28515625" style="322" customWidth="1"/>
    <col min="12" max="12" width="9.85546875" style="322" bestFit="1" customWidth="1"/>
    <col min="13" max="16384" width="9.140625" style="322"/>
  </cols>
  <sheetData>
    <row r="1" spans="1:11" s="327" customFormat="1" ht="39.75" customHeight="1" thickBot="1" x14ac:dyDescent="0.25">
      <c r="A1" s="324" t="s">
        <v>0</v>
      </c>
      <c r="B1" s="325" t="s">
        <v>1</v>
      </c>
      <c r="C1" s="325" t="s">
        <v>2</v>
      </c>
      <c r="D1" s="325" t="s">
        <v>3</v>
      </c>
      <c r="E1" s="325" t="s">
        <v>4</v>
      </c>
      <c r="F1" s="325" t="s">
        <v>5</v>
      </c>
      <c r="G1" s="326" t="s">
        <v>6</v>
      </c>
      <c r="H1" s="326" t="s">
        <v>7</v>
      </c>
      <c r="I1" s="326" t="s">
        <v>16</v>
      </c>
      <c r="J1" s="326" t="s">
        <v>17</v>
      </c>
      <c r="K1" s="325" t="s">
        <v>35</v>
      </c>
    </row>
    <row r="2" spans="1:11" ht="16.5" customHeight="1" x14ac:dyDescent="0.25">
      <c r="A2" s="328">
        <v>5094</v>
      </c>
      <c r="B2" s="329" t="s">
        <v>1425</v>
      </c>
      <c r="C2" s="330" t="s">
        <v>1426</v>
      </c>
      <c r="D2" s="331" t="s">
        <v>1399</v>
      </c>
      <c r="E2" s="332" t="s">
        <v>27</v>
      </c>
      <c r="F2" s="333" t="s">
        <v>1400</v>
      </c>
      <c r="G2" s="317">
        <v>1050</v>
      </c>
      <c r="H2" s="334">
        <v>0</v>
      </c>
      <c r="I2" s="320">
        <v>875</v>
      </c>
      <c r="J2" s="320">
        <v>175</v>
      </c>
      <c r="K2" s="321" t="s">
        <v>5286</v>
      </c>
    </row>
    <row r="3" spans="1:11" ht="15.75" customHeight="1" x14ac:dyDescent="0.25">
      <c r="A3" s="311">
        <v>132</v>
      </c>
      <c r="B3" s="312" t="s">
        <v>1430</v>
      </c>
      <c r="C3" s="313" t="s">
        <v>1431</v>
      </c>
      <c r="D3" s="314" t="s">
        <v>1432</v>
      </c>
      <c r="E3" s="315" t="s">
        <v>27</v>
      </c>
      <c r="F3" s="316" t="s">
        <v>1433</v>
      </c>
      <c r="G3" s="317">
        <v>62500</v>
      </c>
      <c r="H3" s="318">
        <v>62500</v>
      </c>
      <c r="I3" s="319">
        <v>0</v>
      </c>
      <c r="J3" s="320">
        <v>0</v>
      </c>
      <c r="K3" s="346" t="s">
        <v>5315</v>
      </c>
    </row>
    <row r="4" spans="1:11" ht="14.25" customHeight="1" x14ac:dyDescent="0.25">
      <c r="A4" s="311">
        <v>497</v>
      </c>
      <c r="B4" s="312" t="s">
        <v>1440</v>
      </c>
      <c r="C4" s="313" t="s">
        <v>1441</v>
      </c>
      <c r="D4" s="314" t="s">
        <v>1442</v>
      </c>
      <c r="E4" s="315" t="s">
        <v>27</v>
      </c>
      <c r="F4" s="316" t="s">
        <v>146</v>
      </c>
      <c r="G4" s="317">
        <v>5000.3999999999996</v>
      </c>
      <c r="H4" s="318">
        <v>0</v>
      </c>
      <c r="I4" s="319">
        <v>4167</v>
      </c>
      <c r="J4" s="320">
        <v>833.40000000000009</v>
      </c>
      <c r="K4" s="335" t="s">
        <v>5288</v>
      </c>
    </row>
    <row r="5" spans="1:11" ht="15.75" customHeight="1" x14ac:dyDescent="0.25">
      <c r="A5" s="311">
        <v>230</v>
      </c>
      <c r="B5" s="312" t="s">
        <v>1450</v>
      </c>
      <c r="C5" s="313" t="s">
        <v>1451</v>
      </c>
      <c r="D5" s="314" t="s">
        <v>1452</v>
      </c>
      <c r="E5" s="315" t="s">
        <v>27</v>
      </c>
      <c r="F5" s="316" t="s">
        <v>37</v>
      </c>
      <c r="G5" s="317">
        <v>176000.4</v>
      </c>
      <c r="H5" s="318">
        <v>0</v>
      </c>
      <c r="I5" s="319">
        <v>146667</v>
      </c>
      <c r="J5" s="320">
        <v>29333.4</v>
      </c>
      <c r="K5" s="335" t="s">
        <v>5289</v>
      </c>
    </row>
    <row r="6" spans="1:11" ht="15" customHeight="1" x14ac:dyDescent="0.25">
      <c r="A6" s="311">
        <v>4</v>
      </c>
      <c r="B6" s="312" t="s">
        <v>1453</v>
      </c>
      <c r="C6" s="313" t="s">
        <v>1454</v>
      </c>
      <c r="D6" s="314" t="s">
        <v>1455</v>
      </c>
      <c r="E6" s="315" t="s">
        <v>27</v>
      </c>
      <c r="F6" s="316" t="s">
        <v>1456</v>
      </c>
      <c r="G6" s="317">
        <v>27000</v>
      </c>
      <c r="H6" s="318">
        <v>27000</v>
      </c>
      <c r="I6" s="319">
        <v>0</v>
      </c>
      <c r="J6" s="320">
        <v>0</v>
      </c>
      <c r="K6" s="335" t="s">
        <v>5290</v>
      </c>
    </row>
    <row r="7" spans="1:11" ht="15" x14ac:dyDescent="0.25">
      <c r="A7" s="311">
        <v>8241</v>
      </c>
      <c r="B7" s="312" t="s">
        <v>1472</v>
      </c>
      <c r="C7" s="313" t="s">
        <v>1471</v>
      </c>
      <c r="D7" s="314" t="s">
        <v>1473</v>
      </c>
      <c r="E7" s="315" t="s">
        <v>27</v>
      </c>
      <c r="F7" s="316" t="s">
        <v>1474</v>
      </c>
      <c r="G7" s="317">
        <v>18950</v>
      </c>
      <c r="H7" s="318">
        <v>18950</v>
      </c>
      <c r="I7" s="319">
        <v>0</v>
      </c>
      <c r="J7" s="320">
        <v>0</v>
      </c>
      <c r="K7" s="335" t="s">
        <v>5293</v>
      </c>
    </row>
    <row r="8" spans="1:11" ht="15" x14ac:dyDescent="0.25">
      <c r="A8" s="311">
        <v>1213</v>
      </c>
      <c r="B8" s="312" t="s">
        <v>1478</v>
      </c>
      <c r="C8" s="313" t="s">
        <v>1479</v>
      </c>
      <c r="D8" s="314" t="s">
        <v>1480</v>
      </c>
      <c r="E8" s="315" t="s">
        <v>27</v>
      </c>
      <c r="F8" s="316" t="s">
        <v>54</v>
      </c>
      <c r="G8" s="317">
        <v>4800</v>
      </c>
      <c r="H8" s="318">
        <v>0</v>
      </c>
      <c r="I8" s="319">
        <v>4000</v>
      </c>
      <c r="J8" s="320">
        <v>800</v>
      </c>
      <c r="K8" s="335" t="s">
        <v>5294</v>
      </c>
    </row>
    <row r="9" spans="1:11" ht="15" x14ac:dyDescent="0.25">
      <c r="A9" s="311">
        <v>8</v>
      </c>
      <c r="B9" s="312" t="s">
        <v>1481</v>
      </c>
      <c r="C9" s="313" t="s">
        <v>1482</v>
      </c>
      <c r="D9" s="314" t="s">
        <v>1455</v>
      </c>
      <c r="E9" s="315" t="s">
        <v>27</v>
      </c>
      <c r="F9" s="316" t="s">
        <v>1456</v>
      </c>
      <c r="G9" s="317">
        <v>22500</v>
      </c>
      <c r="H9" s="318">
        <v>22500</v>
      </c>
      <c r="I9" s="319">
        <v>0</v>
      </c>
      <c r="J9" s="320">
        <v>0</v>
      </c>
      <c r="K9" s="346" t="s">
        <v>5315</v>
      </c>
    </row>
    <row r="10" spans="1:11" ht="15" x14ac:dyDescent="0.25">
      <c r="A10" s="311">
        <v>316057</v>
      </c>
      <c r="B10" s="312" t="s">
        <v>1494</v>
      </c>
      <c r="C10" s="313" t="s">
        <v>1491</v>
      </c>
      <c r="D10" s="314" t="s">
        <v>1399</v>
      </c>
      <c r="E10" s="315" t="s">
        <v>27</v>
      </c>
      <c r="F10" s="316" t="s">
        <v>1400</v>
      </c>
      <c r="G10" s="317">
        <v>1098</v>
      </c>
      <c r="H10" s="318">
        <v>0</v>
      </c>
      <c r="I10" s="319">
        <v>915</v>
      </c>
      <c r="J10" s="320">
        <v>183</v>
      </c>
      <c r="K10" s="321" t="s">
        <v>5286</v>
      </c>
    </row>
    <row r="11" spans="1:11" ht="15" x14ac:dyDescent="0.25">
      <c r="A11" s="336">
        <v>18661</v>
      </c>
      <c r="B11" s="312" t="s">
        <v>1513</v>
      </c>
      <c r="C11" s="313" t="s">
        <v>1514</v>
      </c>
      <c r="D11" s="314" t="s">
        <v>1473</v>
      </c>
      <c r="E11" s="315" t="s">
        <v>27</v>
      </c>
      <c r="F11" s="316" t="s">
        <v>1474</v>
      </c>
      <c r="G11" s="317">
        <v>18950</v>
      </c>
      <c r="H11" s="318">
        <v>18950</v>
      </c>
      <c r="I11" s="319">
        <v>0</v>
      </c>
      <c r="J11" s="320">
        <v>0</v>
      </c>
      <c r="K11" s="321" t="s">
        <v>5297</v>
      </c>
    </row>
    <row r="12" spans="1:11" ht="15" x14ac:dyDescent="0.25">
      <c r="A12" s="311">
        <v>335</v>
      </c>
      <c r="B12" s="312" t="s">
        <v>1532</v>
      </c>
      <c r="C12" s="313" t="s">
        <v>1533</v>
      </c>
      <c r="D12" s="314" t="s">
        <v>1391</v>
      </c>
      <c r="E12" s="315" t="s">
        <v>27</v>
      </c>
      <c r="F12" s="316" t="s">
        <v>117</v>
      </c>
      <c r="G12" s="317">
        <v>3228</v>
      </c>
      <c r="H12" s="318">
        <v>0</v>
      </c>
      <c r="I12" s="319">
        <v>2690</v>
      </c>
      <c r="J12" s="320">
        <v>538</v>
      </c>
      <c r="K12" s="321" t="s">
        <v>5298</v>
      </c>
    </row>
    <row r="13" spans="1:11" ht="15" x14ac:dyDescent="0.25">
      <c r="A13" s="311">
        <v>1398</v>
      </c>
      <c r="B13" s="312" t="s">
        <v>1540</v>
      </c>
      <c r="C13" s="313" t="s">
        <v>1537</v>
      </c>
      <c r="D13" s="314" t="s">
        <v>1480</v>
      </c>
      <c r="E13" s="315" t="s">
        <v>27</v>
      </c>
      <c r="F13" s="316" t="s">
        <v>54</v>
      </c>
      <c r="G13" s="317">
        <v>4800</v>
      </c>
      <c r="H13" s="318">
        <v>0</v>
      </c>
      <c r="I13" s="319">
        <v>4000</v>
      </c>
      <c r="J13" s="320">
        <v>800</v>
      </c>
      <c r="K13" s="335" t="s">
        <v>5294</v>
      </c>
    </row>
    <row r="14" spans="1:11" ht="15" x14ac:dyDescent="0.25">
      <c r="A14" s="311">
        <v>634866</v>
      </c>
      <c r="B14" s="312" t="s">
        <v>1554</v>
      </c>
      <c r="C14" s="313" t="s">
        <v>1555</v>
      </c>
      <c r="D14" s="314" t="s">
        <v>1399</v>
      </c>
      <c r="E14" s="315" t="s">
        <v>27</v>
      </c>
      <c r="F14" s="316" t="s">
        <v>1400</v>
      </c>
      <c r="G14" s="317">
        <v>1098</v>
      </c>
      <c r="H14" s="318">
        <v>0</v>
      </c>
      <c r="I14" s="319">
        <v>915</v>
      </c>
      <c r="J14" s="320">
        <v>183</v>
      </c>
      <c r="K14" s="321" t="s">
        <v>5286</v>
      </c>
    </row>
    <row r="15" spans="1:11" ht="15" x14ac:dyDescent="0.25">
      <c r="A15" s="311">
        <v>1453</v>
      </c>
      <c r="B15" s="312" t="s">
        <v>1567</v>
      </c>
      <c r="C15" s="313" t="s">
        <v>1566</v>
      </c>
      <c r="D15" s="314" t="s">
        <v>1480</v>
      </c>
      <c r="E15" s="315" t="s">
        <v>27</v>
      </c>
      <c r="F15" s="316" t="s">
        <v>54</v>
      </c>
      <c r="G15" s="317">
        <v>4800</v>
      </c>
      <c r="H15" s="318">
        <v>0</v>
      </c>
      <c r="I15" s="319">
        <v>4000</v>
      </c>
      <c r="J15" s="320">
        <v>800</v>
      </c>
      <c r="K15" s="335" t="s">
        <v>5294</v>
      </c>
    </row>
    <row r="16" spans="1:11" ht="15" x14ac:dyDescent="0.25">
      <c r="A16" s="311">
        <v>9</v>
      </c>
      <c r="B16" s="312" t="s">
        <v>1578</v>
      </c>
      <c r="C16" s="313" t="s">
        <v>1579</v>
      </c>
      <c r="D16" s="314" t="s">
        <v>1580</v>
      </c>
      <c r="E16" s="315" t="s">
        <v>27</v>
      </c>
      <c r="F16" s="316" t="s">
        <v>1581</v>
      </c>
      <c r="G16" s="317">
        <v>372000</v>
      </c>
      <c r="H16" s="318">
        <v>0</v>
      </c>
      <c r="I16" s="319">
        <v>310000</v>
      </c>
      <c r="J16" s="320">
        <v>62000</v>
      </c>
      <c r="K16" s="335" t="s">
        <v>5301</v>
      </c>
    </row>
    <row r="17" spans="1:11" ht="15" x14ac:dyDescent="0.25">
      <c r="A17" s="311">
        <v>1530</v>
      </c>
      <c r="B17" s="312" t="s">
        <v>1598</v>
      </c>
      <c r="C17" s="313" t="s">
        <v>1599</v>
      </c>
      <c r="D17" s="314" t="s">
        <v>1480</v>
      </c>
      <c r="E17" s="315" t="s">
        <v>27</v>
      </c>
      <c r="F17" s="316" t="s">
        <v>54</v>
      </c>
      <c r="G17" s="317">
        <v>4800</v>
      </c>
      <c r="H17" s="318">
        <v>0</v>
      </c>
      <c r="I17" s="319">
        <v>4000</v>
      </c>
      <c r="J17" s="320">
        <v>800</v>
      </c>
      <c r="K17" s="335" t="s">
        <v>5294</v>
      </c>
    </row>
    <row r="18" spans="1:11" ht="15" x14ac:dyDescent="0.25">
      <c r="A18" s="311">
        <v>515</v>
      </c>
      <c r="B18" s="312" t="s">
        <v>1604</v>
      </c>
      <c r="C18" s="313" t="s">
        <v>1605</v>
      </c>
      <c r="D18" s="314" t="s">
        <v>1391</v>
      </c>
      <c r="E18" s="315" t="s">
        <v>27</v>
      </c>
      <c r="F18" s="316" t="s">
        <v>117</v>
      </c>
      <c r="G18" s="317">
        <v>3228</v>
      </c>
      <c r="H18" s="318">
        <v>0</v>
      </c>
      <c r="I18" s="319">
        <v>2690</v>
      </c>
      <c r="J18" s="320">
        <v>538</v>
      </c>
      <c r="K18" s="321" t="s">
        <v>5298</v>
      </c>
    </row>
    <row r="19" spans="1:11" ht="15" x14ac:dyDescent="0.25">
      <c r="A19" s="311">
        <v>1294</v>
      </c>
      <c r="B19" s="312" t="s">
        <v>1606</v>
      </c>
      <c r="C19" s="313" t="s">
        <v>1607</v>
      </c>
      <c r="D19" s="314" t="s">
        <v>1452</v>
      </c>
      <c r="E19" s="315" t="s">
        <v>27</v>
      </c>
      <c r="F19" s="316" t="s">
        <v>37</v>
      </c>
      <c r="G19" s="317">
        <v>233000.4</v>
      </c>
      <c r="H19" s="318">
        <v>0</v>
      </c>
      <c r="I19" s="319">
        <v>194167</v>
      </c>
      <c r="J19" s="320">
        <v>38833.4</v>
      </c>
      <c r="K19" s="335" t="s">
        <v>5289</v>
      </c>
    </row>
    <row r="20" spans="1:11" ht="15" x14ac:dyDescent="0.25">
      <c r="A20" s="311">
        <v>685</v>
      </c>
      <c r="B20" s="312" t="s">
        <v>1611</v>
      </c>
      <c r="C20" s="313" t="s">
        <v>1612</v>
      </c>
      <c r="D20" s="314" t="s">
        <v>1613</v>
      </c>
      <c r="E20" s="315" t="s">
        <v>27</v>
      </c>
      <c r="F20" s="316" t="s">
        <v>1614</v>
      </c>
      <c r="G20" s="317">
        <v>15200.4</v>
      </c>
      <c r="H20" s="318">
        <v>0</v>
      </c>
      <c r="I20" s="319">
        <v>12667</v>
      </c>
      <c r="J20" s="320">
        <v>2533.4</v>
      </c>
      <c r="K20" s="335" t="s">
        <v>5289</v>
      </c>
    </row>
    <row r="21" spans="1:11" ht="15" x14ac:dyDescent="0.25">
      <c r="A21" s="311">
        <v>960104</v>
      </c>
      <c r="B21" s="312" t="s">
        <v>1630</v>
      </c>
      <c r="C21" s="313" t="s">
        <v>1631</v>
      </c>
      <c r="D21" s="314" t="s">
        <v>1399</v>
      </c>
      <c r="E21" s="315" t="s">
        <v>1387</v>
      </c>
      <c r="F21" s="316" t="s">
        <v>1400</v>
      </c>
      <c r="G21" s="317">
        <v>1098</v>
      </c>
      <c r="H21" s="318">
        <v>0</v>
      </c>
      <c r="I21" s="319">
        <v>915</v>
      </c>
      <c r="J21" s="320">
        <v>183</v>
      </c>
      <c r="K21" s="321" t="s">
        <v>5286</v>
      </c>
    </row>
    <row r="22" spans="1:11" ht="15" x14ac:dyDescent="0.25">
      <c r="A22" s="311">
        <v>1662</v>
      </c>
      <c r="B22" s="312" t="s">
        <v>1642</v>
      </c>
      <c r="C22" s="313" t="s">
        <v>1643</v>
      </c>
      <c r="D22" s="314" t="s">
        <v>1480</v>
      </c>
      <c r="E22" s="315" t="s">
        <v>1387</v>
      </c>
      <c r="F22" s="316" t="s">
        <v>54</v>
      </c>
      <c r="G22" s="317">
        <v>4800</v>
      </c>
      <c r="H22" s="318">
        <v>0</v>
      </c>
      <c r="I22" s="319">
        <v>4000</v>
      </c>
      <c r="J22" s="320">
        <v>800</v>
      </c>
      <c r="K22" s="335" t="s">
        <v>5294</v>
      </c>
    </row>
    <row r="23" spans="1:11" ht="15" x14ac:dyDescent="0.25">
      <c r="A23" s="311">
        <v>75077</v>
      </c>
      <c r="B23" s="312" t="s">
        <v>1658</v>
      </c>
      <c r="C23" s="313" t="s">
        <v>1659</v>
      </c>
      <c r="D23" s="314" t="s">
        <v>1660</v>
      </c>
      <c r="E23" s="315" t="s">
        <v>1387</v>
      </c>
      <c r="F23" s="316" t="s">
        <v>1661</v>
      </c>
      <c r="G23" s="317">
        <v>28156</v>
      </c>
      <c r="H23" s="318">
        <v>28156</v>
      </c>
      <c r="I23" s="319">
        <v>0</v>
      </c>
      <c r="J23" s="320">
        <v>0</v>
      </c>
      <c r="K23" s="335" t="s">
        <v>5293</v>
      </c>
    </row>
    <row r="24" spans="1:11" ht="15" x14ac:dyDescent="0.25">
      <c r="A24" s="311">
        <v>729</v>
      </c>
      <c r="B24" s="312" t="s">
        <v>1662</v>
      </c>
      <c r="C24" s="313" t="s">
        <v>1663</v>
      </c>
      <c r="D24" s="314" t="s">
        <v>1391</v>
      </c>
      <c r="E24" s="315" t="s">
        <v>1387</v>
      </c>
      <c r="F24" s="316" t="s">
        <v>117</v>
      </c>
      <c r="G24" s="317">
        <v>3228</v>
      </c>
      <c r="H24" s="318">
        <v>0</v>
      </c>
      <c r="I24" s="319">
        <v>2690</v>
      </c>
      <c r="J24" s="320">
        <v>538</v>
      </c>
      <c r="K24" s="321" t="s">
        <v>5298</v>
      </c>
    </row>
    <row r="25" spans="1:11" ht="15" x14ac:dyDescent="0.25">
      <c r="A25" s="311">
        <v>1292919</v>
      </c>
      <c r="B25" s="312" t="s">
        <v>1681</v>
      </c>
      <c r="C25" s="313" t="s">
        <v>1682</v>
      </c>
      <c r="D25" s="314" t="s">
        <v>1399</v>
      </c>
      <c r="E25" s="315" t="s">
        <v>1387</v>
      </c>
      <c r="F25" s="316" t="s">
        <v>1400</v>
      </c>
      <c r="G25" s="317">
        <v>1218</v>
      </c>
      <c r="H25" s="318">
        <v>0</v>
      </c>
      <c r="I25" s="319">
        <v>1015</v>
      </c>
      <c r="J25" s="320">
        <v>203</v>
      </c>
      <c r="K25" s="321" t="s">
        <v>5286</v>
      </c>
    </row>
    <row r="26" spans="1:11" ht="15" x14ac:dyDescent="0.25">
      <c r="A26" s="311">
        <v>1789</v>
      </c>
      <c r="B26" s="312" t="s">
        <v>1687</v>
      </c>
      <c r="C26" s="313" t="s">
        <v>1686</v>
      </c>
      <c r="D26" s="314" t="s">
        <v>1480</v>
      </c>
      <c r="E26" s="315" t="s">
        <v>1387</v>
      </c>
      <c r="F26" s="316" t="s">
        <v>54</v>
      </c>
      <c r="G26" s="317">
        <v>4800</v>
      </c>
      <c r="H26" s="318">
        <v>0</v>
      </c>
      <c r="I26" s="319">
        <v>4000</v>
      </c>
      <c r="J26" s="320">
        <v>800</v>
      </c>
      <c r="K26" s="335" t="s">
        <v>5294</v>
      </c>
    </row>
    <row r="27" spans="1:11" ht="15" x14ac:dyDescent="0.25">
      <c r="A27" s="311">
        <v>1875</v>
      </c>
      <c r="B27" s="312" t="s">
        <v>1695</v>
      </c>
      <c r="C27" s="313" t="s">
        <v>1696</v>
      </c>
      <c r="D27" s="314" t="s">
        <v>1480</v>
      </c>
      <c r="E27" s="315" t="s">
        <v>1387</v>
      </c>
      <c r="F27" s="316" t="s">
        <v>54</v>
      </c>
      <c r="G27" s="317">
        <v>4800</v>
      </c>
      <c r="H27" s="318">
        <v>0</v>
      </c>
      <c r="I27" s="319">
        <v>4000</v>
      </c>
      <c r="J27" s="320">
        <v>800</v>
      </c>
      <c r="K27" s="321" t="s">
        <v>5286</v>
      </c>
    </row>
    <row r="28" spans="1:11" ht="15" x14ac:dyDescent="0.25">
      <c r="A28" s="311">
        <v>928</v>
      </c>
      <c r="B28" s="312" t="s">
        <v>1701</v>
      </c>
      <c r="C28" s="313" t="s">
        <v>1700</v>
      </c>
      <c r="D28" s="314" t="s">
        <v>1391</v>
      </c>
      <c r="E28" s="315" t="s">
        <v>1387</v>
      </c>
      <c r="F28" s="316" t="s">
        <v>117</v>
      </c>
      <c r="G28" s="317">
        <v>3228</v>
      </c>
      <c r="H28" s="318">
        <v>0</v>
      </c>
      <c r="I28" s="319">
        <v>2690</v>
      </c>
      <c r="J28" s="320">
        <v>538</v>
      </c>
      <c r="K28" s="321" t="s">
        <v>5298</v>
      </c>
    </row>
    <row r="29" spans="1:11" ht="15" x14ac:dyDescent="0.25">
      <c r="A29" s="311" t="s">
        <v>1745</v>
      </c>
      <c r="B29" s="312" t="s">
        <v>1746</v>
      </c>
      <c r="C29" s="313" t="s">
        <v>1747</v>
      </c>
      <c r="D29" s="314" t="s">
        <v>1473</v>
      </c>
      <c r="E29" s="315" t="s">
        <v>27</v>
      </c>
      <c r="F29" s="316" t="s">
        <v>1474</v>
      </c>
      <c r="G29" s="317">
        <v>18950</v>
      </c>
      <c r="H29" s="337">
        <v>18950</v>
      </c>
      <c r="I29" s="319">
        <v>0</v>
      </c>
      <c r="J29" s="320">
        <v>0</v>
      </c>
      <c r="K29" s="335" t="s">
        <v>5293</v>
      </c>
    </row>
    <row r="30" spans="1:11" ht="15" x14ac:dyDescent="0.25">
      <c r="A30" s="338" t="s">
        <v>1751</v>
      </c>
      <c r="B30" s="312" t="s">
        <v>1752</v>
      </c>
      <c r="C30" s="339" t="s">
        <v>1750</v>
      </c>
      <c r="D30" s="314" t="s">
        <v>1480</v>
      </c>
      <c r="E30" s="314" t="s">
        <v>27</v>
      </c>
      <c r="F30" s="340" t="s">
        <v>54</v>
      </c>
      <c r="G30" s="341">
        <v>4800</v>
      </c>
      <c r="H30" s="342">
        <v>0</v>
      </c>
      <c r="I30" s="343">
        <v>4000</v>
      </c>
      <c r="J30" s="344">
        <v>800</v>
      </c>
      <c r="K30" s="335" t="s">
        <v>5294</v>
      </c>
    </row>
    <row r="31" spans="1:11" ht="15" x14ac:dyDescent="0.25">
      <c r="A31" s="338" t="s">
        <v>1771</v>
      </c>
      <c r="B31" s="312" t="s">
        <v>1772</v>
      </c>
      <c r="C31" s="339" t="s">
        <v>1773</v>
      </c>
      <c r="D31" s="314" t="s">
        <v>1391</v>
      </c>
      <c r="E31" s="314" t="s">
        <v>27</v>
      </c>
      <c r="F31" s="340" t="s">
        <v>117</v>
      </c>
      <c r="G31" s="341">
        <v>3228</v>
      </c>
      <c r="H31" s="342">
        <v>0</v>
      </c>
      <c r="I31" s="343">
        <v>2690</v>
      </c>
      <c r="J31" s="344">
        <v>538</v>
      </c>
      <c r="K31" s="321" t="s">
        <v>5298</v>
      </c>
    </row>
    <row r="32" spans="1:11" ht="15" x14ac:dyDescent="0.25">
      <c r="A32" s="338" t="s">
        <v>1774</v>
      </c>
      <c r="B32" s="312" t="s">
        <v>1775</v>
      </c>
      <c r="C32" s="339" t="s">
        <v>1773</v>
      </c>
      <c r="D32" s="314" t="s">
        <v>1399</v>
      </c>
      <c r="E32" s="314" t="s">
        <v>1776</v>
      </c>
      <c r="F32" s="340" t="s">
        <v>1400</v>
      </c>
      <c r="G32" s="341">
        <v>1850.4</v>
      </c>
      <c r="H32" s="347">
        <v>300</v>
      </c>
      <c r="I32" s="343">
        <v>1292</v>
      </c>
      <c r="J32" s="344">
        <v>258.40000000000003</v>
      </c>
      <c r="K32" s="321" t="s">
        <v>5286</v>
      </c>
    </row>
    <row r="33" spans="1:11" ht="15" x14ac:dyDescent="0.25">
      <c r="A33" s="338" t="s">
        <v>1777</v>
      </c>
      <c r="B33" s="312" t="s">
        <v>1778</v>
      </c>
      <c r="C33" s="339" t="s">
        <v>1773</v>
      </c>
      <c r="D33" s="314" t="s">
        <v>1779</v>
      </c>
      <c r="E33" s="314" t="s">
        <v>27</v>
      </c>
      <c r="F33" s="340" t="s">
        <v>1780</v>
      </c>
      <c r="G33" s="341">
        <v>3600</v>
      </c>
      <c r="H33" s="342">
        <v>0</v>
      </c>
      <c r="I33" s="343">
        <v>3000</v>
      </c>
      <c r="J33" s="344">
        <v>600</v>
      </c>
      <c r="K33" s="346" t="s">
        <v>5303</v>
      </c>
    </row>
    <row r="34" spans="1:11" ht="15" x14ac:dyDescent="0.25">
      <c r="A34" s="338" t="s">
        <v>1811</v>
      </c>
      <c r="B34" s="312" t="s">
        <v>1812</v>
      </c>
      <c r="C34" s="339" t="s">
        <v>1813</v>
      </c>
      <c r="D34" s="314" t="s">
        <v>1814</v>
      </c>
      <c r="E34" s="314" t="s">
        <v>27</v>
      </c>
      <c r="F34" s="340" t="s">
        <v>1815</v>
      </c>
      <c r="G34" s="341">
        <v>56745.599999999999</v>
      </c>
      <c r="H34" s="342">
        <v>0</v>
      </c>
      <c r="I34" s="343">
        <v>47288</v>
      </c>
      <c r="J34" s="344">
        <v>9457.6</v>
      </c>
      <c r="K34" s="345" t="s">
        <v>5308</v>
      </c>
    </row>
    <row r="35" spans="1:11" ht="15" x14ac:dyDescent="0.25">
      <c r="A35" s="338" t="s">
        <v>1816</v>
      </c>
      <c r="B35" s="312" t="s">
        <v>1817</v>
      </c>
      <c r="C35" s="339" t="s">
        <v>1818</v>
      </c>
      <c r="D35" s="314" t="s">
        <v>1452</v>
      </c>
      <c r="E35" s="314" t="s">
        <v>1387</v>
      </c>
      <c r="F35" s="340" t="s">
        <v>37</v>
      </c>
      <c r="G35" s="341">
        <v>234999.6</v>
      </c>
      <c r="H35" s="342">
        <v>0</v>
      </c>
      <c r="I35" s="343">
        <v>195833</v>
      </c>
      <c r="J35" s="344">
        <v>39166.6</v>
      </c>
      <c r="K35" s="335" t="s">
        <v>5289</v>
      </c>
    </row>
    <row r="36" spans="1:11" ht="15" x14ac:dyDescent="0.25">
      <c r="A36" s="338" t="s">
        <v>1824</v>
      </c>
      <c r="B36" s="312" t="s">
        <v>1825</v>
      </c>
      <c r="C36" s="339" t="s">
        <v>1826</v>
      </c>
      <c r="D36" s="314" t="s">
        <v>1398</v>
      </c>
      <c r="E36" s="314" t="s">
        <v>27</v>
      </c>
      <c r="F36" s="340" t="s">
        <v>50</v>
      </c>
      <c r="G36" s="341">
        <v>14400</v>
      </c>
      <c r="H36" s="342">
        <v>0</v>
      </c>
      <c r="I36" s="343">
        <v>12000</v>
      </c>
      <c r="J36" s="344">
        <v>2400</v>
      </c>
      <c r="K36" s="335" t="s">
        <v>5288</v>
      </c>
    </row>
    <row r="37" spans="1:11" ht="15" x14ac:dyDescent="0.25">
      <c r="A37" s="338" t="s">
        <v>1841</v>
      </c>
      <c r="B37" s="312" t="s">
        <v>1842</v>
      </c>
      <c r="C37" s="339" t="s">
        <v>1843</v>
      </c>
      <c r="D37" s="314" t="s">
        <v>1480</v>
      </c>
      <c r="E37" s="314" t="s">
        <v>27</v>
      </c>
      <c r="F37" s="340" t="s">
        <v>54</v>
      </c>
      <c r="G37" s="341">
        <v>9600</v>
      </c>
      <c r="H37" s="342">
        <v>0</v>
      </c>
      <c r="I37" s="343">
        <v>8000</v>
      </c>
      <c r="J37" s="344">
        <v>1600</v>
      </c>
      <c r="K37" s="335" t="s">
        <v>5294</v>
      </c>
    </row>
    <row r="38" spans="1:11" ht="15" x14ac:dyDescent="0.25">
      <c r="A38" s="338" t="s">
        <v>1855</v>
      </c>
      <c r="B38" s="312" t="s">
        <v>1856</v>
      </c>
      <c r="C38" s="339" t="s">
        <v>1857</v>
      </c>
      <c r="D38" s="314" t="s">
        <v>1858</v>
      </c>
      <c r="E38" s="314" t="s">
        <v>1387</v>
      </c>
      <c r="F38" s="340" t="s">
        <v>101</v>
      </c>
      <c r="G38" s="341">
        <v>29628</v>
      </c>
      <c r="H38" s="342">
        <v>0</v>
      </c>
      <c r="I38" s="343">
        <v>24690</v>
      </c>
      <c r="J38" s="344">
        <v>4938</v>
      </c>
      <c r="K38" s="345" t="s">
        <v>5309</v>
      </c>
    </row>
    <row r="39" spans="1:11" ht="15" x14ac:dyDescent="0.25">
      <c r="A39" s="338" t="s">
        <v>1877</v>
      </c>
      <c r="B39" s="312" t="s">
        <v>1878</v>
      </c>
      <c r="C39" s="339" t="s">
        <v>1876</v>
      </c>
      <c r="D39" s="314" t="s">
        <v>1391</v>
      </c>
      <c r="E39" s="314" t="s">
        <v>27</v>
      </c>
      <c r="F39" s="340" t="s">
        <v>117</v>
      </c>
      <c r="G39" s="341">
        <v>3228</v>
      </c>
      <c r="H39" s="342">
        <v>0</v>
      </c>
      <c r="I39" s="343">
        <v>2690</v>
      </c>
      <c r="J39" s="344">
        <v>538</v>
      </c>
      <c r="K39" s="321" t="s">
        <v>5298</v>
      </c>
    </row>
    <row r="40" spans="1:11" ht="15" x14ac:dyDescent="0.25">
      <c r="A40" s="338" t="s">
        <v>1888</v>
      </c>
      <c r="B40" s="312" t="s">
        <v>1889</v>
      </c>
      <c r="C40" s="339" t="s">
        <v>1890</v>
      </c>
      <c r="D40" s="314" t="s">
        <v>1399</v>
      </c>
      <c r="E40" s="314" t="s">
        <v>1776</v>
      </c>
      <c r="F40" s="340" t="s">
        <v>1400</v>
      </c>
      <c r="G40" s="341">
        <v>1150</v>
      </c>
      <c r="H40" s="342">
        <v>100</v>
      </c>
      <c r="I40" s="343">
        <v>875</v>
      </c>
      <c r="J40" s="344">
        <v>175</v>
      </c>
      <c r="K40" s="321" t="s">
        <v>5286</v>
      </c>
    </row>
    <row r="41" spans="1:11" ht="15" x14ac:dyDescent="0.25">
      <c r="A41" s="338" t="s">
        <v>1946</v>
      </c>
      <c r="B41" s="312" t="s">
        <v>1947</v>
      </c>
      <c r="C41" s="339" t="s">
        <v>1948</v>
      </c>
      <c r="D41" s="314" t="s">
        <v>1949</v>
      </c>
      <c r="E41" s="314" t="s">
        <v>27</v>
      </c>
      <c r="F41" s="340" t="s">
        <v>1950</v>
      </c>
      <c r="G41" s="341">
        <v>24999.599999999999</v>
      </c>
      <c r="H41" s="342">
        <v>0</v>
      </c>
      <c r="I41" s="343">
        <v>20833</v>
      </c>
      <c r="J41" s="344">
        <v>4166.6000000000004</v>
      </c>
      <c r="K41" s="321" t="s">
        <v>5297</v>
      </c>
    </row>
    <row r="42" spans="1:11" ht="15" x14ac:dyDescent="0.25">
      <c r="A42" s="338" t="s">
        <v>1971</v>
      </c>
      <c r="B42" s="312" t="s">
        <v>1972</v>
      </c>
      <c r="C42" s="339" t="s">
        <v>1973</v>
      </c>
      <c r="D42" s="314" t="s">
        <v>1391</v>
      </c>
      <c r="E42" s="314" t="s">
        <v>27</v>
      </c>
      <c r="F42" s="340" t="s">
        <v>117</v>
      </c>
      <c r="G42" s="341">
        <v>3228</v>
      </c>
      <c r="H42" s="342">
        <v>0</v>
      </c>
      <c r="I42" s="343">
        <v>2690</v>
      </c>
      <c r="J42" s="344">
        <v>538</v>
      </c>
      <c r="K42" s="321" t="s">
        <v>5298</v>
      </c>
    </row>
    <row r="43" spans="1:11" ht="15" x14ac:dyDescent="0.25">
      <c r="A43" s="338" t="s">
        <v>2009</v>
      </c>
      <c r="B43" s="312" t="s">
        <v>2010</v>
      </c>
      <c r="C43" s="339" t="s">
        <v>2011</v>
      </c>
      <c r="D43" s="314" t="s">
        <v>1814</v>
      </c>
      <c r="E43" s="314" t="s">
        <v>27</v>
      </c>
      <c r="F43" s="340" t="s">
        <v>1815</v>
      </c>
      <c r="G43" s="341">
        <v>1932</v>
      </c>
      <c r="H43" s="342">
        <v>0</v>
      </c>
      <c r="I43" s="343">
        <v>1610</v>
      </c>
      <c r="J43" s="344">
        <v>322</v>
      </c>
      <c r="K43" s="346" t="s">
        <v>5308</v>
      </c>
    </row>
    <row r="44" spans="1:11" ht="15" x14ac:dyDescent="0.25">
      <c r="A44" s="338" t="s">
        <v>2012</v>
      </c>
      <c r="B44" s="312" t="s">
        <v>2013</v>
      </c>
      <c r="C44" s="339" t="s">
        <v>2011</v>
      </c>
      <c r="D44" s="314" t="s">
        <v>1399</v>
      </c>
      <c r="E44" s="314" t="s">
        <v>1776</v>
      </c>
      <c r="F44" s="340" t="s">
        <v>1400</v>
      </c>
      <c r="G44" s="341">
        <v>1230</v>
      </c>
      <c r="H44" s="342">
        <v>180</v>
      </c>
      <c r="I44" s="343">
        <v>875</v>
      </c>
      <c r="J44" s="344">
        <v>175</v>
      </c>
      <c r="K44" s="321" t="s">
        <v>5286</v>
      </c>
    </row>
    <row r="45" spans="1:11" ht="15" x14ac:dyDescent="0.25">
      <c r="A45" s="338">
        <v>3044976</v>
      </c>
      <c r="B45" s="312" t="s">
        <v>2013</v>
      </c>
      <c r="C45" s="339" t="s">
        <v>2029</v>
      </c>
      <c r="D45" s="314" t="s">
        <v>1399</v>
      </c>
      <c r="E45" s="314" t="s">
        <v>1387</v>
      </c>
      <c r="F45" s="340" t="s">
        <v>1400</v>
      </c>
      <c r="G45" s="341">
        <v>1230</v>
      </c>
      <c r="H45" s="342">
        <v>180</v>
      </c>
      <c r="I45" s="343">
        <v>875</v>
      </c>
      <c r="J45" s="344">
        <v>175</v>
      </c>
      <c r="K45" s="321" t="s">
        <v>5286</v>
      </c>
    </row>
    <row r="46" spans="1:11" ht="15" x14ac:dyDescent="0.25">
      <c r="A46" s="338">
        <v>363</v>
      </c>
      <c r="B46" s="312" t="s">
        <v>2030</v>
      </c>
      <c r="C46" s="339" t="s">
        <v>2031</v>
      </c>
      <c r="D46" s="314" t="s">
        <v>1949</v>
      </c>
      <c r="E46" s="314" t="s">
        <v>1387</v>
      </c>
      <c r="F46" s="340" t="s">
        <v>1950</v>
      </c>
      <c r="G46" s="341">
        <v>15000</v>
      </c>
      <c r="H46" s="342">
        <v>0</v>
      </c>
      <c r="I46" s="343">
        <v>12500</v>
      </c>
      <c r="J46" s="344">
        <v>2500</v>
      </c>
      <c r="K46" s="321" t="s">
        <v>5297</v>
      </c>
    </row>
    <row r="47" spans="1:11" ht="15" x14ac:dyDescent="0.25">
      <c r="A47" s="338">
        <v>6480730</v>
      </c>
      <c r="B47" s="312" t="s">
        <v>2010</v>
      </c>
      <c r="C47" s="339" t="s">
        <v>1421</v>
      </c>
      <c r="D47" s="314" t="s">
        <v>1814</v>
      </c>
      <c r="E47" s="314" t="s">
        <v>1387</v>
      </c>
      <c r="F47" s="340" t="s">
        <v>1815</v>
      </c>
      <c r="G47" s="341">
        <v>1932</v>
      </c>
      <c r="H47" s="342">
        <v>0</v>
      </c>
      <c r="I47" s="343">
        <v>1610</v>
      </c>
      <c r="J47" s="344">
        <v>322</v>
      </c>
      <c r="K47" s="345" t="s">
        <v>5308</v>
      </c>
    </row>
    <row r="48" spans="1:11" ht="15" x14ac:dyDescent="0.25">
      <c r="A48" s="338">
        <v>1774</v>
      </c>
      <c r="B48" s="312" t="s">
        <v>2105</v>
      </c>
      <c r="C48" s="339" t="s">
        <v>2100</v>
      </c>
      <c r="D48" s="314" t="s">
        <v>1391</v>
      </c>
      <c r="E48" s="314" t="s">
        <v>1387</v>
      </c>
      <c r="F48" s="340" t="s">
        <v>117</v>
      </c>
      <c r="G48" s="341">
        <v>3228</v>
      </c>
      <c r="H48" s="342">
        <v>0</v>
      </c>
      <c r="I48" s="343">
        <v>2690</v>
      </c>
      <c r="J48" s="344">
        <v>538</v>
      </c>
      <c r="K48" s="321" t="s">
        <v>5298</v>
      </c>
    </row>
    <row r="49" spans="1:11" ht="15" x14ac:dyDescent="0.25">
      <c r="A49" s="338" t="s">
        <v>2127</v>
      </c>
      <c r="B49" s="312" t="s">
        <v>2128</v>
      </c>
      <c r="C49" s="339" t="s">
        <v>2125</v>
      </c>
      <c r="D49" s="314" t="s">
        <v>2129</v>
      </c>
      <c r="E49" s="314" t="s">
        <v>27</v>
      </c>
      <c r="F49" s="340" t="s">
        <v>1815</v>
      </c>
      <c r="G49" s="341">
        <v>1680</v>
      </c>
      <c r="H49" s="342">
        <v>0</v>
      </c>
      <c r="I49" s="343">
        <v>1400</v>
      </c>
      <c r="J49" s="344">
        <v>280</v>
      </c>
      <c r="K49" s="346" t="s">
        <v>5308</v>
      </c>
    </row>
    <row r="50" spans="1:11" ht="15" x14ac:dyDescent="0.25">
      <c r="A50" s="338" t="s">
        <v>2137</v>
      </c>
      <c r="B50" s="312" t="s">
        <v>2138</v>
      </c>
      <c r="C50" s="339" t="s">
        <v>2139</v>
      </c>
      <c r="D50" s="314" t="s">
        <v>1452</v>
      </c>
      <c r="E50" s="314" t="s">
        <v>1387</v>
      </c>
      <c r="F50" s="340" t="s">
        <v>37</v>
      </c>
      <c r="G50" s="341">
        <v>228999.6</v>
      </c>
      <c r="H50" s="342">
        <v>0</v>
      </c>
      <c r="I50" s="343">
        <v>190833</v>
      </c>
      <c r="J50" s="344">
        <v>38166.6</v>
      </c>
      <c r="K50" s="335" t="s">
        <v>5289</v>
      </c>
    </row>
    <row r="51" spans="1:11" ht="15" x14ac:dyDescent="0.25">
      <c r="A51" s="338" t="s">
        <v>2152</v>
      </c>
      <c r="B51" s="312" t="s">
        <v>2153</v>
      </c>
      <c r="C51" s="339" t="s">
        <v>2154</v>
      </c>
      <c r="D51" s="314" t="s">
        <v>2155</v>
      </c>
      <c r="E51" s="314" t="s">
        <v>30</v>
      </c>
      <c r="F51" s="340" t="s">
        <v>2156</v>
      </c>
      <c r="G51" s="341">
        <v>9999.6</v>
      </c>
      <c r="H51" s="342">
        <v>0</v>
      </c>
      <c r="I51" s="343">
        <v>8333</v>
      </c>
      <c r="J51" s="344">
        <v>1666.6000000000001</v>
      </c>
      <c r="K51" s="335" t="s">
        <v>5294</v>
      </c>
    </row>
    <row r="52" spans="1:11" ht="15" x14ac:dyDescent="0.25">
      <c r="A52" s="338" t="s">
        <v>2172</v>
      </c>
      <c r="B52" s="312" t="s">
        <v>2173</v>
      </c>
      <c r="C52" s="339" t="s">
        <v>2168</v>
      </c>
      <c r="D52" s="314" t="s">
        <v>1949</v>
      </c>
      <c r="E52" s="314" t="s">
        <v>27</v>
      </c>
      <c r="F52" s="340" t="s">
        <v>1950</v>
      </c>
      <c r="G52" s="341">
        <v>15000</v>
      </c>
      <c r="H52" s="342">
        <v>0</v>
      </c>
      <c r="I52" s="343">
        <v>12500</v>
      </c>
      <c r="J52" s="344">
        <v>2500</v>
      </c>
      <c r="K52" s="321" t="s">
        <v>5297</v>
      </c>
    </row>
    <row r="53" spans="1:11" ht="15" x14ac:dyDescent="0.25">
      <c r="A53" s="338" t="s">
        <v>2214</v>
      </c>
      <c r="B53" s="312" t="s">
        <v>2215</v>
      </c>
      <c r="C53" s="339" t="s">
        <v>2216</v>
      </c>
      <c r="D53" s="314" t="s">
        <v>2155</v>
      </c>
      <c r="E53" s="314" t="s">
        <v>30</v>
      </c>
      <c r="F53" s="340" t="s">
        <v>2156</v>
      </c>
      <c r="G53" s="341">
        <v>4500</v>
      </c>
      <c r="H53" s="342">
        <v>0</v>
      </c>
      <c r="I53" s="343">
        <v>3750</v>
      </c>
      <c r="J53" s="344">
        <v>750</v>
      </c>
      <c r="K53" s="335" t="s">
        <v>5294</v>
      </c>
    </row>
    <row r="54" spans="1:11" ht="15" x14ac:dyDescent="0.25">
      <c r="A54" s="338" t="s">
        <v>2224</v>
      </c>
      <c r="B54" s="312" t="s">
        <v>2225</v>
      </c>
      <c r="C54" s="339" t="s">
        <v>2216</v>
      </c>
      <c r="D54" s="314" t="s">
        <v>1391</v>
      </c>
      <c r="E54" s="314" t="s">
        <v>27</v>
      </c>
      <c r="F54" s="340" t="s">
        <v>117</v>
      </c>
      <c r="G54" s="341">
        <v>3228</v>
      </c>
      <c r="H54" s="342">
        <v>0</v>
      </c>
      <c r="I54" s="343">
        <v>2690</v>
      </c>
      <c r="J54" s="344">
        <v>538</v>
      </c>
      <c r="K54" s="321" t="s">
        <v>5298</v>
      </c>
    </row>
    <row r="55" spans="1:11" ht="15" x14ac:dyDescent="0.25">
      <c r="A55" s="338" t="s">
        <v>2277</v>
      </c>
      <c r="B55" s="312" t="s">
        <v>2278</v>
      </c>
      <c r="C55" s="339" t="s">
        <v>2279</v>
      </c>
      <c r="D55" s="314" t="s">
        <v>2129</v>
      </c>
      <c r="E55" s="314" t="s">
        <v>27</v>
      </c>
      <c r="F55" s="340" t="s">
        <v>1815</v>
      </c>
      <c r="G55" s="341">
        <v>4200</v>
      </c>
      <c r="H55" s="342">
        <v>0</v>
      </c>
      <c r="I55" s="343">
        <v>3500</v>
      </c>
      <c r="J55" s="344">
        <v>700</v>
      </c>
      <c r="K55" s="346" t="s">
        <v>5308</v>
      </c>
    </row>
    <row r="56" spans="1:11" ht="15" x14ac:dyDescent="0.25">
      <c r="A56" s="338" t="s">
        <v>2280</v>
      </c>
      <c r="B56" s="312" t="s">
        <v>2281</v>
      </c>
      <c r="C56" s="339" t="s">
        <v>2279</v>
      </c>
      <c r="D56" s="314" t="s">
        <v>1399</v>
      </c>
      <c r="E56" s="314" t="s">
        <v>1776</v>
      </c>
      <c r="F56" s="340" t="s">
        <v>1400</v>
      </c>
      <c r="G56" s="341">
        <v>1750</v>
      </c>
      <c r="H56" s="342">
        <v>100</v>
      </c>
      <c r="I56" s="343">
        <v>1375</v>
      </c>
      <c r="J56" s="344">
        <v>275</v>
      </c>
      <c r="K56" s="321" t="s">
        <v>5286</v>
      </c>
    </row>
    <row r="57" spans="1:11" ht="15" x14ac:dyDescent="0.25">
      <c r="A57" s="338" t="s">
        <v>4034</v>
      </c>
      <c r="B57" s="312" t="s">
        <v>4032</v>
      </c>
      <c r="C57" s="339">
        <v>44895</v>
      </c>
      <c r="D57" s="314" t="s">
        <v>4310</v>
      </c>
      <c r="E57" s="314" t="s">
        <v>27</v>
      </c>
      <c r="F57" s="340" t="s">
        <v>1815</v>
      </c>
      <c r="G57" s="341">
        <v>6048</v>
      </c>
      <c r="H57" s="342">
        <v>0</v>
      </c>
      <c r="I57" s="343">
        <v>5040</v>
      </c>
      <c r="J57" s="344">
        <v>1008</v>
      </c>
      <c r="K57" s="345" t="s">
        <v>5308</v>
      </c>
    </row>
    <row r="58" spans="1:11" ht="15" x14ac:dyDescent="0.25">
      <c r="A58" s="338" t="s">
        <v>3979</v>
      </c>
      <c r="B58" s="312" t="s">
        <v>3977</v>
      </c>
      <c r="C58" s="339">
        <v>44895</v>
      </c>
      <c r="D58" s="314" t="s">
        <v>1399</v>
      </c>
      <c r="E58" s="314" t="s">
        <v>1776</v>
      </c>
      <c r="F58" s="340" t="s">
        <v>1400</v>
      </c>
      <c r="G58" s="341">
        <v>2305.1999999999998</v>
      </c>
      <c r="H58" s="342">
        <v>0</v>
      </c>
      <c r="I58" s="343">
        <v>1921</v>
      </c>
      <c r="J58" s="344">
        <v>384.20000000000005</v>
      </c>
      <c r="K58" s="321" t="s">
        <v>5286</v>
      </c>
    </row>
    <row r="59" spans="1:11" ht="15" x14ac:dyDescent="0.25">
      <c r="A59" s="338" t="s">
        <v>3775</v>
      </c>
      <c r="B59" s="312" t="s">
        <v>3773</v>
      </c>
      <c r="C59" s="339">
        <v>44889</v>
      </c>
      <c r="D59" s="314" t="s">
        <v>1391</v>
      </c>
      <c r="E59" s="314" t="s">
        <v>27</v>
      </c>
      <c r="F59" s="340" t="s">
        <v>117</v>
      </c>
      <c r="G59" s="341">
        <v>3228</v>
      </c>
      <c r="H59" s="342">
        <v>0</v>
      </c>
      <c r="I59" s="343">
        <v>2690</v>
      </c>
      <c r="J59" s="344">
        <v>538</v>
      </c>
      <c r="K59" s="321" t="s">
        <v>5298</v>
      </c>
    </row>
    <row r="60" spans="1:11" ht="15" x14ac:dyDescent="0.25">
      <c r="A60" s="338" t="s">
        <v>3740</v>
      </c>
      <c r="B60" s="312" t="s">
        <v>3738</v>
      </c>
      <c r="C60" s="339">
        <v>44886</v>
      </c>
      <c r="D60" s="314" t="s">
        <v>2155</v>
      </c>
      <c r="E60" s="314" t="s">
        <v>30</v>
      </c>
      <c r="F60" s="340" t="s">
        <v>2156</v>
      </c>
      <c r="G60" s="341">
        <v>4500</v>
      </c>
      <c r="H60" s="342">
        <v>0</v>
      </c>
      <c r="I60" s="343">
        <v>3750</v>
      </c>
      <c r="J60" s="344">
        <v>750</v>
      </c>
      <c r="K60" s="321" t="s">
        <v>5286</v>
      </c>
    </row>
    <row r="61" spans="1:11" ht="15" x14ac:dyDescent="0.25">
      <c r="A61" s="338" t="s">
        <v>3690</v>
      </c>
      <c r="B61" s="312" t="s">
        <v>3686</v>
      </c>
      <c r="C61" s="339">
        <v>44880</v>
      </c>
      <c r="D61" s="314" t="s">
        <v>3687</v>
      </c>
      <c r="E61" s="314" t="s">
        <v>27</v>
      </c>
      <c r="F61" s="340" t="s">
        <v>3688</v>
      </c>
      <c r="G61" s="341">
        <v>39135</v>
      </c>
      <c r="H61" s="342">
        <v>39135</v>
      </c>
      <c r="I61" s="343">
        <v>0</v>
      </c>
      <c r="J61" s="344">
        <v>0</v>
      </c>
      <c r="K61" s="335" t="s">
        <v>5293</v>
      </c>
    </row>
    <row r="62" spans="1:11" ht="15" x14ac:dyDescent="0.25">
      <c r="A62" s="338" t="s">
        <v>3676</v>
      </c>
      <c r="B62" s="312" t="s">
        <v>3672</v>
      </c>
      <c r="C62" s="339">
        <v>44880</v>
      </c>
      <c r="D62" s="314" t="s">
        <v>4313</v>
      </c>
      <c r="E62" s="314" t="s">
        <v>27</v>
      </c>
      <c r="F62" s="340" t="s">
        <v>3674</v>
      </c>
      <c r="G62" s="341">
        <v>5000.3999999999996</v>
      </c>
      <c r="H62" s="342">
        <v>0</v>
      </c>
      <c r="I62" s="343">
        <v>4167</v>
      </c>
      <c r="J62" s="344">
        <v>833.40000000000009</v>
      </c>
      <c r="K62" s="345" t="s">
        <v>5311</v>
      </c>
    </row>
    <row r="63" spans="1:11" ht="15" x14ac:dyDescent="0.25">
      <c r="A63" s="338" t="s">
        <v>3652</v>
      </c>
      <c r="B63" s="312" t="s">
        <v>3650</v>
      </c>
      <c r="C63" s="339">
        <v>44873</v>
      </c>
      <c r="D63" s="314" t="s">
        <v>1473</v>
      </c>
      <c r="E63" s="314" t="s">
        <v>27</v>
      </c>
      <c r="F63" s="340" t="s">
        <v>1474</v>
      </c>
      <c r="G63" s="341">
        <v>28485</v>
      </c>
      <c r="H63" s="342">
        <v>28485</v>
      </c>
      <c r="I63" s="343">
        <v>0</v>
      </c>
      <c r="J63" s="344">
        <v>0</v>
      </c>
      <c r="K63" s="335" t="s">
        <v>5293</v>
      </c>
    </row>
    <row r="64" spans="1:11" ht="15" x14ac:dyDescent="0.25">
      <c r="A64" s="338" t="s">
        <v>3648</v>
      </c>
      <c r="B64" s="312" t="s">
        <v>3646</v>
      </c>
      <c r="C64" s="339">
        <v>44875</v>
      </c>
      <c r="D64" s="314" t="s">
        <v>1401</v>
      </c>
      <c r="E64" s="314" t="s">
        <v>1387</v>
      </c>
      <c r="F64" s="340" t="s">
        <v>1402</v>
      </c>
      <c r="G64" s="341">
        <v>97578</v>
      </c>
      <c r="H64" s="342">
        <v>97578</v>
      </c>
      <c r="I64" s="343">
        <v>0</v>
      </c>
      <c r="J64" s="344">
        <v>0</v>
      </c>
      <c r="K64" s="345" t="s">
        <v>5312</v>
      </c>
    </row>
    <row r="65" spans="1:28" ht="15" x14ac:dyDescent="0.25">
      <c r="A65" s="338" t="s">
        <v>3540</v>
      </c>
      <c r="B65" s="312" t="s">
        <v>3538</v>
      </c>
      <c r="C65" s="339">
        <v>44866</v>
      </c>
      <c r="D65" s="314" t="s">
        <v>1949</v>
      </c>
      <c r="E65" s="314" t="s">
        <v>27</v>
      </c>
      <c r="F65" s="340" t="s">
        <v>1950</v>
      </c>
      <c r="G65" s="341">
        <v>15000</v>
      </c>
      <c r="H65" s="342">
        <v>0</v>
      </c>
      <c r="I65" s="343">
        <v>12500</v>
      </c>
      <c r="J65" s="344">
        <v>2500</v>
      </c>
      <c r="K65" s="321" t="s">
        <v>5297</v>
      </c>
    </row>
    <row r="66" spans="1:28" ht="15" x14ac:dyDescent="0.25">
      <c r="A66" s="348" t="s">
        <v>5183</v>
      </c>
      <c r="B66" s="312" t="s">
        <v>5184</v>
      </c>
      <c r="C66" s="339">
        <v>44926</v>
      </c>
      <c r="D66" s="314" t="s">
        <v>4310</v>
      </c>
      <c r="E66" s="314" t="s">
        <v>27</v>
      </c>
      <c r="F66" s="340" t="s">
        <v>1815</v>
      </c>
      <c r="G66" s="341">
        <v>6518.4</v>
      </c>
      <c r="H66" s="342">
        <v>0</v>
      </c>
      <c r="I66" s="343">
        <v>5432</v>
      </c>
      <c r="J66" s="344">
        <v>1086.4000000000001</v>
      </c>
      <c r="K66" s="346" t="s">
        <v>5308</v>
      </c>
    </row>
    <row r="67" spans="1:28" ht="15" x14ac:dyDescent="0.25">
      <c r="A67" s="348" t="s">
        <v>5185</v>
      </c>
      <c r="B67" s="312" t="s">
        <v>5186</v>
      </c>
      <c r="C67" s="339">
        <v>44926</v>
      </c>
      <c r="D67" s="314" t="s">
        <v>1399</v>
      </c>
      <c r="E67" s="314" t="s">
        <v>1776</v>
      </c>
      <c r="F67" s="340" t="s">
        <v>1400</v>
      </c>
      <c r="G67" s="341">
        <v>1550</v>
      </c>
      <c r="H67" s="342">
        <v>500</v>
      </c>
      <c r="I67" s="343">
        <v>875</v>
      </c>
      <c r="J67" s="344">
        <v>175</v>
      </c>
      <c r="K67" s="321" t="s">
        <v>5286</v>
      </c>
    </row>
    <row r="68" spans="1:28" ht="15" x14ac:dyDescent="0.25">
      <c r="A68" s="348" t="s">
        <v>5197</v>
      </c>
      <c r="B68" s="312" t="s">
        <v>5198</v>
      </c>
      <c r="C68" s="339">
        <v>44923</v>
      </c>
      <c r="D68" s="314" t="s">
        <v>5199</v>
      </c>
      <c r="E68" s="314" t="s">
        <v>27</v>
      </c>
      <c r="F68" s="340" t="s">
        <v>5200</v>
      </c>
      <c r="G68" s="341">
        <v>56889.599999999999</v>
      </c>
      <c r="H68" s="342">
        <v>0</v>
      </c>
      <c r="I68" s="343">
        <v>47408</v>
      </c>
      <c r="J68" s="344">
        <v>9481.6</v>
      </c>
      <c r="K68" s="346" t="s">
        <v>5315</v>
      </c>
    </row>
    <row r="69" spans="1:28" ht="15" x14ac:dyDescent="0.25">
      <c r="A69" s="348" t="s">
        <v>4183</v>
      </c>
      <c r="B69" s="312" t="s">
        <v>4181</v>
      </c>
      <c r="C69" s="339">
        <v>44917</v>
      </c>
      <c r="D69" s="314" t="s">
        <v>1391</v>
      </c>
      <c r="E69" s="314" t="s">
        <v>27</v>
      </c>
      <c r="F69" s="340" t="s">
        <v>117</v>
      </c>
      <c r="G69" s="341">
        <v>3228</v>
      </c>
      <c r="H69" s="342">
        <v>0</v>
      </c>
      <c r="I69" s="343">
        <v>2690</v>
      </c>
      <c r="J69" s="344">
        <v>538</v>
      </c>
      <c r="K69" s="321" t="s">
        <v>5298</v>
      </c>
    </row>
    <row r="70" spans="1:28" ht="15" x14ac:dyDescent="0.25">
      <c r="A70" s="348" t="s">
        <v>4163</v>
      </c>
      <c r="B70" s="312" t="s">
        <v>4161</v>
      </c>
      <c r="C70" s="339">
        <v>44914</v>
      </c>
      <c r="D70" s="314" t="s">
        <v>2155</v>
      </c>
      <c r="E70" s="314" t="s">
        <v>30</v>
      </c>
      <c r="F70" s="340" t="s">
        <v>2156</v>
      </c>
      <c r="G70" s="341">
        <v>9000</v>
      </c>
      <c r="H70" s="342">
        <v>0</v>
      </c>
      <c r="I70" s="343">
        <v>7500</v>
      </c>
      <c r="J70" s="344">
        <v>1500</v>
      </c>
      <c r="K70" s="335" t="s">
        <v>5294</v>
      </c>
    </row>
    <row r="71" spans="1:28" ht="15" x14ac:dyDescent="0.25">
      <c r="A71" s="348" t="s">
        <v>4058</v>
      </c>
      <c r="B71" s="312" t="s">
        <v>4054</v>
      </c>
      <c r="C71" s="339">
        <v>44907</v>
      </c>
      <c r="D71" s="314" t="s">
        <v>4335</v>
      </c>
      <c r="E71" s="314" t="s">
        <v>27</v>
      </c>
      <c r="F71" s="340" t="s">
        <v>4056</v>
      </c>
      <c r="G71" s="341">
        <v>6074</v>
      </c>
      <c r="H71" s="342">
        <v>6074</v>
      </c>
      <c r="I71" s="343"/>
      <c r="J71" s="344">
        <v>0</v>
      </c>
      <c r="K71" s="346" t="s">
        <v>5313</v>
      </c>
    </row>
    <row r="72" spans="1:28" ht="15" x14ac:dyDescent="0.25">
      <c r="A72" s="348" t="s">
        <v>3954</v>
      </c>
      <c r="B72" s="312" t="s">
        <v>3952</v>
      </c>
      <c r="C72" s="339">
        <v>44898</v>
      </c>
      <c r="D72" s="314" t="s">
        <v>2155</v>
      </c>
      <c r="E72" s="314" t="s">
        <v>30</v>
      </c>
      <c r="F72" s="340" t="s">
        <v>2156</v>
      </c>
      <c r="G72" s="349">
        <v>9000</v>
      </c>
      <c r="H72" s="350">
        <v>0</v>
      </c>
      <c r="I72" s="351">
        <v>7500</v>
      </c>
      <c r="J72" s="352">
        <v>1500</v>
      </c>
      <c r="K72" s="335" t="s">
        <v>5294</v>
      </c>
    </row>
    <row r="73" spans="1:28" ht="15" x14ac:dyDescent="0.25">
      <c r="A73" s="348" t="s">
        <v>3932</v>
      </c>
      <c r="B73" s="312" t="s">
        <v>3930</v>
      </c>
      <c r="C73" s="339">
        <v>44896</v>
      </c>
      <c r="D73" s="314" t="s">
        <v>1949</v>
      </c>
      <c r="E73" s="314" t="s">
        <v>27</v>
      </c>
      <c r="F73" s="353" t="s">
        <v>1950</v>
      </c>
      <c r="G73" s="354">
        <v>15000</v>
      </c>
      <c r="H73" s="355">
        <v>0</v>
      </c>
      <c r="I73" s="356">
        <v>12500</v>
      </c>
      <c r="J73" s="356">
        <v>2500</v>
      </c>
      <c r="K73" s="321" t="s">
        <v>5297</v>
      </c>
    </row>
    <row r="74" spans="1:28" ht="12.75" x14ac:dyDescent="0.2">
      <c r="G74" s="357">
        <f>SUM(G2:G73)</f>
        <v>2044187.6000000003</v>
      </c>
      <c r="H74" s="357">
        <f t="shared" ref="H74:J74" si="0">SUM(H2:H73)</f>
        <v>369638</v>
      </c>
      <c r="I74" s="357">
        <f t="shared" si="0"/>
        <v>1395458</v>
      </c>
      <c r="J74" s="357">
        <f t="shared" si="0"/>
        <v>279091.60000000003</v>
      </c>
    </row>
    <row r="75" spans="1:28" ht="12.75" x14ac:dyDescent="0.2"/>
    <row r="76" spans="1:28" ht="12.75" x14ac:dyDescent="0.2"/>
    <row r="77" spans="1:28" ht="12.75" x14ac:dyDescent="0.2"/>
    <row r="78" spans="1:28" thickBot="1" x14ac:dyDescent="0.25"/>
    <row r="79" spans="1:28" thickBot="1" x14ac:dyDescent="0.25">
      <c r="A79" s="389" t="s">
        <v>0</v>
      </c>
      <c r="B79" s="390" t="s">
        <v>1</v>
      </c>
      <c r="C79" s="391" t="s">
        <v>2</v>
      </c>
      <c r="D79" s="392" t="s">
        <v>3</v>
      </c>
      <c r="E79" s="392" t="s">
        <v>4</v>
      </c>
      <c r="F79" s="392" t="s">
        <v>5</v>
      </c>
      <c r="G79" s="393" t="s">
        <v>6</v>
      </c>
      <c r="H79" s="393" t="s">
        <v>7</v>
      </c>
      <c r="I79" s="393" t="s">
        <v>4343</v>
      </c>
      <c r="J79" s="391" t="s">
        <v>8</v>
      </c>
      <c r="K79" s="393" t="s">
        <v>9</v>
      </c>
      <c r="L79" s="393" t="s">
        <v>16</v>
      </c>
      <c r="M79" s="393" t="s">
        <v>17</v>
      </c>
      <c r="N79" s="391" t="s">
        <v>18</v>
      </c>
      <c r="O79" s="391" t="s">
        <v>19</v>
      </c>
      <c r="P79" s="391" t="s">
        <v>35</v>
      </c>
      <c r="Q79" s="391" t="s">
        <v>162</v>
      </c>
      <c r="R79" s="391" t="s">
        <v>162</v>
      </c>
      <c r="S79" s="391" t="s">
        <v>20</v>
      </c>
      <c r="T79" s="391" t="s">
        <v>21</v>
      </c>
      <c r="U79" s="391" t="s">
        <v>22</v>
      </c>
      <c r="V79" s="391" t="s">
        <v>23</v>
      </c>
      <c r="W79" s="391" t="s">
        <v>24</v>
      </c>
      <c r="X79" s="391" t="s">
        <v>25</v>
      </c>
      <c r="Y79" s="391" t="s">
        <v>26</v>
      </c>
      <c r="Z79" s="391"/>
      <c r="AA79" s="391"/>
      <c r="AB79" s="394"/>
    </row>
    <row r="80" spans="1:28" ht="12.75" x14ac:dyDescent="0.2">
      <c r="A80" s="395">
        <v>32</v>
      </c>
      <c r="B80" s="396" t="s">
        <v>1458</v>
      </c>
      <c r="C80" s="397" t="s">
        <v>1459</v>
      </c>
      <c r="D80" s="398" t="s">
        <v>1460</v>
      </c>
      <c r="E80" s="398" t="s">
        <v>27</v>
      </c>
      <c r="F80" s="398" t="s">
        <v>57</v>
      </c>
      <c r="G80" s="399">
        <v>3000</v>
      </c>
      <c r="H80" s="400">
        <v>0</v>
      </c>
      <c r="I80" s="400"/>
      <c r="J80" s="401">
        <v>0</v>
      </c>
      <c r="K80" s="401"/>
      <c r="L80" s="401">
        <v>2500</v>
      </c>
      <c r="M80" s="402">
        <v>500</v>
      </c>
      <c r="N80" s="403"/>
      <c r="O80" s="403"/>
      <c r="P80" s="404" t="s">
        <v>5291</v>
      </c>
      <c r="Q80" s="404"/>
      <c r="R80" s="403"/>
      <c r="S80" s="405"/>
      <c r="T80" s="405"/>
      <c r="U80" s="405"/>
      <c r="V80" s="405"/>
      <c r="W80" s="405"/>
      <c r="X80" s="405"/>
      <c r="Y80" s="405"/>
      <c r="Z80" s="405"/>
      <c r="AA80" s="405"/>
      <c r="AB80" s="406"/>
    </row>
    <row r="81" spans="1:28" ht="12.75" x14ac:dyDescent="0.2">
      <c r="A81" s="395">
        <v>157</v>
      </c>
      <c r="B81" s="396" t="s">
        <v>1536</v>
      </c>
      <c r="C81" s="397" t="s">
        <v>1537</v>
      </c>
      <c r="D81" s="398" t="s">
        <v>1460</v>
      </c>
      <c r="E81" s="398" t="s">
        <v>56</v>
      </c>
      <c r="F81" s="398" t="s">
        <v>57</v>
      </c>
      <c r="G81" s="399">
        <v>3000</v>
      </c>
      <c r="H81" s="400">
        <v>0</v>
      </c>
      <c r="I81" s="400"/>
      <c r="J81" s="401">
        <v>0</v>
      </c>
      <c r="K81" s="401"/>
      <c r="L81" s="401">
        <v>2500</v>
      </c>
      <c r="M81" s="402">
        <v>500</v>
      </c>
      <c r="N81" s="403"/>
      <c r="O81" s="403"/>
      <c r="P81" s="403" t="s">
        <v>5291</v>
      </c>
      <c r="Q81" s="403"/>
      <c r="R81" s="403"/>
      <c r="S81" s="405"/>
      <c r="T81" s="405"/>
      <c r="U81" s="405"/>
      <c r="V81" s="405"/>
      <c r="W81" s="405"/>
      <c r="X81" s="405"/>
      <c r="Y81" s="405"/>
      <c r="Z81" s="405"/>
      <c r="AA81" s="405"/>
      <c r="AB81" s="406"/>
    </row>
    <row r="82" spans="1:28" ht="12.75" x14ac:dyDescent="0.2">
      <c r="A82" s="395">
        <v>153</v>
      </c>
      <c r="B82" s="396" t="s">
        <v>1539</v>
      </c>
      <c r="C82" s="397" t="s">
        <v>1537</v>
      </c>
      <c r="D82" s="398" t="s">
        <v>1460</v>
      </c>
      <c r="E82" s="398" t="s">
        <v>56</v>
      </c>
      <c r="F82" s="398" t="s">
        <v>57</v>
      </c>
      <c r="G82" s="399">
        <v>3000</v>
      </c>
      <c r="H82" s="400">
        <v>0</v>
      </c>
      <c r="I82" s="400"/>
      <c r="J82" s="401">
        <v>0</v>
      </c>
      <c r="K82" s="401"/>
      <c r="L82" s="401">
        <v>2500</v>
      </c>
      <c r="M82" s="402">
        <v>500</v>
      </c>
      <c r="N82" s="403"/>
      <c r="O82" s="403"/>
      <c r="P82" s="404" t="s">
        <v>5291</v>
      </c>
      <c r="Q82" s="404"/>
      <c r="R82" s="403"/>
      <c r="S82" s="405"/>
      <c r="T82" s="405"/>
      <c r="U82" s="405"/>
      <c r="V82" s="405"/>
      <c r="W82" s="405"/>
      <c r="X82" s="405"/>
      <c r="Y82" s="405"/>
      <c r="Z82" s="405"/>
      <c r="AA82" s="405"/>
      <c r="AB82" s="406"/>
    </row>
    <row r="83" spans="1:28" ht="12.75" x14ac:dyDescent="0.2">
      <c r="A83" s="395">
        <v>188</v>
      </c>
      <c r="B83" s="396" t="s">
        <v>1556</v>
      </c>
      <c r="C83" s="397" t="s">
        <v>1557</v>
      </c>
      <c r="D83" s="398" t="s">
        <v>1460</v>
      </c>
      <c r="E83" s="398" t="s">
        <v>56</v>
      </c>
      <c r="F83" s="398" t="s">
        <v>57</v>
      </c>
      <c r="G83" s="399">
        <v>3000</v>
      </c>
      <c r="H83" s="400">
        <v>0</v>
      </c>
      <c r="I83" s="400"/>
      <c r="J83" s="401">
        <v>0</v>
      </c>
      <c r="K83" s="401"/>
      <c r="L83" s="401">
        <v>2500</v>
      </c>
      <c r="M83" s="402">
        <v>500</v>
      </c>
      <c r="N83" s="403"/>
      <c r="O83" s="403"/>
      <c r="P83" s="403" t="s">
        <v>5291</v>
      </c>
      <c r="Q83" s="403"/>
      <c r="R83" s="403"/>
      <c r="S83" s="405"/>
      <c r="T83" s="405"/>
      <c r="U83" s="405"/>
      <c r="V83" s="405"/>
      <c r="W83" s="405"/>
      <c r="X83" s="405"/>
      <c r="Y83" s="405"/>
      <c r="Z83" s="405"/>
      <c r="AA83" s="405"/>
      <c r="AB83" s="406"/>
    </row>
    <row r="84" spans="1:28" ht="12.75" x14ac:dyDescent="0.2">
      <c r="A84" s="395">
        <v>238</v>
      </c>
      <c r="B84" s="396" t="s">
        <v>1591</v>
      </c>
      <c r="C84" s="397" t="s">
        <v>1592</v>
      </c>
      <c r="D84" s="398" t="s">
        <v>1460</v>
      </c>
      <c r="E84" s="398" t="s">
        <v>56</v>
      </c>
      <c r="F84" s="398" t="s">
        <v>57</v>
      </c>
      <c r="G84" s="399">
        <v>3000</v>
      </c>
      <c r="H84" s="400">
        <v>0</v>
      </c>
      <c r="I84" s="400"/>
      <c r="J84" s="401">
        <v>0</v>
      </c>
      <c r="K84" s="401"/>
      <c r="L84" s="401">
        <v>2500</v>
      </c>
      <c r="M84" s="402">
        <v>500</v>
      </c>
      <c r="N84" s="403"/>
      <c r="O84" s="403"/>
      <c r="P84" s="404" t="s">
        <v>5291</v>
      </c>
      <c r="Q84" s="404"/>
      <c r="R84" s="403"/>
      <c r="S84" s="405"/>
      <c r="T84" s="405"/>
      <c r="U84" s="405"/>
      <c r="V84" s="405"/>
      <c r="W84" s="405"/>
      <c r="X84" s="405"/>
      <c r="Y84" s="405"/>
      <c r="Z84" s="405"/>
      <c r="AA84" s="405"/>
      <c r="AB84" s="406"/>
    </row>
    <row r="85" spans="1:28" ht="12.75" x14ac:dyDescent="0.2">
      <c r="A85" s="395">
        <v>395</v>
      </c>
      <c r="B85" s="396" t="s">
        <v>1671</v>
      </c>
      <c r="C85" s="397" t="s">
        <v>1672</v>
      </c>
      <c r="D85" s="398" t="s">
        <v>1460</v>
      </c>
      <c r="E85" s="398" t="s">
        <v>1396</v>
      </c>
      <c r="F85" s="398" t="s">
        <v>57</v>
      </c>
      <c r="G85" s="399">
        <v>3000</v>
      </c>
      <c r="H85" s="400">
        <v>0</v>
      </c>
      <c r="I85" s="400"/>
      <c r="J85" s="401">
        <v>0</v>
      </c>
      <c r="K85" s="401"/>
      <c r="L85" s="401">
        <v>2500</v>
      </c>
      <c r="M85" s="402">
        <v>500</v>
      </c>
      <c r="N85" s="403"/>
      <c r="O85" s="401">
        <v>0</v>
      </c>
      <c r="P85" s="404" t="s">
        <v>5291</v>
      </c>
      <c r="Q85" s="404"/>
      <c r="R85" s="403"/>
      <c r="S85" s="405"/>
      <c r="T85" s="405"/>
      <c r="U85" s="405"/>
      <c r="V85" s="405"/>
      <c r="W85" s="405"/>
      <c r="X85" s="405"/>
      <c r="Y85" s="405"/>
      <c r="Z85" s="405"/>
      <c r="AA85" s="405"/>
      <c r="AB85" s="406"/>
    </row>
    <row r="86" spans="1:28" ht="12.75" x14ac:dyDescent="0.2">
      <c r="A86" s="395" t="s">
        <v>1897</v>
      </c>
      <c r="B86" s="396" t="s">
        <v>1898</v>
      </c>
      <c r="C86" s="397" t="s">
        <v>1893</v>
      </c>
      <c r="D86" s="398" t="s">
        <v>1460</v>
      </c>
      <c r="E86" s="398" t="s">
        <v>1899</v>
      </c>
      <c r="F86" s="398" t="s">
        <v>57</v>
      </c>
      <c r="G86" s="399">
        <v>3000</v>
      </c>
      <c r="H86" s="400">
        <v>0</v>
      </c>
      <c r="I86" s="400"/>
      <c r="J86" s="401">
        <v>0</v>
      </c>
      <c r="K86" s="401"/>
      <c r="L86" s="401">
        <v>2500</v>
      </c>
      <c r="M86" s="402">
        <v>500</v>
      </c>
      <c r="N86" s="403"/>
      <c r="O86" s="401">
        <v>0</v>
      </c>
      <c r="P86" s="403" t="s">
        <v>5291</v>
      </c>
      <c r="Q86" s="403"/>
      <c r="R86" s="403"/>
      <c r="S86" s="405"/>
      <c r="T86" s="405"/>
      <c r="U86" s="405"/>
      <c r="V86" s="405"/>
      <c r="W86" s="405"/>
      <c r="X86" s="405"/>
      <c r="Y86" s="405"/>
      <c r="Z86" s="405"/>
      <c r="AA86" s="405"/>
      <c r="AB86" s="406"/>
    </row>
    <row r="87" spans="1:28" ht="12.75" x14ac:dyDescent="0.2">
      <c r="A87" s="395" t="s">
        <v>1917</v>
      </c>
      <c r="B87" s="396" t="s">
        <v>1918</v>
      </c>
      <c r="C87" s="397" t="s">
        <v>1919</v>
      </c>
      <c r="D87" s="398" t="s">
        <v>1460</v>
      </c>
      <c r="E87" s="398" t="s">
        <v>1899</v>
      </c>
      <c r="F87" s="398" t="s">
        <v>57</v>
      </c>
      <c r="G87" s="399">
        <v>3000</v>
      </c>
      <c r="H87" s="400">
        <v>0</v>
      </c>
      <c r="I87" s="400"/>
      <c r="J87" s="401">
        <v>0</v>
      </c>
      <c r="K87" s="401"/>
      <c r="L87" s="401">
        <v>2500</v>
      </c>
      <c r="M87" s="402">
        <v>500</v>
      </c>
      <c r="N87" s="403"/>
      <c r="O87" s="401">
        <v>0</v>
      </c>
      <c r="P87" s="403" t="s">
        <v>5291</v>
      </c>
      <c r="Q87" s="403"/>
      <c r="R87" s="403"/>
      <c r="S87" s="405"/>
      <c r="T87" s="405"/>
      <c r="U87" s="405"/>
      <c r="V87" s="405"/>
      <c r="W87" s="405"/>
      <c r="X87" s="405"/>
      <c r="Y87" s="405"/>
      <c r="Z87" s="405"/>
      <c r="AA87" s="405"/>
      <c r="AB87" s="406"/>
    </row>
    <row r="88" spans="1:28" ht="12.75" x14ac:dyDescent="0.2">
      <c r="A88" s="395">
        <v>875</v>
      </c>
      <c r="B88" s="396" t="s">
        <v>2086</v>
      </c>
      <c r="C88" s="397" t="s">
        <v>2087</v>
      </c>
      <c r="D88" s="398" t="s">
        <v>1460</v>
      </c>
      <c r="E88" s="398" t="s">
        <v>1633</v>
      </c>
      <c r="F88" s="398" t="s">
        <v>57</v>
      </c>
      <c r="G88" s="399">
        <v>3000</v>
      </c>
      <c r="H88" s="400">
        <v>0</v>
      </c>
      <c r="I88" s="400"/>
      <c r="J88" s="401">
        <v>0</v>
      </c>
      <c r="K88" s="401"/>
      <c r="L88" s="401">
        <v>2500</v>
      </c>
      <c r="M88" s="402">
        <v>500</v>
      </c>
      <c r="N88" s="403"/>
      <c r="O88" s="401">
        <v>0</v>
      </c>
      <c r="P88" s="404" t="s">
        <v>5291</v>
      </c>
      <c r="Q88" s="404"/>
      <c r="R88" s="403"/>
      <c r="S88" s="405"/>
      <c r="T88" s="405"/>
      <c r="U88" s="405"/>
      <c r="V88" s="405"/>
      <c r="W88" s="405"/>
      <c r="X88" s="405"/>
      <c r="Y88" s="405"/>
      <c r="Z88" s="405"/>
      <c r="AA88" s="405"/>
      <c r="AB88" s="406"/>
    </row>
    <row r="89" spans="1:28" ht="12.75" x14ac:dyDescent="0.2">
      <c r="A89" s="395">
        <v>909</v>
      </c>
      <c r="B89" s="396" t="s">
        <v>2124</v>
      </c>
      <c r="C89" s="397" t="s">
        <v>2125</v>
      </c>
      <c r="D89" s="398" t="s">
        <v>1460</v>
      </c>
      <c r="E89" s="398" t="s">
        <v>1387</v>
      </c>
      <c r="F89" s="398" t="s">
        <v>57</v>
      </c>
      <c r="G89" s="399">
        <v>3000</v>
      </c>
      <c r="H89" s="400">
        <v>0</v>
      </c>
      <c r="I89" s="400"/>
      <c r="J89" s="401">
        <v>0</v>
      </c>
      <c r="K89" s="401"/>
      <c r="L89" s="401">
        <v>2500</v>
      </c>
      <c r="M89" s="402">
        <v>500</v>
      </c>
      <c r="N89" s="403"/>
      <c r="O89" s="401">
        <v>0</v>
      </c>
      <c r="P89" s="403" t="s">
        <v>5291</v>
      </c>
      <c r="Q89" s="403"/>
      <c r="R89" s="403"/>
      <c r="S89" s="405"/>
      <c r="T89" s="405"/>
      <c r="U89" s="405"/>
      <c r="V89" s="405"/>
      <c r="W89" s="405"/>
      <c r="X89" s="405"/>
      <c r="Y89" s="405"/>
      <c r="Z89" s="405"/>
      <c r="AA89" s="405"/>
      <c r="AB89" s="406"/>
    </row>
    <row r="90" spans="1:28" ht="12.75" x14ac:dyDescent="0.2">
      <c r="A90" s="407" t="s">
        <v>3941</v>
      </c>
      <c r="B90" s="396" t="s">
        <v>3939</v>
      </c>
      <c r="C90" s="397">
        <v>44897</v>
      </c>
      <c r="D90" s="398" t="s">
        <v>1460</v>
      </c>
      <c r="E90" s="398" t="s">
        <v>1899</v>
      </c>
      <c r="F90" s="398" t="s">
        <v>57</v>
      </c>
      <c r="G90" s="399">
        <v>3000</v>
      </c>
      <c r="H90" s="400">
        <v>0</v>
      </c>
      <c r="I90" s="400"/>
      <c r="J90" s="401">
        <v>0</v>
      </c>
      <c r="K90" s="401">
        <v>0</v>
      </c>
      <c r="L90" s="401">
        <v>2500</v>
      </c>
      <c r="M90" s="402">
        <v>500</v>
      </c>
      <c r="N90" s="403"/>
      <c r="O90" s="401"/>
      <c r="P90" s="403" t="s">
        <v>5291</v>
      </c>
      <c r="Q90" s="404"/>
      <c r="R90" s="403"/>
      <c r="S90" s="405"/>
      <c r="T90" s="405"/>
      <c r="U90" s="405"/>
      <c r="V90" s="405"/>
      <c r="W90" s="405"/>
      <c r="X90" s="405"/>
      <c r="Y90" s="405"/>
      <c r="Z90" s="405"/>
      <c r="AA90" s="405"/>
      <c r="AB90" s="408"/>
    </row>
    <row r="91" spans="1:28" ht="12.75" x14ac:dyDescent="0.2">
      <c r="L91" s="409">
        <f>SUM(L80:L90)</f>
        <v>27500</v>
      </c>
    </row>
    <row r="92" spans="1:28" ht="12.75" x14ac:dyDescent="0.2">
      <c r="L92" s="409">
        <f>L91+H74</f>
        <v>397138</v>
      </c>
    </row>
    <row r="93" spans="1:28" ht="12.75" x14ac:dyDescent="0.2"/>
    <row r="94" spans="1:28" ht="12.75" x14ac:dyDescent="0.2"/>
    <row r="95" spans="1:28" ht="12.75" x14ac:dyDescent="0.2">
      <c r="J95" s="358">
        <v>618</v>
      </c>
      <c r="K95" s="357">
        <f>H74+I74+L91</f>
        <v>1792596</v>
      </c>
    </row>
    <row r="96" spans="1:28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AD43-17BB-40EB-996F-46AE85CFEAB7}">
  <dimension ref="A2:H10"/>
  <sheetViews>
    <sheetView workbookViewId="0">
      <selection activeCell="G8" sqref="G8"/>
    </sheetView>
  </sheetViews>
  <sheetFormatPr defaultRowHeight="15" x14ac:dyDescent="0.25"/>
  <cols>
    <col min="1" max="1" width="14.28515625" customWidth="1"/>
    <col min="2" max="2" width="13.42578125" customWidth="1"/>
    <col min="3" max="3" width="17.140625" customWidth="1"/>
    <col min="4" max="4" width="17" customWidth="1"/>
    <col min="5" max="5" width="19.42578125" customWidth="1"/>
    <col min="6" max="6" width="15.5703125" customWidth="1"/>
    <col min="7" max="7" width="13.28515625" bestFit="1" customWidth="1"/>
  </cols>
  <sheetData>
    <row r="2" spans="1:8" x14ac:dyDescent="0.25">
      <c r="A2" s="753" t="s">
        <v>5496</v>
      </c>
      <c r="B2" s="753" t="s">
        <v>5496</v>
      </c>
      <c r="C2" s="753" t="s">
        <v>5497</v>
      </c>
      <c r="D2" s="753" t="s">
        <v>5498</v>
      </c>
      <c r="E2" s="755">
        <v>216129.8</v>
      </c>
      <c r="F2" s="754">
        <v>0</v>
      </c>
    </row>
    <row r="3" spans="1:8" x14ac:dyDescent="0.25">
      <c r="A3" s="753" t="s">
        <v>5541</v>
      </c>
      <c r="B3" s="753" t="s">
        <v>5541</v>
      </c>
      <c r="C3" s="753" t="s">
        <v>5542</v>
      </c>
      <c r="D3" s="753" t="s">
        <v>5543</v>
      </c>
      <c r="E3" s="754">
        <v>0</v>
      </c>
      <c r="F3" s="755">
        <v>9850000</v>
      </c>
    </row>
    <row r="6" spans="1:8" x14ac:dyDescent="0.25">
      <c r="F6" t="s">
        <v>6013</v>
      </c>
      <c r="G6" s="6">
        <v>127855.83</v>
      </c>
    </row>
    <row r="8" spans="1:8" x14ac:dyDescent="0.25">
      <c r="E8">
        <v>460</v>
      </c>
      <c r="F8" t="s">
        <v>6014</v>
      </c>
      <c r="G8" s="44">
        <f>F3-G6</f>
        <v>9722144.1699999999</v>
      </c>
      <c r="H8" t="s">
        <v>6016</v>
      </c>
    </row>
    <row r="10" spans="1:8" x14ac:dyDescent="0.25">
      <c r="E10">
        <v>667</v>
      </c>
      <c r="F10" t="s">
        <v>6015</v>
      </c>
      <c r="G10" s="6">
        <v>88273.97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E503-0666-4402-91D5-022AA810C763}">
  <dimension ref="A2:Q45"/>
  <sheetViews>
    <sheetView workbookViewId="0">
      <selection activeCell="J46" sqref="J46"/>
    </sheetView>
  </sheetViews>
  <sheetFormatPr defaultRowHeight="15" x14ac:dyDescent="0.25"/>
  <cols>
    <col min="1" max="1" width="12.28515625" style="686" customWidth="1"/>
    <col min="2" max="2" width="8.5703125" style="687" bestFit="1" customWidth="1"/>
    <col min="3" max="3" width="15.7109375" style="688" customWidth="1"/>
    <col min="4" max="5" width="15.5703125" style="689" customWidth="1"/>
    <col min="6" max="6" width="14" style="689" customWidth="1"/>
    <col min="7" max="7" width="13.85546875" style="689" customWidth="1"/>
    <col min="8" max="8" width="10.7109375" style="689" customWidth="1"/>
    <col min="9" max="9" width="15.5703125" style="689" customWidth="1"/>
    <col min="10" max="10" width="13.42578125" style="689" customWidth="1"/>
    <col min="11" max="11" width="11" style="689" customWidth="1"/>
    <col min="12" max="12" width="11.28515625" style="689" customWidth="1"/>
    <col min="13" max="16" width="9.140625" style="686"/>
    <col min="17" max="17" width="12.85546875" style="686" bestFit="1" customWidth="1"/>
    <col min="18" max="16384" width="9.140625" style="686"/>
  </cols>
  <sheetData>
    <row r="2" spans="1:13" x14ac:dyDescent="0.25">
      <c r="A2" s="1168" t="s">
        <v>5379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</row>
    <row r="3" spans="1:13" s="729" customFormat="1" ht="51" x14ac:dyDescent="0.25">
      <c r="A3" s="728" t="s">
        <v>1378</v>
      </c>
      <c r="B3" s="724" t="s">
        <v>5358</v>
      </c>
      <c r="C3" s="725" t="s">
        <v>5359</v>
      </c>
      <c r="D3" s="727" t="s">
        <v>5360</v>
      </c>
      <c r="E3" s="727" t="s">
        <v>5361</v>
      </c>
      <c r="F3" s="727" t="s">
        <v>5362</v>
      </c>
      <c r="G3" s="727" t="s">
        <v>5363</v>
      </c>
      <c r="H3" s="727" t="s">
        <v>5364</v>
      </c>
      <c r="I3" s="1169" t="s">
        <v>5365</v>
      </c>
      <c r="J3" s="1170"/>
      <c r="K3" s="726" t="s">
        <v>5366</v>
      </c>
      <c r="L3" s="727" t="s">
        <v>5367</v>
      </c>
    </row>
    <row r="4" spans="1:13" x14ac:dyDescent="0.25">
      <c r="A4" s="690"/>
      <c r="B4" s="694"/>
      <c r="C4" s="691"/>
      <c r="D4" s="692"/>
      <c r="E4" s="692"/>
      <c r="F4" s="692"/>
      <c r="G4" s="692"/>
      <c r="H4" s="692"/>
      <c r="I4" s="695"/>
      <c r="J4" s="695"/>
      <c r="K4" s="693"/>
      <c r="L4" s="692"/>
    </row>
    <row r="5" spans="1:13" x14ac:dyDescent="0.25">
      <c r="A5" s="696" t="s">
        <v>5156</v>
      </c>
      <c r="B5" s="697">
        <v>17</v>
      </c>
      <c r="C5" s="698">
        <v>681726</v>
      </c>
      <c r="D5" s="699">
        <v>681726</v>
      </c>
      <c r="E5" s="700">
        <f>F5+G5</f>
        <v>167022.87</v>
      </c>
      <c r="F5" s="699">
        <f>C5*0.15</f>
        <v>102258.9</v>
      </c>
      <c r="G5" s="699">
        <f>D5*0.095</f>
        <v>64763.97</v>
      </c>
      <c r="H5" s="700"/>
      <c r="I5" s="699">
        <f>D5*0.034</f>
        <v>23178.684000000001</v>
      </c>
      <c r="J5" s="699">
        <f>I5</f>
        <v>23178.684000000001</v>
      </c>
      <c r="K5" s="699"/>
      <c r="L5" s="699">
        <v>30479</v>
      </c>
      <c r="M5" s="790">
        <f t="shared" ref="M5:M15" si="0">E5++I5+L5</f>
        <v>220680.554</v>
      </c>
    </row>
    <row r="6" spans="1:13" x14ac:dyDescent="0.25">
      <c r="A6" s="696" t="s">
        <v>5157</v>
      </c>
      <c r="B6" s="694">
        <v>15</v>
      </c>
      <c r="C6" s="701">
        <v>694453</v>
      </c>
      <c r="D6" s="700">
        <f>C6</f>
        <v>694453</v>
      </c>
      <c r="E6" s="700">
        <f t="shared" ref="E6:E14" si="1">F6+G6</f>
        <v>170140.98499999999</v>
      </c>
      <c r="F6" s="699">
        <f t="shared" ref="F6:F16" si="2">C6*0.15</f>
        <v>104167.95</v>
      </c>
      <c r="G6" s="699">
        <f t="shared" ref="G6:G16" si="3">D6*0.095</f>
        <v>65973.035000000003</v>
      </c>
      <c r="H6" s="700"/>
      <c r="I6" s="699">
        <f t="shared" ref="I6:I16" si="4">D6*0.034</f>
        <v>23611.402000000002</v>
      </c>
      <c r="J6" s="699">
        <f t="shared" ref="J6:J16" si="5">I6</f>
        <v>23611.402000000002</v>
      </c>
      <c r="K6" s="699"/>
      <c r="L6" s="699">
        <v>31779</v>
      </c>
      <c r="M6" s="790">
        <f t="shared" si="0"/>
        <v>225531.38699999999</v>
      </c>
    </row>
    <row r="7" spans="1:13" x14ac:dyDescent="0.25">
      <c r="A7" s="696" t="s">
        <v>5158</v>
      </c>
      <c r="B7" s="694">
        <v>15</v>
      </c>
      <c r="C7" s="701">
        <v>694453</v>
      </c>
      <c r="D7" s="700">
        <f t="shared" ref="D7:D16" si="6">C7</f>
        <v>694453</v>
      </c>
      <c r="E7" s="700">
        <f t="shared" si="1"/>
        <v>170140.98499999999</v>
      </c>
      <c r="F7" s="699">
        <f t="shared" si="2"/>
        <v>104167.95</v>
      </c>
      <c r="G7" s="699">
        <f t="shared" si="3"/>
        <v>65973.035000000003</v>
      </c>
      <c r="H7" s="700"/>
      <c r="I7" s="699">
        <f t="shared" si="4"/>
        <v>23611.402000000002</v>
      </c>
      <c r="J7" s="699">
        <f t="shared" si="5"/>
        <v>23611.402000000002</v>
      </c>
      <c r="K7" s="699"/>
      <c r="L7" s="699">
        <v>31779</v>
      </c>
      <c r="M7" s="790">
        <f t="shared" si="0"/>
        <v>225531.38699999999</v>
      </c>
    </row>
    <row r="8" spans="1:13" x14ac:dyDescent="0.25">
      <c r="A8" s="696" t="s">
        <v>5159</v>
      </c>
      <c r="B8" s="694">
        <v>14</v>
      </c>
      <c r="C8" s="701">
        <v>642818</v>
      </c>
      <c r="D8" s="700">
        <f t="shared" si="6"/>
        <v>642818</v>
      </c>
      <c r="E8" s="700">
        <f t="shared" si="1"/>
        <v>157490.41</v>
      </c>
      <c r="F8" s="699">
        <f t="shared" si="2"/>
        <v>96422.7</v>
      </c>
      <c r="G8" s="699">
        <f t="shared" si="3"/>
        <v>61067.71</v>
      </c>
      <c r="H8" s="700"/>
      <c r="I8" s="699">
        <f t="shared" si="4"/>
        <v>21855.812000000002</v>
      </c>
      <c r="J8" s="699">
        <f t="shared" si="5"/>
        <v>21855.812000000002</v>
      </c>
      <c r="K8" s="699"/>
      <c r="L8" s="699">
        <v>17923</v>
      </c>
      <c r="M8" s="790">
        <f t="shared" si="0"/>
        <v>197269.22200000001</v>
      </c>
    </row>
    <row r="9" spans="1:13" x14ac:dyDescent="0.25">
      <c r="A9" s="696" t="s">
        <v>5160</v>
      </c>
      <c r="B9" s="694">
        <v>14</v>
      </c>
      <c r="C9" s="701">
        <v>660273</v>
      </c>
      <c r="D9" s="700">
        <f t="shared" si="6"/>
        <v>660273</v>
      </c>
      <c r="E9" s="700">
        <f t="shared" si="1"/>
        <v>161766.88500000001</v>
      </c>
      <c r="F9" s="699">
        <f t="shared" si="2"/>
        <v>99040.95</v>
      </c>
      <c r="G9" s="699">
        <f t="shared" si="3"/>
        <v>62725.934999999998</v>
      </c>
      <c r="H9" s="700"/>
      <c r="I9" s="699">
        <f t="shared" si="4"/>
        <v>22449.282000000003</v>
      </c>
      <c r="J9" s="699">
        <f t="shared" si="5"/>
        <v>22449.282000000003</v>
      </c>
      <c r="K9" s="699"/>
      <c r="L9" s="699">
        <v>17923</v>
      </c>
      <c r="M9" s="790">
        <f t="shared" si="0"/>
        <v>202139.16700000002</v>
      </c>
    </row>
    <row r="10" spans="1:13" x14ac:dyDescent="0.25">
      <c r="A10" s="696" t="s">
        <v>5161</v>
      </c>
      <c r="B10" s="694">
        <v>14</v>
      </c>
      <c r="C10" s="701">
        <v>641414</v>
      </c>
      <c r="D10" s="700">
        <f t="shared" si="6"/>
        <v>641414</v>
      </c>
      <c r="E10" s="700">
        <f t="shared" si="1"/>
        <v>157146.43</v>
      </c>
      <c r="F10" s="699">
        <f t="shared" si="2"/>
        <v>96212.099999999991</v>
      </c>
      <c r="G10" s="699">
        <f t="shared" si="3"/>
        <v>60934.33</v>
      </c>
      <c r="H10" s="700"/>
      <c r="I10" s="699">
        <f t="shared" si="4"/>
        <v>21808.076000000001</v>
      </c>
      <c r="J10" s="699">
        <f t="shared" si="5"/>
        <v>21808.076000000001</v>
      </c>
      <c r="K10" s="699"/>
      <c r="L10" s="699">
        <v>17923</v>
      </c>
      <c r="M10" s="790">
        <f t="shared" si="0"/>
        <v>196877.50599999999</v>
      </c>
    </row>
    <row r="11" spans="1:13" x14ac:dyDescent="0.25">
      <c r="A11" s="696" t="s">
        <v>5162</v>
      </c>
      <c r="B11" s="694">
        <v>14</v>
      </c>
      <c r="C11" s="701">
        <v>674828</v>
      </c>
      <c r="D11" s="700">
        <f t="shared" si="6"/>
        <v>674828</v>
      </c>
      <c r="E11" s="700">
        <f t="shared" si="1"/>
        <v>165332.85999999999</v>
      </c>
      <c r="F11" s="699">
        <f t="shared" si="2"/>
        <v>101224.2</v>
      </c>
      <c r="G11" s="699">
        <f t="shared" si="3"/>
        <v>64108.66</v>
      </c>
      <c r="H11" s="700"/>
      <c r="I11" s="699">
        <f t="shared" si="4"/>
        <v>22944.152000000002</v>
      </c>
      <c r="J11" s="699">
        <f t="shared" si="5"/>
        <v>22944.152000000002</v>
      </c>
      <c r="K11" s="699"/>
      <c r="L11" s="699">
        <v>18828</v>
      </c>
      <c r="M11" s="790">
        <f t="shared" si="0"/>
        <v>207105.01199999999</v>
      </c>
    </row>
    <row r="12" spans="1:13" x14ac:dyDescent="0.25">
      <c r="A12" s="696" t="s">
        <v>5163</v>
      </c>
      <c r="B12" s="694">
        <v>14</v>
      </c>
      <c r="C12" s="701">
        <v>674828</v>
      </c>
      <c r="D12" s="700">
        <f t="shared" si="6"/>
        <v>674828</v>
      </c>
      <c r="E12" s="700">
        <f t="shared" si="1"/>
        <v>165332.85999999999</v>
      </c>
      <c r="F12" s="699">
        <f t="shared" si="2"/>
        <v>101224.2</v>
      </c>
      <c r="G12" s="699">
        <f t="shared" si="3"/>
        <v>64108.66</v>
      </c>
      <c r="H12" s="700"/>
      <c r="I12" s="699">
        <f t="shared" si="4"/>
        <v>22944.152000000002</v>
      </c>
      <c r="J12" s="699">
        <f t="shared" si="5"/>
        <v>22944.152000000002</v>
      </c>
      <c r="K12" s="699"/>
      <c r="L12" s="699">
        <v>18828</v>
      </c>
      <c r="M12" s="790">
        <f t="shared" si="0"/>
        <v>207105.01199999999</v>
      </c>
    </row>
    <row r="13" spans="1:13" x14ac:dyDescent="0.25">
      <c r="A13" s="696" t="s">
        <v>5164</v>
      </c>
      <c r="B13" s="694">
        <v>17</v>
      </c>
      <c r="C13" s="698">
        <v>737476</v>
      </c>
      <c r="D13" s="700">
        <f t="shared" si="6"/>
        <v>737476</v>
      </c>
      <c r="E13" s="700">
        <f t="shared" si="1"/>
        <v>180681.62</v>
      </c>
      <c r="F13" s="699">
        <f t="shared" si="2"/>
        <v>110621.4</v>
      </c>
      <c r="G13" s="699">
        <f t="shared" si="3"/>
        <v>70060.22</v>
      </c>
      <c r="H13" s="700"/>
      <c r="I13" s="699">
        <f t="shared" si="4"/>
        <v>25074.184000000001</v>
      </c>
      <c r="J13" s="699">
        <f t="shared" si="5"/>
        <v>25074.184000000001</v>
      </c>
      <c r="K13" s="699"/>
      <c r="L13" s="699">
        <v>20543</v>
      </c>
      <c r="M13" s="790">
        <f t="shared" si="0"/>
        <v>226298.804</v>
      </c>
    </row>
    <row r="14" spans="1:13" x14ac:dyDescent="0.25">
      <c r="A14" s="696" t="s">
        <v>5165</v>
      </c>
      <c r="B14" s="694">
        <v>17</v>
      </c>
      <c r="C14" s="698">
        <v>766839</v>
      </c>
      <c r="D14" s="700">
        <f t="shared" si="6"/>
        <v>766839</v>
      </c>
      <c r="E14" s="700">
        <f t="shared" si="1"/>
        <v>187875.55499999999</v>
      </c>
      <c r="F14" s="699">
        <f t="shared" si="2"/>
        <v>115025.84999999999</v>
      </c>
      <c r="G14" s="699">
        <f t="shared" si="3"/>
        <v>72849.705000000002</v>
      </c>
      <c r="H14" s="700"/>
      <c r="I14" s="699">
        <f t="shared" si="4"/>
        <v>26072.526000000002</v>
      </c>
      <c r="J14" s="699">
        <f t="shared" si="5"/>
        <v>26072.526000000002</v>
      </c>
      <c r="K14" s="699"/>
      <c r="L14" s="699">
        <v>20543</v>
      </c>
      <c r="M14" s="790">
        <f t="shared" si="0"/>
        <v>234491.08100000001</v>
      </c>
    </row>
    <row r="15" spans="1:13" x14ac:dyDescent="0.25">
      <c r="A15" s="702" t="s">
        <v>5166</v>
      </c>
      <c r="B15" s="694">
        <v>17</v>
      </c>
      <c r="C15" s="698">
        <v>802617</v>
      </c>
      <c r="D15" s="700">
        <f t="shared" si="6"/>
        <v>802617</v>
      </c>
      <c r="E15" s="700">
        <f>F15+G15</f>
        <v>196641.16499999998</v>
      </c>
      <c r="F15" s="699">
        <f t="shared" si="2"/>
        <v>120392.54999999999</v>
      </c>
      <c r="G15" s="699">
        <f t="shared" si="3"/>
        <v>76248.615000000005</v>
      </c>
      <c r="H15" s="700"/>
      <c r="I15" s="699">
        <f t="shared" si="4"/>
        <v>27288.978000000003</v>
      </c>
      <c r="J15" s="699">
        <f t="shared" si="5"/>
        <v>27288.978000000003</v>
      </c>
      <c r="K15" s="699"/>
      <c r="L15" s="699">
        <v>21400</v>
      </c>
      <c r="M15" s="790">
        <f t="shared" si="0"/>
        <v>245330.14299999998</v>
      </c>
    </row>
    <row r="16" spans="1:13" x14ac:dyDescent="0.25">
      <c r="A16" s="696" t="s">
        <v>5167</v>
      </c>
      <c r="B16" s="703">
        <v>18</v>
      </c>
      <c r="C16" s="704">
        <v>808617</v>
      </c>
      <c r="D16" s="700">
        <f t="shared" si="6"/>
        <v>808617</v>
      </c>
      <c r="E16" s="700">
        <f>F16+G16</f>
        <v>198111.16499999998</v>
      </c>
      <c r="F16" s="699">
        <f t="shared" si="2"/>
        <v>121292.54999999999</v>
      </c>
      <c r="G16" s="699">
        <f t="shared" si="3"/>
        <v>76818.615000000005</v>
      </c>
      <c r="H16" s="705"/>
      <c r="I16" s="699">
        <f t="shared" si="4"/>
        <v>27492.978000000003</v>
      </c>
      <c r="J16" s="699">
        <f t="shared" si="5"/>
        <v>27492.978000000003</v>
      </c>
      <c r="K16" s="699"/>
      <c r="L16" s="699">
        <v>21400</v>
      </c>
      <c r="M16" s="790">
        <f>E16++I16+L16</f>
        <v>247004.14299999998</v>
      </c>
    </row>
    <row r="17" spans="1:17" x14ac:dyDescent="0.25">
      <c r="A17" s="696" t="s">
        <v>5168</v>
      </c>
      <c r="B17" s="694"/>
      <c r="C17" s="706">
        <f>SUM(C5:C16)</f>
        <v>8480342</v>
      </c>
      <c r="D17" s="707">
        <f>SUM(D5:D16)</f>
        <v>8480342</v>
      </c>
      <c r="E17" s="700">
        <f>SUM(E5:E16)</f>
        <v>2077683.7899999998</v>
      </c>
      <c r="F17" s="708">
        <f>SUM(F5:F16)</f>
        <v>1272051.3</v>
      </c>
      <c r="G17" s="707">
        <f>SUM(G5:G16)</f>
        <v>805632.49</v>
      </c>
      <c r="H17" s="707"/>
      <c r="I17" s="707">
        <f>SUM(I5:I16)</f>
        <v>288331.62800000003</v>
      </c>
      <c r="J17" s="707">
        <f>SUM(J5:J16)</f>
        <v>288331.62800000003</v>
      </c>
      <c r="K17" s="707">
        <f>SUM(K5:K16)</f>
        <v>0</v>
      </c>
      <c r="L17" s="707">
        <f>SUM(L5:L16)</f>
        <v>269348</v>
      </c>
    </row>
    <row r="18" spans="1:17" x14ac:dyDescent="0.25">
      <c r="B18" s="687">
        <f>SUM(B5:B17)</f>
        <v>186</v>
      </c>
      <c r="M18" s="790">
        <f>H20+H21</f>
        <v>2635363.4179999996</v>
      </c>
    </row>
    <row r="19" spans="1:17" x14ac:dyDescent="0.25">
      <c r="A19" s="709"/>
      <c r="B19" s="710">
        <f>B18/12</f>
        <v>15.5</v>
      </c>
      <c r="C19" s="711">
        <v>641</v>
      </c>
      <c r="D19" s="712">
        <f>C17</f>
        <v>8480342</v>
      </c>
      <c r="E19" s="689" t="s">
        <v>5368</v>
      </c>
      <c r="F19" s="1171" t="s">
        <v>5378</v>
      </c>
      <c r="G19" s="1171"/>
      <c r="H19" s="1171"/>
      <c r="I19" s="1171"/>
    </row>
    <row r="20" spans="1:17" x14ac:dyDescent="0.25">
      <c r="A20" s="713" t="s">
        <v>5368</v>
      </c>
      <c r="B20" s="714"/>
      <c r="C20" s="715">
        <v>644</v>
      </c>
      <c r="D20" s="716">
        <f>F17+I17/2</f>
        <v>1416217.1140000001</v>
      </c>
      <c r="E20" s="717"/>
      <c r="F20" s="689" t="s">
        <v>5369</v>
      </c>
      <c r="G20" s="718">
        <f>D19</f>
        <v>8480342</v>
      </c>
      <c r="H20" s="718">
        <f>E17+I17</f>
        <v>2366015.4179999996</v>
      </c>
      <c r="I20" s="689" t="s">
        <v>5370</v>
      </c>
      <c r="J20" s="719"/>
      <c r="K20" s="719"/>
      <c r="L20" s="719"/>
    </row>
    <row r="21" spans="1:17" x14ac:dyDescent="0.25">
      <c r="C21" s="720" t="s">
        <v>5371</v>
      </c>
      <c r="D21" s="689">
        <f>D19+D20</f>
        <v>9896559.1140000001</v>
      </c>
      <c r="F21" s="689" t="s">
        <v>5372</v>
      </c>
      <c r="G21" s="718">
        <f>D20</f>
        <v>1416217.1140000001</v>
      </c>
      <c r="H21" s="718">
        <f>L17</f>
        <v>269348</v>
      </c>
      <c r="I21" s="689" t="s">
        <v>5373</v>
      </c>
    </row>
    <row r="22" spans="1:17" x14ac:dyDescent="0.25">
      <c r="F22" s="721" t="s">
        <v>5374</v>
      </c>
      <c r="G22" s="721">
        <f>SUM(G20:G21)</f>
        <v>9896559.1140000001</v>
      </c>
      <c r="H22" s="721">
        <f>SUM(H20:H21)</f>
        <v>2635363.4179999996</v>
      </c>
      <c r="I22" s="721" t="s">
        <v>5375</v>
      </c>
    </row>
    <row r="23" spans="1:17" x14ac:dyDescent="0.25">
      <c r="F23" s="722" t="s">
        <v>5376</v>
      </c>
      <c r="H23" s="723">
        <f>G22-H22</f>
        <v>7261195.6960000005</v>
      </c>
      <c r="I23" s="689" t="s">
        <v>5377</v>
      </c>
    </row>
    <row r="24" spans="1:17" x14ac:dyDescent="0.25">
      <c r="H24" s="689">
        <f>SUM(H22:H23)</f>
        <v>9896559.1140000001</v>
      </c>
    </row>
    <row r="25" spans="1:17" hidden="1" x14ac:dyDescent="0.25">
      <c r="C25" s="730">
        <v>11.2</v>
      </c>
      <c r="D25" s="689" t="s">
        <v>5380</v>
      </c>
    </row>
    <row r="26" spans="1:17" hidden="1" x14ac:dyDescent="0.25">
      <c r="C26" s="730">
        <v>16.7</v>
      </c>
      <c r="D26" s="689" t="s">
        <v>5381</v>
      </c>
      <c r="L26" s="689" t="s">
        <v>2000</v>
      </c>
      <c r="N26" s="686" t="s">
        <v>5920</v>
      </c>
      <c r="Q26" s="688">
        <v>247837</v>
      </c>
    </row>
    <row r="27" spans="1:17" hidden="1" x14ac:dyDescent="0.25">
      <c r="C27" s="730"/>
      <c r="L27" s="689" t="s">
        <v>1700</v>
      </c>
      <c r="M27" s="689" t="s">
        <v>5918</v>
      </c>
      <c r="N27" s="686" t="s">
        <v>5920</v>
      </c>
      <c r="Q27" s="688">
        <v>197715</v>
      </c>
    </row>
    <row r="28" spans="1:17" hidden="1" x14ac:dyDescent="0.25">
      <c r="D28" s="745" t="s">
        <v>5484</v>
      </c>
      <c r="E28" s="745" t="s">
        <v>5484</v>
      </c>
      <c r="F28" s="745" t="s">
        <v>5485</v>
      </c>
      <c r="G28" s="745" t="s">
        <v>5486</v>
      </c>
      <c r="H28" s="745" t="s">
        <v>5368</v>
      </c>
      <c r="I28" s="746">
        <v>638516</v>
      </c>
      <c r="L28" s="689" t="s">
        <v>5488</v>
      </c>
      <c r="M28" s="686" t="s">
        <v>5488</v>
      </c>
      <c r="N28" s="686" t="s">
        <v>5489</v>
      </c>
      <c r="O28" s="686" t="s">
        <v>5490</v>
      </c>
      <c r="P28" s="686" t="s">
        <v>5368</v>
      </c>
      <c r="Q28" s="688">
        <v>226521</v>
      </c>
    </row>
    <row r="29" spans="1:17" hidden="1" x14ac:dyDescent="0.25">
      <c r="D29" s="745" t="s">
        <v>5501</v>
      </c>
      <c r="E29" s="745" t="s">
        <v>5501</v>
      </c>
      <c r="F29" s="745" t="s">
        <v>5485</v>
      </c>
      <c r="G29" s="745" t="s">
        <v>5502</v>
      </c>
      <c r="H29" s="745" t="s">
        <v>5368</v>
      </c>
      <c r="I29" s="746">
        <v>641652</v>
      </c>
      <c r="L29" s="689" t="s">
        <v>5488</v>
      </c>
      <c r="M29" s="686" t="s">
        <v>5488</v>
      </c>
      <c r="N29" s="686" t="s">
        <v>5489</v>
      </c>
      <c r="O29" s="686" t="s">
        <v>5493</v>
      </c>
      <c r="P29" s="686" t="s">
        <v>5368</v>
      </c>
      <c r="Q29" s="688">
        <v>121356</v>
      </c>
    </row>
    <row r="30" spans="1:17" hidden="1" x14ac:dyDescent="0.25">
      <c r="D30" s="745" t="s">
        <v>5546</v>
      </c>
      <c r="E30" s="745" t="s">
        <v>5546</v>
      </c>
      <c r="F30" s="745" t="s">
        <v>5485</v>
      </c>
      <c r="G30" s="745" t="s">
        <v>5547</v>
      </c>
      <c r="H30" s="745" t="s">
        <v>5368</v>
      </c>
      <c r="I30" s="746">
        <v>638388</v>
      </c>
      <c r="L30" s="689" t="s">
        <v>5539</v>
      </c>
      <c r="M30" s="686" t="s">
        <v>5539</v>
      </c>
      <c r="N30" s="686" t="s">
        <v>5489</v>
      </c>
      <c r="O30" s="686" t="s">
        <v>5540</v>
      </c>
      <c r="P30" s="686" t="s">
        <v>5368</v>
      </c>
      <c r="Q30" s="688">
        <v>234492</v>
      </c>
    </row>
    <row r="31" spans="1:17" hidden="1" x14ac:dyDescent="0.25">
      <c r="D31" s="745" t="s">
        <v>5560</v>
      </c>
      <c r="E31" s="745" t="s">
        <v>5560</v>
      </c>
      <c r="F31" s="745" t="s">
        <v>5485</v>
      </c>
      <c r="G31" s="745" t="s">
        <v>5563</v>
      </c>
      <c r="H31" s="745" t="s">
        <v>5368</v>
      </c>
      <c r="I31" s="746">
        <v>620612</v>
      </c>
      <c r="L31" s="689" t="s">
        <v>5556</v>
      </c>
      <c r="M31" s="686" t="s">
        <v>5556</v>
      </c>
      <c r="N31" s="686" t="s">
        <v>5489</v>
      </c>
      <c r="O31" s="686" t="s">
        <v>5559</v>
      </c>
      <c r="P31" s="686" t="s">
        <v>5368</v>
      </c>
      <c r="Q31" s="688">
        <v>226471</v>
      </c>
    </row>
    <row r="32" spans="1:17" hidden="1" x14ac:dyDescent="0.25">
      <c r="D32" s="745" t="s">
        <v>5582</v>
      </c>
      <c r="E32" s="745" t="s">
        <v>5582</v>
      </c>
      <c r="F32" s="745" t="s">
        <v>5485</v>
      </c>
      <c r="G32" s="745" t="s">
        <v>5583</v>
      </c>
      <c r="H32" s="745" t="s">
        <v>5368</v>
      </c>
      <c r="I32" s="746">
        <v>580419</v>
      </c>
      <c r="L32" s="689" t="s">
        <v>5576</v>
      </c>
      <c r="M32" s="686" t="s">
        <v>5576</v>
      </c>
      <c r="N32" s="686" t="s">
        <v>5489</v>
      </c>
      <c r="O32" s="686" t="s">
        <v>5578</v>
      </c>
      <c r="P32" s="686" t="s">
        <v>5368</v>
      </c>
      <c r="Q32" s="688">
        <v>207104</v>
      </c>
    </row>
    <row r="33" spans="4:17" hidden="1" x14ac:dyDescent="0.25">
      <c r="D33" s="745" t="s">
        <v>5597</v>
      </c>
      <c r="E33" s="745" t="s">
        <v>5597</v>
      </c>
      <c r="F33" s="745" t="s">
        <v>5485</v>
      </c>
      <c r="G33" s="745" t="s">
        <v>5598</v>
      </c>
      <c r="H33" s="745" t="s">
        <v>5368</v>
      </c>
      <c r="I33" s="746">
        <v>580419</v>
      </c>
      <c r="L33" s="689" t="s">
        <v>5587</v>
      </c>
      <c r="M33" s="686" t="s">
        <v>5587</v>
      </c>
      <c r="N33" s="686" t="s">
        <v>5489</v>
      </c>
      <c r="O33" s="686" t="s">
        <v>5589</v>
      </c>
      <c r="P33" s="686" t="s">
        <v>5368</v>
      </c>
      <c r="Q33" s="688">
        <v>207104</v>
      </c>
    </row>
    <row r="34" spans="4:17" hidden="1" x14ac:dyDescent="0.25">
      <c r="D34" s="745" t="s">
        <v>5613</v>
      </c>
      <c r="E34" s="745" t="s">
        <v>5613</v>
      </c>
      <c r="F34" s="745" t="s">
        <v>5485</v>
      </c>
      <c r="G34" s="745" t="s">
        <v>5614</v>
      </c>
      <c r="H34" s="745" t="s">
        <v>5368</v>
      </c>
      <c r="I34" s="746">
        <v>561416</v>
      </c>
      <c r="L34" s="689" t="s">
        <v>5606</v>
      </c>
      <c r="M34" s="686" t="s">
        <v>5606</v>
      </c>
      <c r="N34" s="686" t="s">
        <v>5489</v>
      </c>
      <c r="O34" s="686" t="s">
        <v>5608</v>
      </c>
      <c r="P34" s="686" t="s">
        <v>5368</v>
      </c>
      <c r="Q34" s="688">
        <v>194507</v>
      </c>
    </row>
    <row r="35" spans="4:17" hidden="1" x14ac:dyDescent="0.25">
      <c r="D35" s="745" t="s">
        <v>5634</v>
      </c>
      <c r="E35" s="745" t="s">
        <v>5634</v>
      </c>
      <c r="F35" s="745" t="s">
        <v>5485</v>
      </c>
      <c r="G35" s="745" t="s">
        <v>5635</v>
      </c>
      <c r="H35" s="745" t="s">
        <v>5368</v>
      </c>
      <c r="I35" s="746">
        <v>561416</v>
      </c>
      <c r="L35" s="689" t="s">
        <v>5623</v>
      </c>
      <c r="M35" s="686" t="s">
        <v>5623</v>
      </c>
      <c r="N35" s="686" t="s">
        <v>5489</v>
      </c>
      <c r="O35" s="686" t="s">
        <v>5625</v>
      </c>
      <c r="P35" s="686" t="s">
        <v>5368</v>
      </c>
      <c r="Q35" s="688">
        <v>202293</v>
      </c>
    </row>
    <row r="36" spans="4:17" hidden="1" x14ac:dyDescent="0.25">
      <c r="D36" s="745" t="s">
        <v>5649</v>
      </c>
      <c r="E36" s="745" t="s">
        <v>5649</v>
      </c>
      <c r="F36" s="745" t="s">
        <v>5485</v>
      </c>
      <c r="G36" s="745" t="s">
        <v>5653</v>
      </c>
      <c r="H36" s="745" t="s">
        <v>5368</v>
      </c>
      <c r="I36" s="746">
        <v>567375</v>
      </c>
      <c r="L36" s="689" t="s">
        <v>5669</v>
      </c>
      <c r="M36" s="686" t="s">
        <v>5669</v>
      </c>
      <c r="N36" s="686" t="s">
        <v>5489</v>
      </c>
      <c r="O36" s="686" t="s">
        <v>5671</v>
      </c>
      <c r="P36" s="686" t="s">
        <v>5368</v>
      </c>
      <c r="Q36" s="688">
        <v>225531</v>
      </c>
    </row>
    <row r="37" spans="4:17" hidden="1" x14ac:dyDescent="0.25">
      <c r="D37" s="745" t="s">
        <v>5661</v>
      </c>
      <c r="E37" s="745" t="s">
        <v>5661</v>
      </c>
      <c r="F37" s="745" t="s">
        <v>5485</v>
      </c>
      <c r="G37" s="745" t="s">
        <v>5662</v>
      </c>
      <c r="H37" s="745" t="s">
        <v>5368</v>
      </c>
      <c r="I37" s="746">
        <v>579560</v>
      </c>
      <c r="L37" s="689" t="s">
        <v>5684</v>
      </c>
      <c r="M37" s="686" t="s">
        <v>5684</v>
      </c>
      <c r="N37" s="686" t="s">
        <v>5489</v>
      </c>
      <c r="O37" s="686" t="s">
        <v>5686</v>
      </c>
      <c r="P37" s="686" t="s">
        <v>5368</v>
      </c>
      <c r="Q37" s="688">
        <v>220846</v>
      </c>
    </row>
    <row r="38" spans="4:17" hidden="1" x14ac:dyDescent="0.25">
      <c r="D38" s="745" t="s">
        <v>5675</v>
      </c>
      <c r="E38" s="745" t="s">
        <v>5675</v>
      </c>
      <c r="F38" s="745" t="s">
        <v>5485</v>
      </c>
      <c r="G38" s="745" t="s">
        <v>5676</v>
      </c>
      <c r="H38" s="745" t="s">
        <v>5368</v>
      </c>
      <c r="I38" s="746">
        <v>545340</v>
      </c>
      <c r="L38" s="749" t="s">
        <v>5696</v>
      </c>
      <c r="M38" s="750" t="s">
        <v>5696</v>
      </c>
      <c r="N38" s="750" t="s">
        <v>5489</v>
      </c>
      <c r="O38" s="750" t="s">
        <v>5698</v>
      </c>
      <c r="P38" s="750" t="s">
        <v>5368</v>
      </c>
      <c r="Q38" s="751">
        <v>242271</v>
      </c>
    </row>
    <row r="39" spans="4:17" hidden="1" x14ac:dyDescent="0.25">
      <c r="D39" s="745" t="s">
        <v>5690</v>
      </c>
      <c r="E39" s="745" t="s">
        <v>5690</v>
      </c>
      <c r="F39" s="745" t="s">
        <v>5485</v>
      </c>
      <c r="G39" s="745" t="s">
        <v>5691</v>
      </c>
      <c r="H39" s="745" t="s">
        <v>5368</v>
      </c>
      <c r="I39" s="746">
        <v>661986</v>
      </c>
      <c r="Q39" s="688">
        <f>SUM(Q26:Q38)</f>
        <v>2754048</v>
      </c>
    </row>
    <row r="40" spans="4:17" hidden="1" x14ac:dyDescent="0.25">
      <c r="I40" s="747">
        <f>SUM(I28:I39)</f>
        <v>7177099</v>
      </c>
      <c r="Q40" s="748"/>
    </row>
    <row r="41" spans="4:17" hidden="1" x14ac:dyDescent="0.25">
      <c r="H41" s="744" t="s">
        <v>5701</v>
      </c>
      <c r="I41" s="744">
        <f>H23-I40</f>
        <v>84096.696000000462</v>
      </c>
    </row>
    <row r="42" spans="4:17" hidden="1" x14ac:dyDescent="0.25"/>
    <row r="43" spans="4:17" hidden="1" x14ac:dyDescent="0.25"/>
    <row r="44" spans="4:17" hidden="1" x14ac:dyDescent="0.25"/>
    <row r="45" spans="4:17" hidden="1" x14ac:dyDescent="0.25"/>
  </sheetData>
  <mergeCells count="3">
    <mergeCell ref="A2:L2"/>
    <mergeCell ref="I3:J3"/>
    <mergeCell ref="F19:I19"/>
  </mergeCells>
  <phoneticPr fontId="1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A63C-795D-4270-81E8-F2D2D67F8474}">
  <dimension ref="A1:M548"/>
  <sheetViews>
    <sheetView topLeftCell="C10" workbookViewId="0">
      <selection activeCell="K351" sqref="K351:K352"/>
    </sheetView>
  </sheetViews>
  <sheetFormatPr defaultRowHeight="15" x14ac:dyDescent="0.25"/>
  <cols>
    <col min="1" max="1" width="11.7109375" customWidth="1"/>
    <col min="2" max="2" width="14.140625" customWidth="1"/>
    <col min="3" max="3" width="20" customWidth="1"/>
    <col min="4" max="4" width="29.42578125" customWidth="1"/>
    <col min="5" max="5" width="13.28515625" bestFit="1" customWidth="1"/>
    <col min="8" max="8" width="12.28515625" customWidth="1"/>
    <col min="9" max="9" width="23" customWidth="1"/>
    <col min="11" max="11" width="18" customWidth="1"/>
    <col min="12" max="13" width="14.28515625" bestFit="1" customWidth="1"/>
  </cols>
  <sheetData>
    <row r="1" spans="1:11" x14ac:dyDescent="0.25">
      <c r="A1" s="41" t="s">
        <v>4209</v>
      </c>
      <c r="B1" s="41" t="s">
        <v>4210</v>
      </c>
      <c r="C1" s="41" t="s">
        <v>4211</v>
      </c>
      <c r="D1" s="41" t="s">
        <v>4213</v>
      </c>
      <c r="H1" s="42" t="s">
        <v>4209</v>
      </c>
      <c r="I1" s="42" t="s">
        <v>4210</v>
      </c>
      <c r="J1" s="42" t="s">
        <v>4211</v>
      </c>
      <c r="K1" s="42" t="s">
        <v>4212</v>
      </c>
    </row>
    <row r="2" spans="1:11" x14ac:dyDescent="0.25">
      <c r="A2" s="41" t="s">
        <v>1482</v>
      </c>
      <c r="B2" s="41" t="s">
        <v>2403</v>
      </c>
      <c r="C2" s="41" t="s">
        <v>1455</v>
      </c>
      <c r="D2" s="48">
        <v>22500</v>
      </c>
      <c r="H2" s="42" t="s">
        <v>1426</v>
      </c>
      <c r="I2" s="42" t="s">
        <v>1399</v>
      </c>
      <c r="J2" s="42" t="s">
        <v>27</v>
      </c>
      <c r="K2" s="48">
        <v>1050</v>
      </c>
    </row>
    <row r="3" spans="1:11" x14ac:dyDescent="0.25">
      <c r="A3" s="49" t="s">
        <v>1482</v>
      </c>
      <c r="B3" s="49" t="s">
        <v>2401</v>
      </c>
      <c r="C3" s="49" t="s">
        <v>1429</v>
      </c>
      <c r="D3" s="50">
        <v>301020</v>
      </c>
      <c r="E3" s="51" t="s">
        <v>4214</v>
      </c>
      <c r="H3" s="42" t="s">
        <v>1428</v>
      </c>
      <c r="I3" s="42" t="s">
        <v>1429</v>
      </c>
      <c r="J3" s="42" t="s">
        <v>41</v>
      </c>
      <c r="K3" s="48">
        <v>268800</v>
      </c>
    </row>
    <row r="4" spans="1:11" x14ac:dyDescent="0.25">
      <c r="A4" s="41" t="s">
        <v>1479</v>
      </c>
      <c r="B4" s="41" t="s">
        <v>2399</v>
      </c>
      <c r="C4" s="41" t="s">
        <v>1480</v>
      </c>
      <c r="D4" s="48">
        <v>4800</v>
      </c>
      <c r="H4" s="42" t="s">
        <v>1431</v>
      </c>
      <c r="I4" s="42" t="s">
        <v>1432</v>
      </c>
      <c r="J4" s="42" t="s">
        <v>27</v>
      </c>
      <c r="K4" s="48">
        <v>62500</v>
      </c>
    </row>
    <row r="5" spans="1:11" x14ac:dyDescent="0.25">
      <c r="A5" s="41" t="s">
        <v>1477</v>
      </c>
      <c r="B5" s="41" t="s">
        <v>2393</v>
      </c>
      <c r="C5" s="41" t="s">
        <v>2391</v>
      </c>
      <c r="D5" s="48">
        <v>9500</v>
      </c>
      <c r="H5" s="42" t="s">
        <v>1435</v>
      </c>
      <c r="I5" s="42" t="s">
        <v>1436</v>
      </c>
      <c r="J5" s="42" t="s">
        <v>27</v>
      </c>
      <c r="K5" s="48">
        <v>15979194</v>
      </c>
    </row>
    <row r="6" spans="1:11" x14ac:dyDescent="0.25">
      <c r="A6" s="41" t="s">
        <v>1471</v>
      </c>
      <c r="B6" s="41" t="s">
        <v>2386</v>
      </c>
      <c r="C6" s="41" t="s">
        <v>1391</v>
      </c>
      <c r="D6" s="48">
        <v>3228</v>
      </c>
      <c r="H6" s="42" t="s">
        <v>1435</v>
      </c>
      <c r="I6" s="42" t="s">
        <v>1436</v>
      </c>
      <c r="J6" s="42" t="s">
        <v>27</v>
      </c>
      <c r="K6" s="48">
        <v>9409191</v>
      </c>
    </row>
    <row r="7" spans="1:11" x14ac:dyDescent="0.25">
      <c r="A7" s="41" t="s">
        <v>1471</v>
      </c>
      <c r="B7" s="41" t="s">
        <v>2380</v>
      </c>
      <c r="C7" s="41" t="s">
        <v>1473</v>
      </c>
      <c r="D7" s="48">
        <v>18950</v>
      </c>
      <c r="H7" s="42" t="s">
        <v>1435</v>
      </c>
      <c r="I7" s="42" t="s">
        <v>1439</v>
      </c>
      <c r="J7" s="42" t="s">
        <v>27</v>
      </c>
      <c r="K7" s="48">
        <v>13168</v>
      </c>
    </row>
    <row r="8" spans="1:11" x14ac:dyDescent="0.25">
      <c r="A8" s="41" t="s">
        <v>1471</v>
      </c>
      <c r="B8" s="41" t="s">
        <v>2375</v>
      </c>
      <c r="C8" s="41" t="s">
        <v>1429</v>
      </c>
      <c r="D8" s="48">
        <v>412500</v>
      </c>
      <c r="H8" s="42" t="s">
        <v>1441</v>
      </c>
      <c r="I8" s="42" t="s">
        <v>1442</v>
      </c>
      <c r="J8" s="42" t="s">
        <v>27</v>
      </c>
      <c r="K8" s="48">
        <v>5000</v>
      </c>
    </row>
    <row r="9" spans="1:11" x14ac:dyDescent="0.25">
      <c r="A9" s="41" t="s">
        <v>1459</v>
      </c>
      <c r="B9" s="41" t="s">
        <v>2372</v>
      </c>
      <c r="C9" s="41" t="s">
        <v>1460</v>
      </c>
      <c r="D9" s="48">
        <v>3000</v>
      </c>
      <c r="H9" s="42" t="s">
        <v>1444</v>
      </c>
      <c r="I9" s="42" t="s">
        <v>1429</v>
      </c>
      <c r="J9" s="42" t="s">
        <v>41</v>
      </c>
      <c r="K9" s="48">
        <v>312240</v>
      </c>
    </row>
    <row r="10" spans="1:11" x14ac:dyDescent="0.25">
      <c r="A10" s="41" t="s">
        <v>1459</v>
      </c>
      <c r="B10" s="41" t="s">
        <v>2368</v>
      </c>
      <c r="C10" s="41" t="s">
        <v>58</v>
      </c>
      <c r="D10" s="48">
        <v>30000</v>
      </c>
      <c r="H10" s="42" t="s">
        <v>1446</v>
      </c>
      <c r="I10" s="42" t="s">
        <v>1394</v>
      </c>
      <c r="J10" s="42" t="s">
        <v>30</v>
      </c>
      <c r="K10" s="48">
        <v>232792</v>
      </c>
    </row>
    <row r="11" spans="1:11" x14ac:dyDescent="0.25">
      <c r="A11" s="41" t="s">
        <v>1459</v>
      </c>
      <c r="B11" s="41" t="s">
        <v>2366</v>
      </c>
      <c r="C11" s="41" t="s">
        <v>58</v>
      </c>
      <c r="D11" s="48">
        <v>-30</v>
      </c>
      <c r="H11" s="42" t="s">
        <v>1448</v>
      </c>
      <c r="I11" s="42" t="s">
        <v>1449</v>
      </c>
      <c r="J11" s="42" t="s">
        <v>27</v>
      </c>
      <c r="K11" s="48">
        <v>66908</v>
      </c>
    </row>
    <row r="12" spans="1:11" x14ac:dyDescent="0.25">
      <c r="A12" s="41" t="s">
        <v>1459</v>
      </c>
      <c r="B12" s="41" t="s">
        <v>2364</v>
      </c>
      <c r="C12" s="41" t="s">
        <v>58</v>
      </c>
      <c r="D12" s="48">
        <v>30</v>
      </c>
      <c r="H12" s="42" t="s">
        <v>1451</v>
      </c>
      <c r="I12" s="42" t="s">
        <v>1452</v>
      </c>
      <c r="J12" s="42" t="s">
        <v>27</v>
      </c>
      <c r="K12" s="48">
        <v>176000</v>
      </c>
    </row>
    <row r="13" spans="1:11" x14ac:dyDescent="0.25">
      <c r="A13" s="41" t="s">
        <v>1459</v>
      </c>
      <c r="B13" s="41" t="s">
        <v>2359</v>
      </c>
      <c r="C13" s="41" t="s">
        <v>1429</v>
      </c>
      <c r="D13" s="48">
        <v>74998</v>
      </c>
      <c r="H13" s="42" t="s">
        <v>1454</v>
      </c>
      <c r="I13" s="42" t="s">
        <v>1455</v>
      </c>
      <c r="J13" s="42" t="s">
        <v>27</v>
      </c>
      <c r="K13" s="48">
        <v>27000</v>
      </c>
    </row>
    <row r="14" spans="1:11" x14ac:dyDescent="0.25">
      <c r="A14" s="41" t="s">
        <v>1454</v>
      </c>
      <c r="B14" s="41" t="s">
        <v>2357</v>
      </c>
      <c r="C14" s="41" t="s">
        <v>1455</v>
      </c>
      <c r="D14" s="48">
        <v>27000</v>
      </c>
      <c r="H14" s="42" t="s">
        <v>1454</v>
      </c>
      <c r="I14" s="42" t="s">
        <v>1429</v>
      </c>
      <c r="J14" s="42" t="s">
        <v>41</v>
      </c>
      <c r="K14" s="48">
        <v>333328</v>
      </c>
    </row>
    <row r="15" spans="1:11" x14ac:dyDescent="0.25">
      <c r="A15" s="41" t="s">
        <v>1454</v>
      </c>
      <c r="B15" s="41" t="s">
        <v>2352</v>
      </c>
      <c r="C15" s="41" t="s">
        <v>1429</v>
      </c>
      <c r="D15" s="48">
        <v>333328</v>
      </c>
      <c r="H15" s="42" t="s">
        <v>1459</v>
      </c>
      <c r="I15" s="42" t="s">
        <v>1460</v>
      </c>
      <c r="J15" s="42" t="s">
        <v>27</v>
      </c>
      <c r="K15" s="48">
        <v>3000</v>
      </c>
    </row>
    <row r="16" spans="1:11" x14ac:dyDescent="0.25">
      <c r="A16" s="41" t="s">
        <v>1451</v>
      </c>
      <c r="B16" s="41" t="s">
        <v>2349</v>
      </c>
      <c r="C16" s="41" t="s">
        <v>1452</v>
      </c>
      <c r="D16" s="48">
        <v>176000</v>
      </c>
      <c r="H16" s="42" t="s">
        <v>1459</v>
      </c>
      <c r="I16" s="42" t="s">
        <v>58</v>
      </c>
      <c r="J16" s="42" t="s">
        <v>27</v>
      </c>
      <c r="K16" s="48">
        <v>30000</v>
      </c>
    </row>
    <row r="17" spans="1:13" x14ac:dyDescent="0.25">
      <c r="A17" s="41" t="s">
        <v>1448</v>
      </c>
      <c r="B17" s="41" t="s">
        <v>2344</v>
      </c>
      <c r="C17" s="41" t="s">
        <v>1449</v>
      </c>
      <c r="D17" s="48">
        <v>66907.95</v>
      </c>
      <c r="H17" s="42" t="s">
        <v>1459</v>
      </c>
      <c r="I17" s="42" t="s">
        <v>58</v>
      </c>
      <c r="J17" s="42" t="s">
        <v>27</v>
      </c>
      <c r="K17" s="48">
        <v>-30</v>
      </c>
    </row>
    <row r="18" spans="1:13" x14ac:dyDescent="0.25">
      <c r="A18" s="41" t="s">
        <v>1446</v>
      </c>
      <c r="B18" s="41" t="s">
        <v>2339</v>
      </c>
      <c r="C18" s="41" t="s">
        <v>1394</v>
      </c>
      <c r="D18" s="48">
        <v>232792</v>
      </c>
      <c r="H18" s="42" t="s">
        <v>1459</v>
      </c>
      <c r="I18" s="42" t="s">
        <v>58</v>
      </c>
      <c r="J18" s="42" t="s">
        <v>27</v>
      </c>
      <c r="K18" s="48">
        <v>30</v>
      </c>
    </row>
    <row r="19" spans="1:13" x14ac:dyDescent="0.25">
      <c r="A19" s="41" t="s">
        <v>1444</v>
      </c>
      <c r="B19" s="41" t="s">
        <v>2333</v>
      </c>
      <c r="C19" s="41" t="s">
        <v>1429</v>
      </c>
      <c r="D19" s="48">
        <v>312240</v>
      </c>
      <c r="H19" s="42" t="s">
        <v>1459</v>
      </c>
      <c r="I19" s="42" t="s">
        <v>1429</v>
      </c>
      <c r="J19" s="42" t="s">
        <v>41</v>
      </c>
      <c r="K19" s="48">
        <v>74998</v>
      </c>
    </row>
    <row r="20" spans="1:13" x14ac:dyDescent="0.25">
      <c r="A20" s="41" t="s">
        <v>1441</v>
      </c>
      <c r="B20" s="41" t="s">
        <v>2330</v>
      </c>
      <c r="C20" s="41" t="s">
        <v>1442</v>
      </c>
      <c r="D20" s="48">
        <v>5000</v>
      </c>
      <c r="H20" s="52" t="s">
        <v>1466</v>
      </c>
      <c r="I20" s="52" t="s">
        <v>1467</v>
      </c>
      <c r="J20" s="52" t="s">
        <v>97</v>
      </c>
      <c r="K20" s="52">
        <v>3919978</v>
      </c>
      <c r="L20" s="53" t="s">
        <v>4336</v>
      </c>
      <c r="M20">
        <f>3266648+653330</f>
        <v>3919978</v>
      </c>
    </row>
    <row r="21" spans="1:13" x14ac:dyDescent="0.25">
      <c r="A21" s="41" t="s">
        <v>1435</v>
      </c>
      <c r="B21" s="41" t="s">
        <v>2325</v>
      </c>
      <c r="C21" s="41" t="s">
        <v>1436</v>
      </c>
      <c r="D21" s="48">
        <v>15979194</v>
      </c>
      <c r="H21" s="52" t="s">
        <v>1466</v>
      </c>
      <c r="I21" s="52" t="s">
        <v>1390</v>
      </c>
      <c r="J21" s="52" t="s">
        <v>97</v>
      </c>
      <c r="K21" s="52">
        <v>422569</v>
      </c>
      <c r="L21" s="53" t="s">
        <v>4337</v>
      </c>
      <c r="M21" s="53" t="s">
        <v>4339</v>
      </c>
    </row>
    <row r="22" spans="1:13" x14ac:dyDescent="0.25">
      <c r="A22" s="41" t="s">
        <v>1435</v>
      </c>
      <c r="B22" s="41" t="s">
        <v>2322</v>
      </c>
      <c r="C22" s="41" t="s">
        <v>1436</v>
      </c>
      <c r="D22" s="48">
        <v>9409190.6999999993</v>
      </c>
      <c r="H22" s="52" t="s">
        <v>1466</v>
      </c>
      <c r="I22" s="52" t="s">
        <v>1390</v>
      </c>
      <c r="J22" s="52" t="s">
        <v>97</v>
      </c>
      <c r="K22" s="52">
        <v>810628</v>
      </c>
      <c r="L22" s="53" t="s">
        <v>4338</v>
      </c>
    </row>
    <row r="23" spans="1:13" x14ac:dyDescent="0.25">
      <c r="A23" s="41" t="s">
        <v>1435</v>
      </c>
      <c r="B23" s="41" t="s">
        <v>2316</v>
      </c>
      <c r="C23" s="41" t="s">
        <v>2315</v>
      </c>
      <c r="D23" s="48">
        <v>13167.15</v>
      </c>
      <c r="H23" s="42" t="s">
        <v>1471</v>
      </c>
      <c r="I23" s="42" t="s">
        <v>1391</v>
      </c>
      <c r="J23" s="42" t="s">
        <v>27</v>
      </c>
      <c r="K23" s="48">
        <v>3228</v>
      </c>
    </row>
    <row r="24" spans="1:13" x14ac:dyDescent="0.25">
      <c r="A24" s="41" t="s">
        <v>1431</v>
      </c>
      <c r="B24" s="41" t="s">
        <v>2310</v>
      </c>
      <c r="C24" s="41" t="s">
        <v>1432</v>
      </c>
      <c r="D24" s="48">
        <v>62500</v>
      </c>
      <c r="H24" s="42" t="s">
        <v>1471</v>
      </c>
      <c r="I24" s="42" t="s">
        <v>1473</v>
      </c>
      <c r="J24" s="42" t="s">
        <v>27</v>
      </c>
      <c r="K24" s="48">
        <v>18950</v>
      </c>
    </row>
    <row r="25" spans="1:13" x14ac:dyDescent="0.25">
      <c r="A25" s="41" t="s">
        <v>1428</v>
      </c>
      <c r="B25" s="41" t="s">
        <v>2303</v>
      </c>
      <c r="C25" s="41" t="s">
        <v>1429</v>
      </c>
      <c r="D25" s="48">
        <v>268800</v>
      </c>
      <c r="H25" s="42" t="s">
        <v>1471</v>
      </c>
      <c r="I25" s="42" t="s">
        <v>1429</v>
      </c>
      <c r="J25" s="42" t="s">
        <v>41</v>
      </c>
      <c r="K25" s="48">
        <v>412500</v>
      </c>
    </row>
    <row r="26" spans="1:13" x14ac:dyDescent="0.25">
      <c r="A26" s="41" t="s">
        <v>1426</v>
      </c>
      <c r="B26" s="41" t="s">
        <v>2299</v>
      </c>
      <c r="C26" s="41" t="s">
        <v>1399</v>
      </c>
      <c r="D26" s="48">
        <v>1050</v>
      </c>
      <c r="H26" s="42" t="s">
        <v>1477</v>
      </c>
      <c r="I26" s="42" t="s">
        <v>123</v>
      </c>
      <c r="J26" s="42" t="s">
        <v>27</v>
      </c>
      <c r="K26" s="48">
        <v>9500</v>
      </c>
    </row>
    <row r="27" spans="1:13" x14ac:dyDescent="0.25">
      <c r="A27" s="41"/>
      <c r="B27" s="41"/>
      <c r="C27" s="41"/>
      <c r="D27" s="42"/>
      <c r="E27" s="44"/>
      <c r="H27" s="42" t="s">
        <v>1479</v>
      </c>
      <c r="I27" s="42" t="s">
        <v>1480</v>
      </c>
      <c r="J27" s="42" t="s">
        <v>27</v>
      </c>
      <c r="K27" s="48">
        <v>4800</v>
      </c>
    </row>
    <row r="28" spans="1:13" x14ac:dyDescent="0.25">
      <c r="A28" s="41"/>
      <c r="B28" s="41"/>
      <c r="C28" s="41"/>
      <c r="D28" s="42"/>
      <c r="H28" s="42" t="s">
        <v>1482</v>
      </c>
      <c r="I28" s="42" t="s">
        <v>1455</v>
      </c>
      <c r="J28" s="42" t="s">
        <v>27</v>
      </c>
      <c r="K28" s="48">
        <v>22500</v>
      </c>
    </row>
    <row r="29" spans="1:13" x14ac:dyDescent="0.25">
      <c r="A29" s="41"/>
      <c r="B29" s="41"/>
      <c r="C29" s="41"/>
      <c r="D29" s="42"/>
      <c r="H29" s="42"/>
      <c r="I29" s="42"/>
      <c r="J29" s="42"/>
      <c r="K29" s="43"/>
      <c r="L29" s="44"/>
    </row>
    <row r="32" spans="1:13" x14ac:dyDescent="0.25">
      <c r="A32" s="41" t="s">
        <v>1549</v>
      </c>
      <c r="B32" s="41" t="s">
        <v>2534</v>
      </c>
      <c r="C32" s="41" t="s">
        <v>1429</v>
      </c>
      <c r="D32" s="48">
        <v>294000</v>
      </c>
      <c r="H32" s="50" t="s">
        <v>1482</v>
      </c>
      <c r="I32" s="50" t="s">
        <v>1429</v>
      </c>
      <c r="J32" s="50" t="s">
        <v>41</v>
      </c>
      <c r="K32" s="50">
        <v>301020</v>
      </c>
    </row>
    <row r="33" spans="1:11" x14ac:dyDescent="0.25">
      <c r="A33" s="41" t="s">
        <v>1549</v>
      </c>
      <c r="B33" s="41" t="s">
        <v>2532</v>
      </c>
      <c r="C33" s="41" t="s">
        <v>1429</v>
      </c>
      <c r="D33" s="48">
        <v>297500</v>
      </c>
      <c r="H33" s="42" t="s">
        <v>1485</v>
      </c>
      <c r="I33" s="42" t="s">
        <v>1429</v>
      </c>
      <c r="J33" s="42" t="s">
        <v>41</v>
      </c>
      <c r="K33" s="48">
        <v>183551</v>
      </c>
    </row>
    <row r="34" spans="1:11" x14ac:dyDescent="0.25">
      <c r="A34" s="41" t="s">
        <v>1549</v>
      </c>
      <c r="B34" s="41" t="s">
        <v>2529</v>
      </c>
      <c r="C34" s="41" t="s">
        <v>1429</v>
      </c>
      <c r="D34" s="48">
        <v>55212</v>
      </c>
      <c r="H34" s="42" t="s">
        <v>1487</v>
      </c>
      <c r="I34" s="42" t="s">
        <v>1488</v>
      </c>
      <c r="J34" s="42" t="s">
        <v>27</v>
      </c>
      <c r="K34" s="48">
        <v>135000</v>
      </c>
    </row>
    <row r="35" spans="1:11" x14ac:dyDescent="0.25">
      <c r="A35" s="41" t="s">
        <v>1543</v>
      </c>
      <c r="B35" s="41" t="s">
        <v>2526</v>
      </c>
      <c r="C35" s="41" t="s">
        <v>58</v>
      </c>
      <c r="D35" s="48">
        <v>12180</v>
      </c>
      <c r="H35" s="42" t="s">
        <v>1491</v>
      </c>
      <c r="I35" s="42" t="s">
        <v>1492</v>
      </c>
      <c r="J35" s="42" t="s">
        <v>27</v>
      </c>
      <c r="K35" s="48">
        <v>15900</v>
      </c>
    </row>
    <row r="36" spans="1:11" x14ac:dyDescent="0.25">
      <c r="A36" s="41" t="s">
        <v>1543</v>
      </c>
      <c r="B36" s="41" t="s">
        <v>2524</v>
      </c>
      <c r="C36" s="41" t="s">
        <v>58</v>
      </c>
      <c r="D36" s="48">
        <v>12180</v>
      </c>
      <c r="H36" s="42" t="s">
        <v>1491</v>
      </c>
      <c r="I36" s="42" t="s">
        <v>1429</v>
      </c>
      <c r="J36" s="42" t="s">
        <v>41</v>
      </c>
      <c r="K36" s="48">
        <v>217232</v>
      </c>
    </row>
    <row r="37" spans="1:11" x14ac:dyDescent="0.25">
      <c r="A37" s="41" t="s">
        <v>1537</v>
      </c>
      <c r="B37" s="41" t="s">
        <v>2522</v>
      </c>
      <c r="C37" s="41" t="s">
        <v>1460</v>
      </c>
      <c r="D37" s="48">
        <v>3000</v>
      </c>
      <c r="H37" s="42" t="s">
        <v>1491</v>
      </c>
      <c r="I37" s="42" t="s">
        <v>1399</v>
      </c>
      <c r="J37" s="42" t="s">
        <v>27</v>
      </c>
      <c r="K37" s="48">
        <v>1098</v>
      </c>
    </row>
    <row r="38" spans="1:11" x14ac:dyDescent="0.25">
      <c r="A38" s="41" t="s">
        <v>1537</v>
      </c>
      <c r="B38" s="41" t="s">
        <v>2519</v>
      </c>
      <c r="C38" s="41" t="s">
        <v>1531</v>
      </c>
      <c r="D38" s="48">
        <v>500256</v>
      </c>
      <c r="H38" s="42" t="s">
        <v>1496</v>
      </c>
      <c r="I38" s="42" t="s">
        <v>1429</v>
      </c>
      <c r="J38" s="42" t="s">
        <v>41</v>
      </c>
      <c r="K38" s="48">
        <v>160680</v>
      </c>
    </row>
    <row r="39" spans="1:11" x14ac:dyDescent="0.25">
      <c r="A39" s="41" t="s">
        <v>1537</v>
      </c>
      <c r="B39" s="41" t="s">
        <v>2517</v>
      </c>
      <c r="C39" s="41" t="s">
        <v>1460</v>
      </c>
      <c r="D39" s="48">
        <v>3000</v>
      </c>
      <c r="H39" s="42" t="s">
        <v>1496</v>
      </c>
      <c r="I39" s="42" t="s">
        <v>1429</v>
      </c>
      <c r="J39" s="42" t="s">
        <v>41</v>
      </c>
      <c r="K39" s="48">
        <v>26400</v>
      </c>
    </row>
    <row r="40" spans="1:11" x14ac:dyDescent="0.25">
      <c r="A40" s="41" t="s">
        <v>1537</v>
      </c>
      <c r="B40" s="41" t="s">
        <v>2514</v>
      </c>
      <c r="C40" s="41" t="s">
        <v>1480</v>
      </c>
      <c r="D40" s="48">
        <v>4800</v>
      </c>
      <c r="H40" s="42" t="s">
        <v>1496</v>
      </c>
      <c r="I40" s="42" t="s">
        <v>1429</v>
      </c>
      <c r="J40" s="42" t="s">
        <v>41</v>
      </c>
      <c r="K40" s="48">
        <v>296100</v>
      </c>
    </row>
    <row r="41" spans="1:11" x14ac:dyDescent="0.25">
      <c r="A41" s="41" t="s">
        <v>1537</v>
      </c>
      <c r="B41" s="41" t="s">
        <v>2511</v>
      </c>
      <c r="C41" s="41" t="s">
        <v>1429</v>
      </c>
      <c r="D41" s="48">
        <v>295120</v>
      </c>
      <c r="H41" s="42" t="s">
        <v>1500</v>
      </c>
      <c r="I41" s="42" t="s">
        <v>1429</v>
      </c>
      <c r="J41" s="42" t="s">
        <v>41</v>
      </c>
      <c r="K41" s="48">
        <v>110880</v>
      </c>
    </row>
    <row r="42" spans="1:11" x14ac:dyDescent="0.25">
      <c r="A42" s="41" t="s">
        <v>1533</v>
      </c>
      <c r="B42" s="41" t="s">
        <v>2508</v>
      </c>
      <c r="C42" s="41" t="s">
        <v>1391</v>
      </c>
      <c r="D42" s="48">
        <v>3228</v>
      </c>
      <c r="H42" s="42" t="s">
        <v>1502</v>
      </c>
      <c r="I42" s="42" t="s">
        <v>1439</v>
      </c>
      <c r="J42" s="42" t="s">
        <v>27</v>
      </c>
      <c r="K42" s="48">
        <v>6572</v>
      </c>
    </row>
    <row r="43" spans="1:11" x14ac:dyDescent="0.25">
      <c r="A43" s="41" t="s">
        <v>1533</v>
      </c>
      <c r="B43" s="41" t="s">
        <v>2505</v>
      </c>
      <c r="C43" s="41" t="s">
        <v>1531</v>
      </c>
      <c r="D43" s="48">
        <v>1001160</v>
      </c>
      <c r="H43" s="42" t="s">
        <v>1504</v>
      </c>
      <c r="I43" s="42" t="s">
        <v>1429</v>
      </c>
      <c r="J43" s="42" t="s">
        <v>41</v>
      </c>
      <c r="K43" s="48">
        <v>294671</v>
      </c>
    </row>
    <row r="44" spans="1:11" x14ac:dyDescent="0.25">
      <c r="A44" s="41" t="s">
        <v>1533</v>
      </c>
      <c r="B44" s="41" t="s">
        <v>2502</v>
      </c>
      <c r="C44" s="41" t="s">
        <v>1449</v>
      </c>
      <c r="D44" s="48">
        <v>7404.8</v>
      </c>
      <c r="H44" s="42" t="s">
        <v>1506</v>
      </c>
      <c r="I44" s="42" t="s">
        <v>1429</v>
      </c>
      <c r="J44" s="42" t="s">
        <v>41</v>
      </c>
      <c r="K44" s="48">
        <v>34256</v>
      </c>
    </row>
    <row r="45" spans="1:11" x14ac:dyDescent="0.25">
      <c r="A45" s="41" t="s">
        <v>1528</v>
      </c>
      <c r="B45" s="41" t="s">
        <v>2500</v>
      </c>
      <c r="C45" s="41" t="s">
        <v>2499</v>
      </c>
      <c r="D45" s="48">
        <v>122791.86</v>
      </c>
      <c r="H45" s="42" t="s">
        <v>1508</v>
      </c>
      <c r="I45" s="42" t="s">
        <v>1429</v>
      </c>
      <c r="J45" s="42" t="s">
        <v>41</v>
      </c>
      <c r="K45" s="48">
        <v>10619</v>
      </c>
    </row>
    <row r="46" spans="1:11" x14ac:dyDescent="0.25">
      <c r="A46" s="41" t="s">
        <v>1528</v>
      </c>
      <c r="B46" s="41" t="s">
        <v>2494</v>
      </c>
      <c r="C46" s="41" t="s">
        <v>1531</v>
      </c>
      <c r="D46" s="48">
        <v>1000512</v>
      </c>
      <c r="H46" s="42" t="s">
        <v>1510</v>
      </c>
      <c r="I46" s="42" t="s">
        <v>1429</v>
      </c>
      <c r="J46" s="42" t="s">
        <v>41</v>
      </c>
      <c r="K46" s="48">
        <v>23002</v>
      </c>
    </row>
    <row r="47" spans="1:11" x14ac:dyDescent="0.25">
      <c r="A47" s="41" t="s">
        <v>1521</v>
      </c>
      <c r="B47" s="41" t="s">
        <v>2488</v>
      </c>
      <c r="C47" s="41" t="s">
        <v>1429</v>
      </c>
      <c r="D47" s="48">
        <v>2400</v>
      </c>
      <c r="H47" s="42" t="s">
        <v>1512</v>
      </c>
      <c r="I47" s="42" t="s">
        <v>1429</v>
      </c>
      <c r="J47" s="42" t="s">
        <v>41</v>
      </c>
      <c r="K47" s="48">
        <v>8466</v>
      </c>
    </row>
    <row r="48" spans="1:11" x14ac:dyDescent="0.25">
      <c r="A48" s="41" t="s">
        <v>1521</v>
      </c>
      <c r="B48" s="41" t="s">
        <v>2485</v>
      </c>
      <c r="C48" s="41" t="s">
        <v>1429</v>
      </c>
      <c r="D48" s="48">
        <v>76364</v>
      </c>
      <c r="H48" s="42" t="s">
        <v>1514</v>
      </c>
      <c r="I48" s="42" t="s">
        <v>1473</v>
      </c>
      <c r="J48" s="42" t="s">
        <v>27</v>
      </c>
      <c r="K48" s="48">
        <v>18950</v>
      </c>
    </row>
    <row r="49" spans="1:11" x14ac:dyDescent="0.25">
      <c r="A49" s="41" t="s">
        <v>1521</v>
      </c>
      <c r="B49" s="41" t="s">
        <v>2482</v>
      </c>
      <c r="C49" s="41" t="s">
        <v>2391</v>
      </c>
      <c r="D49" s="48">
        <v>5700</v>
      </c>
      <c r="H49" s="42" t="s">
        <v>1516</v>
      </c>
      <c r="I49" s="42" t="s">
        <v>1492</v>
      </c>
      <c r="J49" s="42" t="s">
        <v>27</v>
      </c>
      <c r="K49" s="48">
        <v>2400</v>
      </c>
    </row>
    <row r="50" spans="1:11" x14ac:dyDescent="0.25">
      <c r="A50" s="41" t="s">
        <v>1521</v>
      </c>
      <c r="B50" s="41" t="s">
        <v>2479</v>
      </c>
      <c r="C50" s="41" t="s">
        <v>2315</v>
      </c>
      <c r="D50" s="48">
        <v>6643.23</v>
      </c>
      <c r="H50" s="42" t="s">
        <v>1516</v>
      </c>
      <c r="I50" s="42" t="s">
        <v>1492</v>
      </c>
      <c r="J50" s="42" t="s">
        <v>27</v>
      </c>
      <c r="K50" s="48">
        <v>34800</v>
      </c>
    </row>
    <row r="51" spans="1:11" x14ac:dyDescent="0.25">
      <c r="A51" s="41" t="s">
        <v>1521</v>
      </c>
      <c r="B51" s="41" t="s">
        <v>2476</v>
      </c>
      <c r="C51" s="41" t="s">
        <v>1429</v>
      </c>
      <c r="D51" s="48">
        <v>325006</v>
      </c>
      <c r="H51" s="42" t="s">
        <v>1519</v>
      </c>
      <c r="I51" s="42" t="s">
        <v>1429</v>
      </c>
      <c r="J51" s="42" t="s">
        <v>41</v>
      </c>
      <c r="K51" s="48">
        <v>63374</v>
      </c>
    </row>
    <row r="52" spans="1:11" x14ac:dyDescent="0.25">
      <c r="A52" s="41" t="s">
        <v>1521</v>
      </c>
      <c r="B52" s="41" t="s">
        <v>2473</v>
      </c>
      <c r="C52" s="41" t="s">
        <v>1429</v>
      </c>
      <c r="D52" s="48">
        <v>178857</v>
      </c>
      <c r="H52" s="42" t="s">
        <v>1521</v>
      </c>
      <c r="I52" s="42" t="s">
        <v>1429</v>
      </c>
      <c r="J52" s="42" t="s">
        <v>41</v>
      </c>
      <c r="K52" s="48">
        <v>2400</v>
      </c>
    </row>
    <row r="53" spans="1:11" x14ac:dyDescent="0.25">
      <c r="A53" s="41" t="s">
        <v>1519</v>
      </c>
      <c r="B53" s="41" t="s">
        <v>2470</v>
      </c>
      <c r="C53" s="41" t="s">
        <v>1429</v>
      </c>
      <c r="D53" s="48">
        <v>63375</v>
      </c>
      <c r="H53" s="42" t="s">
        <v>1521</v>
      </c>
      <c r="I53" s="42" t="s">
        <v>1429</v>
      </c>
      <c r="J53" s="42" t="s">
        <v>41</v>
      </c>
      <c r="K53" s="48">
        <v>76363</v>
      </c>
    </row>
    <row r="54" spans="1:11" x14ac:dyDescent="0.25">
      <c r="A54" s="41" t="s">
        <v>1516</v>
      </c>
      <c r="B54" s="41" t="s">
        <v>2467</v>
      </c>
      <c r="C54" s="41" t="s">
        <v>1492</v>
      </c>
      <c r="D54" s="48">
        <v>2400</v>
      </c>
      <c r="H54" s="42" t="s">
        <v>1521</v>
      </c>
      <c r="I54" s="42" t="s">
        <v>123</v>
      </c>
      <c r="J54" s="42" t="s">
        <v>27</v>
      </c>
      <c r="K54" s="48">
        <v>5700</v>
      </c>
    </row>
    <row r="55" spans="1:11" x14ac:dyDescent="0.25">
      <c r="A55" s="41" t="s">
        <v>1516</v>
      </c>
      <c r="B55" s="41" t="s">
        <v>2465</v>
      </c>
      <c r="C55" s="41" t="s">
        <v>1492</v>
      </c>
      <c r="D55" s="48">
        <v>34800</v>
      </c>
      <c r="H55" s="42" t="s">
        <v>1521</v>
      </c>
      <c r="I55" s="42" t="s">
        <v>1439</v>
      </c>
      <c r="J55" s="42" t="s">
        <v>27</v>
      </c>
      <c r="K55" s="48">
        <v>6643</v>
      </c>
    </row>
    <row r="56" spans="1:11" x14ac:dyDescent="0.25">
      <c r="A56" s="41" t="s">
        <v>1514</v>
      </c>
      <c r="B56" s="41" t="s">
        <v>2463</v>
      </c>
      <c r="C56" s="41" t="s">
        <v>1473</v>
      </c>
      <c r="D56" s="48">
        <v>18950</v>
      </c>
      <c r="H56" s="42" t="s">
        <v>1521</v>
      </c>
      <c r="I56" s="42" t="s">
        <v>1429</v>
      </c>
      <c r="J56" s="42" t="s">
        <v>41</v>
      </c>
      <c r="K56" s="48">
        <v>325006</v>
      </c>
    </row>
    <row r="57" spans="1:11" x14ac:dyDescent="0.25">
      <c r="A57" s="41" t="s">
        <v>1512</v>
      </c>
      <c r="B57" s="41" t="s">
        <v>2458</v>
      </c>
      <c r="C57" s="41" t="s">
        <v>1429</v>
      </c>
      <c r="D57" s="48">
        <v>8466</v>
      </c>
      <c r="H57" s="42" t="s">
        <v>1521</v>
      </c>
      <c r="I57" s="42" t="s">
        <v>1429</v>
      </c>
      <c r="J57" s="42" t="s">
        <v>41</v>
      </c>
      <c r="K57" s="48">
        <v>178856</v>
      </c>
    </row>
    <row r="58" spans="1:11" x14ac:dyDescent="0.25">
      <c r="A58" s="41" t="s">
        <v>1510</v>
      </c>
      <c r="B58" s="41" t="s">
        <v>2455</v>
      </c>
      <c r="C58" s="41" t="s">
        <v>1429</v>
      </c>
      <c r="D58" s="48">
        <v>23001.599999999999</v>
      </c>
      <c r="H58" s="42" t="s">
        <v>1528</v>
      </c>
      <c r="I58" s="42" t="s">
        <v>1529</v>
      </c>
      <c r="J58" s="42" t="s">
        <v>27</v>
      </c>
      <c r="K58" s="48">
        <v>122791</v>
      </c>
    </row>
    <row r="59" spans="1:11" x14ac:dyDescent="0.25">
      <c r="A59" s="41" t="s">
        <v>1508</v>
      </c>
      <c r="B59" s="41" t="s">
        <v>2452</v>
      </c>
      <c r="C59" s="41" t="s">
        <v>1429</v>
      </c>
      <c r="D59" s="48">
        <v>10619</v>
      </c>
      <c r="H59" s="42" t="s">
        <v>1528</v>
      </c>
      <c r="I59" s="42" t="s">
        <v>1531</v>
      </c>
      <c r="J59" s="42" t="s">
        <v>27</v>
      </c>
      <c r="K59" s="48">
        <v>1000512</v>
      </c>
    </row>
    <row r="60" spans="1:11" x14ac:dyDescent="0.25">
      <c r="A60" s="41" t="s">
        <v>1508</v>
      </c>
      <c r="B60" s="41" t="s">
        <v>2449</v>
      </c>
      <c r="C60" s="41" t="s">
        <v>1955</v>
      </c>
      <c r="D60" s="42">
        <v>5153175</v>
      </c>
      <c r="H60" s="42" t="s">
        <v>1533</v>
      </c>
      <c r="I60" s="42" t="s">
        <v>1391</v>
      </c>
      <c r="J60" s="42" t="s">
        <v>27</v>
      </c>
      <c r="K60" s="48">
        <v>3228</v>
      </c>
    </row>
    <row r="61" spans="1:11" x14ac:dyDescent="0.25">
      <c r="A61" s="41" t="s">
        <v>1506</v>
      </c>
      <c r="B61" s="41" t="s">
        <v>2443</v>
      </c>
      <c r="C61" s="41" t="s">
        <v>1429</v>
      </c>
      <c r="D61" s="48">
        <v>34257</v>
      </c>
      <c r="H61" s="42" t="s">
        <v>1533</v>
      </c>
      <c r="I61" s="42" t="s">
        <v>1531</v>
      </c>
      <c r="J61" s="42" t="s">
        <v>27</v>
      </c>
      <c r="K61" s="48">
        <v>1001160</v>
      </c>
    </row>
    <row r="62" spans="1:11" x14ac:dyDescent="0.25">
      <c r="A62" s="41" t="s">
        <v>1504</v>
      </c>
      <c r="B62" s="41" t="s">
        <v>2440</v>
      </c>
      <c r="C62" s="41" t="s">
        <v>1429</v>
      </c>
      <c r="D62" s="48">
        <v>294671</v>
      </c>
      <c r="H62" s="42" t="s">
        <v>1533</v>
      </c>
      <c r="I62" s="42" t="s">
        <v>1449</v>
      </c>
      <c r="J62" s="42" t="s">
        <v>27</v>
      </c>
      <c r="K62" s="48">
        <v>7404</v>
      </c>
    </row>
    <row r="63" spans="1:11" x14ac:dyDescent="0.25">
      <c r="A63" s="41" t="s">
        <v>1502</v>
      </c>
      <c r="B63" s="41" t="s">
        <v>2437</v>
      </c>
      <c r="C63" s="41" t="s">
        <v>2315</v>
      </c>
      <c r="D63" s="48">
        <v>6573.12</v>
      </c>
      <c r="H63" s="42" t="s">
        <v>1537</v>
      </c>
      <c r="I63" s="42" t="s">
        <v>1460</v>
      </c>
      <c r="J63" s="42" t="s">
        <v>56</v>
      </c>
      <c r="K63" s="55">
        <v>3000</v>
      </c>
    </row>
    <row r="64" spans="1:11" x14ac:dyDescent="0.25">
      <c r="A64" s="41" t="s">
        <v>1500</v>
      </c>
      <c r="B64" s="41" t="s">
        <v>2434</v>
      </c>
      <c r="C64" s="41" t="s">
        <v>1429</v>
      </c>
      <c r="D64" s="48">
        <v>110880</v>
      </c>
      <c r="H64" s="42" t="s">
        <v>1537</v>
      </c>
      <c r="I64" s="42" t="s">
        <v>1531</v>
      </c>
      <c r="J64" s="42" t="s">
        <v>27</v>
      </c>
      <c r="K64" s="55">
        <v>500256</v>
      </c>
    </row>
    <row r="65" spans="1:12" x14ac:dyDescent="0.25">
      <c r="A65" s="41" t="s">
        <v>1496</v>
      </c>
      <c r="B65" s="41" t="s">
        <v>2431</v>
      </c>
      <c r="C65" s="41" t="s">
        <v>1429</v>
      </c>
      <c r="D65" s="48">
        <v>160680</v>
      </c>
      <c r="H65" s="42" t="s">
        <v>1537</v>
      </c>
      <c r="I65" s="42" t="s">
        <v>1460</v>
      </c>
      <c r="J65" s="42" t="s">
        <v>56</v>
      </c>
      <c r="K65" s="55">
        <v>3000</v>
      </c>
    </row>
    <row r="66" spans="1:12" x14ac:dyDescent="0.25">
      <c r="A66" s="41" t="s">
        <v>1496</v>
      </c>
      <c r="B66" s="41" t="s">
        <v>2428</v>
      </c>
      <c r="C66" s="41" t="s">
        <v>1429</v>
      </c>
      <c r="D66" s="48">
        <v>26400</v>
      </c>
      <c r="H66" s="42" t="s">
        <v>1537</v>
      </c>
      <c r="I66" s="42" t="s">
        <v>1480</v>
      </c>
      <c r="J66" s="42" t="s">
        <v>27</v>
      </c>
      <c r="K66" s="55">
        <v>4800</v>
      </c>
    </row>
    <row r="67" spans="1:12" x14ac:dyDescent="0.25">
      <c r="A67" s="41" t="s">
        <v>1496</v>
      </c>
      <c r="B67" s="41" t="s">
        <v>2425</v>
      </c>
      <c r="C67" s="41" t="s">
        <v>1429</v>
      </c>
      <c r="D67" s="48">
        <v>296100</v>
      </c>
      <c r="H67" s="42" t="s">
        <v>1537</v>
      </c>
      <c r="I67" s="42" t="s">
        <v>1429</v>
      </c>
      <c r="J67" s="42" t="s">
        <v>41</v>
      </c>
      <c r="K67" s="55">
        <v>295120</v>
      </c>
    </row>
    <row r="68" spans="1:12" x14ac:dyDescent="0.25">
      <c r="A68" s="41" t="s">
        <v>1491</v>
      </c>
      <c r="B68" s="41" t="s">
        <v>2422</v>
      </c>
      <c r="C68" s="41" t="s">
        <v>1492</v>
      </c>
      <c r="D68" s="48">
        <v>15900</v>
      </c>
      <c r="H68" s="42" t="s">
        <v>1543</v>
      </c>
      <c r="I68" s="42" t="s">
        <v>58</v>
      </c>
      <c r="J68" s="42" t="s">
        <v>27</v>
      </c>
      <c r="K68" s="55">
        <v>12180</v>
      </c>
    </row>
    <row r="69" spans="1:12" x14ac:dyDescent="0.25">
      <c r="A69" s="41" t="s">
        <v>1491</v>
      </c>
      <c r="B69" s="41" t="s">
        <v>2416</v>
      </c>
      <c r="C69" s="41" t="s">
        <v>1429</v>
      </c>
      <c r="D69" s="48">
        <v>217233.5</v>
      </c>
      <c r="H69" s="42" t="s">
        <v>1543</v>
      </c>
      <c r="I69" s="42" t="s">
        <v>58</v>
      </c>
      <c r="J69" s="42" t="s">
        <v>27</v>
      </c>
      <c r="K69" s="55">
        <v>12180</v>
      </c>
    </row>
    <row r="70" spans="1:12" x14ac:dyDescent="0.25">
      <c r="A70" s="41" t="s">
        <v>1491</v>
      </c>
      <c r="B70" s="41" t="s">
        <v>2413</v>
      </c>
      <c r="C70" s="41" t="s">
        <v>1399</v>
      </c>
      <c r="D70" s="48">
        <v>1090</v>
      </c>
      <c r="H70" s="42" t="s">
        <v>1543</v>
      </c>
      <c r="I70" s="42" t="s">
        <v>1390</v>
      </c>
      <c r="J70" s="42" t="s">
        <v>97</v>
      </c>
      <c r="K70" s="61">
        <v>885841</v>
      </c>
    </row>
    <row r="71" spans="1:12" x14ac:dyDescent="0.25">
      <c r="A71" s="41" t="s">
        <v>1487</v>
      </c>
      <c r="B71" s="41" t="s">
        <v>2410</v>
      </c>
      <c r="C71" s="41" t="s">
        <v>1488</v>
      </c>
      <c r="D71" s="48">
        <v>135000</v>
      </c>
      <c r="H71" s="42" t="s">
        <v>1543</v>
      </c>
      <c r="I71" s="42" t="s">
        <v>1546</v>
      </c>
      <c r="J71" s="42" t="s">
        <v>97</v>
      </c>
      <c r="K71" s="61">
        <v>200632</v>
      </c>
      <c r="L71" s="62" t="s">
        <v>4339</v>
      </c>
    </row>
    <row r="72" spans="1:12" x14ac:dyDescent="0.25">
      <c r="A72" s="41" t="s">
        <v>1485</v>
      </c>
      <c r="B72" s="41" t="s">
        <v>2405</v>
      </c>
      <c r="C72" s="41" t="s">
        <v>1429</v>
      </c>
      <c r="D72" s="48">
        <v>183551.5</v>
      </c>
      <c r="H72" s="42" t="s">
        <v>1543</v>
      </c>
      <c r="I72" s="42" t="s">
        <v>1390</v>
      </c>
      <c r="J72" s="42" t="s">
        <v>97</v>
      </c>
      <c r="K72" s="61">
        <v>1275238</v>
      </c>
    </row>
    <row r="73" spans="1:12" x14ac:dyDescent="0.25">
      <c r="A73" s="41"/>
      <c r="B73" s="41"/>
      <c r="C73" s="41"/>
      <c r="D73" s="54"/>
      <c r="H73" s="42" t="s">
        <v>1549</v>
      </c>
      <c r="I73" s="42" t="s">
        <v>1429</v>
      </c>
      <c r="J73" s="42" t="s">
        <v>41</v>
      </c>
      <c r="K73" s="55">
        <v>294000</v>
      </c>
    </row>
    <row r="74" spans="1:12" x14ac:dyDescent="0.25">
      <c r="A74" s="41"/>
      <c r="B74" s="41"/>
      <c r="C74" s="41"/>
      <c r="D74" s="42"/>
      <c r="H74" s="42" t="s">
        <v>1549</v>
      </c>
      <c r="I74" s="42" t="s">
        <v>1429</v>
      </c>
      <c r="J74" s="42" t="s">
        <v>41</v>
      </c>
      <c r="K74" s="55">
        <v>297499</v>
      </c>
    </row>
    <row r="75" spans="1:12" x14ac:dyDescent="0.25">
      <c r="A75" s="41" t="s">
        <v>1621</v>
      </c>
      <c r="B75" s="41" t="s">
        <v>2665</v>
      </c>
      <c r="C75" s="41" t="s">
        <v>1429</v>
      </c>
      <c r="D75" s="48">
        <v>153472</v>
      </c>
      <c r="H75" s="42" t="s">
        <v>1549</v>
      </c>
      <c r="I75" s="42" t="s">
        <v>1429</v>
      </c>
      <c r="J75" s="42" t="s">
        <v>41</v>
      </c>
      <c r="K75" s="55">
        <v>55212</v>
      </c>
    </row>
    <row r="76" spans="1:12" x14ac:dyDescent="0.25">
      <c r="A76" s="41" t="s">
        <v>1621</v>
      </c>
      <c r="B76" s="41" t="s">
        <v>2662</v>
      </c>
      <c r="C76" s="41" t="s">
        <v>1429</v>
      </c>
      <c r="D76" s="48">
        <v>487488</v>
      </c>
      <c r="H76" s="42"/>
      <c r="I76" s="42"/>
      <c r="J76" s="42"/>
      <c r="K76" s="54"/>
    </row>
    <row r="77" spans="1:12" x14ac:dyDescent="0.25">
      <c r="A77" s="41" t="s">
        <v>1621</v>
      </c>
      <c r="B77" s="41" t="s">
        <v>2659</v>
      </c>
      <c r="C77" s="41" t="s">
        <v>1624</v>
      </c>
      <c r="D77" s="48">
        <v>13600</v>
      </c>
      <c r="H77" s="42"/>
      <c r="I77" s="42"/>
      <c r="J77" s="42"/>
      <c r="K77" s="42"/>
    </row>
    <row r="78" spans="1:12" x14ac:dyDescent="0.25">
      <c r="A78" s="41" t="s">
        <v>1619</v>
      </c>
      <c r="B78" s="41" t="s">
        <v>2653</v>
      </c>
      <c r="C78" s="41" t="s">
        <v>1429</v>
      </c>
      <c r="D78" s="48">
        <v>235795</v>
      </c>
      <c r="H78" s="42"/>
      <c r="I78" s="42"/>
      <c r="J78" s="42"/>
      <c r="K78" s="42"/>
    </row>
    <row r="79" spans="1:12" x14ac:dyDescent="0.25">
      <c r="A79" s="41" t="s">
        <v>1612</v>
      </c>
      <c r="B79" s="41" t="s">
        <v>2651</v>
      </c>
      <c r="C79" s="41" t="s">
        <v>1613</v>
      </c>
      <c r="D79" s="48">
        <v>15200</v>
      </c>
      <c r="H79" s="42"/>
      <c r="I79" s="42"/>
      <c r="J79" s="42"/>
      <c r="K79" s="42"/>
    </row>
    <row r="80" spans="1:12" x14ac:dyDescent="0.25">
      <c r="A80" s="41" t="s">
        <v>1612</v>
      </c>
      <c r="B80" s="41" t="s">
        <v>2645</v>
      </c>
      <c r="C80" s="41" t="s">
        <v>1492</v>
      </c>
      <c r="D80" s="48">
        <v>26640</v>
      </c>
      <c r="H80" s="42"/>
      <c r="I80" s="42"/>
      <c r="J80" s="42"/>
      <c r="K80" s="42"/>
    </row>
    <row r="81" spans="1:11" x14ac:dyDescent="0.25">
      <c r="A81" s="41" t="s">
        <v>1612</v>
      </c>
      <c r="B81" s="41" t="s">
        <v>2642</v>
      </c>
      <c r="C81" s="41" t="s">
        <v>1429</v>
      </c>
      <c r="D81" s="48">
        <v>231888</v>
      </c>
      <c r="H81" s="42" t="s">
        <v>1553</v>
      </c>
      <c r="I81" s="42" t="s">
        <v>1429</v>
      </c>
      <c r="J81" s="42" t="s">
        <v>41</v>
      </c>
      <c r="K81" s="48">
        <v>135500</v>
      </c>
    </row>
    <row r="82" spans="1:11" x14ac:dyDescent="0.25">
      <c r="A82" s="41" t="s">
        <v>1612</v>
      </c>
      <c r="B82" s="41" t="s">
        <v>2639</v>
      </c>
      <c r="C82" s="41" t="s">
        <v>1429</v>
      </c>
      <c r="D82" s="48">
        <v>50085</v>
      </c>
      <c r="H82" s="42" t="s">
        <v>1555</v>
      </c>
      <c r="I82" s="42" t="s">
        <v>1399</v>
      </c>
      <c r="J82" s="42" t="s">
        <v>27</v>
      </c>
      <c r="K82" s="48">
        <v>1098</v>
      </c>
    </row>
    <row r="83" spans="1:11" x14ac:dyDescent="0.25">
      <c r="A83" s="41" t="s">
        <v>1607</v>
      </c>
      <c r="B83" s="41" t="s">
        <v>2636</v>
      </c>
      <c r="C83" s="41" t="s">
        <v>1452</v>
      </c>
      <c r="D83" s="48">
        <v>233000</v>
      </c>
      <c r="H83" s="42" t="s">
        <v>1557</v>
      </c>
      <c r="I83" s="42" t="s">
        <v>1460</v>
      </c>
      <c r="J83" s="42" t="s">
        <v>56</v>
      </c>
      <c r="K83" s="48">
        <v>3000</v>
      </c>
    </row>
    <row r="84" spans="1:11" x14ac:dyDescent="0.25">
      <c r="A84" s="41" t="s">
        <v>1607</v>
      </c>
      <c r="B84" s="41" t="s">
        <v>2633</v>
      </c>
      <c r="C84" s="41" t="s">
        <v>1609</v>
      </c>
      <c r="D84" s="48">
        <v>104038</v>
      </c>
      <c r="H84" s="42" t="s">
        <v>1557</v>
      </c>
      <c r="I84" s="42" t="s">
        <v>1529</v>
      </c>
      <c r="J84" s="42" t="s">
        <v>27</v>
      </c>
      <c r="K84" s="48">
        <v>78438</v>
      </c>
    </row>
    <row r="85" spans="1:11" x14ac:dyDescent="0.25">
      <c r="A85" s="41" t="s">
        <v>1605</v>
      </c>
      <c r="B85" s="41" t="s">
        <v>2628</v>
      </c>
      <c r="C85" s="41" t="s">
        <v>1391</v>
      </c>
      <c r="D85" s="48">
        <v>3228</v>
      </c>
      <c r="H85" s="42" t="s">
        <v>1560</v>
      </c>
      <c r="I85" s="42" t="s">
        <v>1429</v>
      </c>
      <c r="J85" s="42" t="s">
        <v>41</v>
      </c>
      <c r="K85" s="48">
        <v>20088</v>
      </c>
    </row>
    <row r="86" spans="1:11" x14ac:dyDescent="0.25">
      <c r="A86" s="41" t="s">
        <v>1605</v>
      </c>
      <c r="B86" s="41" t="s">
        <v>2625</v>
      </c>
      <c r="C86" s="41" t="s">
        <v>1390</v>
      </c>
      <c r="D86" s="42">
        <v>1275238</v>
      </c>
      <c r="H86" s="42" t="s">
        <v>1560</v>
      </c>
      <c r="I86" s="42" t="s">
        <v>58</v>
      </c>
      <c r="J86" s="42" t="s">
        <v>27</v>
      </c>
      <c r="K86" s="48">
        <v>60900</v>
      </c>
    </row>
    <row r="87" spans="1:11" x14ac:dyDescent="0.25">
      <c r="A87" s="41" t="s">
        <v>1605</v>
      </c>
      <c r="B87" s="41" t="s">
        <v>2622</v>
      </c>
      <c r="C87" s="41" t="s">
        <v>1390</v>
      </c>
      <c r="D87" s="42">
        <v>1086472</v>
      </c>
      <c r="H87" s="42" t="s">
        <v>1560</v>
      </c>
      <c r="I87" s="42" t="s">
        <v>1467</v>
      </c>
      <c r="J87" s="42" t="s">
        <v>97</v>
      </c>
      <c r="K87" s="52">
        <v>4466916</v>
      </c>
    </row>
    <row r="88" spans="1:11" x14ac:dyDescent="0.25">
      <c r="A88" s="41" t="s">
        <v>1602</v>
      </c>
      <c r="B88" s="41" t="s">
        <v>2619</v>
      </c>
      <c r="C88" s="41" t="s">
        <v>1429</v>
      </c>
      <c r="D88" s="48">
        <v>85440</v>
      </c>
      <c r="H88" s="42" t="s">
        <v>1560</v>
      </c>
      <c r="I88" s="42" t="s">
        <v>1390</v>
      </c>
      <c r="J88" s="42" t="s">
        <v>97</v>
      </c>
      <c r="K88" s="52">
        <v>1241726</v>
      </c>
    </row>
    <row r="89" spans="1:11" x14ac:dyDescent="0.25">
      <c r="A89" s="41" t="s">
        <v>1602</v>
      </c>
      <c r="B89" s="41" t="s">
        <v>2616</v>
      </c>
      <c r="C89" s="41" t="s">
        <v>1429</v>
      </c>
      <c r="D89" s="48">
        <v>432192</v>
      </c>
      <c r="H89" s="42" t="s">
        <v>1560</v>
      </c>
      <c r="I89" s="42" t="s">
        <v>1395</v>
      </c>
      <c r="J89" s="42" t="s">
        <v>97</v>
      </c>
      <c r="K89" s="52">
        <v>930042</v>
      </c>
    </row>
    <row r="90" spans="1:11" x14ac:dyDescent="0.25">
      <c r="A90" s="41" t="s">
        <v>1599</v>
      </c>
      <c r="B90" s="41" t="s">
        <v>2613</v>
      </c>
      <c r="C90" s="41" t="s">
        <v>1480</v>
      </c>
      <c r="D90" s="48">
        <v>4800</v>
      </c>
      <c r="H90" s="42" t="s">
        <v>1566</v>
      </c>
      <c r="I90" s="42" t="s">
        <v>1429</v>
      </c>
      <c r="J90" s="42" t="s">
        <v>41</v>
      </c>
      <c r="K90" s="48">
        <v>95100</v>
      </c>
    </row>
    <row r="91" spans="1:11" x14ac:dyDescent="0.25">
      <c r="A91" s="41" t="s">
        <v>1599</v>
      </c>
      <c r="B91" s="41" t="s">
        <v>2610</v>
      </c>
      <c r="C91" s="41" t="s">
        <v>2391</v>
      </c>
      <c r="D91" s="48">
        <v>9900</v>
      </c>
      <c r="H91" s="42" t="s">
        <v>1566</v>
      </c>
      <c r="I91" s="42" t="s">
        <v>1480</v>
      </c>
      <c r="J91" s="42" t="s">
        <v>27</v>
      </c>
      <c r="K91" s="48">
        <v>4800</v>
      </c>
    </row>
    <row r="92" spans="1:11" x14ac:dyDescent="0.25">
      <c r="A92" s="41" t="s">
        <v>1594</v>
      </c>
      <c r="B92" s="41" t="s">
        <v>2607</v>
      </c>
      <c r="C92" s="41" t="s">
        <v>58</v>
      </c>
      <c r="D92" s="48">
        <v>24360</v>
      </c>
      <c r="H92" s="42" t="s">
        <v>1566</v>
      </c>
      <c r="I92" s="42" t="s">
        <v>1429</v>
      </c>
      <c r="J92" s="42" t="s">
        <v>41</v>
      </c>
      <c r="K92" s="48">
        <v>89600</v>
      </c>
    </row>
    <row r="93" spans="1:11" x14ac:dyDescent="0.25">
      <c r="A93" s="41" t="s">
        <v>1594</v>
      </c>
      <c r="B93" s="41" t="s">
        <v>2605</v>
      </c>
      <c r="C93" s="41" t="s">
        <v>1429</v>
      </c>
      <c r="D93" s="48">
        <v>65609.2</v>
      </c>
      <c r="H93" s="42" t="s">
        <v>1570</v>
      </c>
      <c r="I93" s="42" t="s">
        <v>1429</v>
      </c>
      <c r="J93" s="42" t="s">
        <v>41</v>
      </c>
      <c r="K93" s="48">
        <v>5292</v>
      </c>
    </row>
    <row r="94" spans="1:11" x14ac:dyDescent="0.25">
      <c r="A94" s="41" t="s">
        <v>1592</v>
      </c>
      <c r="B94" s="41" t="s">
        <v>2602</v>
      </c>
      <c r="C94" s="41" t="s">
        <v>1460</v>
      </c>
      <c r="D94" s="48">
        <v>3000</v>
      </c>
      <c r="H94" s="42" t="s">
        <v>1570</v>
      </c>
      <c r="I94" s="42" t="s">
        <v>1572</v>
      </c>
      <c r="J94" s="42" t="s">
        <v>27</v>
      </c>
      <c r="K94" s="48">
        <v>9294579</v>
      </c>
    </row>
    <row r="95" spans="1:11" x14ac:dyDescent="0.25">
      <c r="A95" s="41" t="s">
        <v>1590</v>
      </c>
      <c r="B95" s="41" t="s">
        <v>2599</v>
      </c>
      <c r="C95" s="41" t="s">
        <v>1429</v>
      </c>
      <c r="D95" s="48">
        <v>82090</v>
      </c>
      <c r="H95" s="42" t="s">
        <v>1574</v>
      </c>
      <c r="I95" s="42" t="s">
        <v>1529</v>
      </c>
      <c r="J95" s="42" t="s">
        <v>27</v>
      </c>
      <c r="K95" s="48">
        <v>7188</v>
      </c>
    </row>
    <row r="96" spans="1:11" x14ac:dyDescent="0.25">
      <c r="A96" s="41" t="s">
        <v>1588</v>
      </c>
      <c r="B96" s="41" t="s">
        <v>2596</v>
      </c>
      <c r="C96" s="41" t="s">
        <v>1492</v>
      </c>
      <c r="D96" s="48">
        <v>14760</v>
      </c>
      <c r="H96" s="42" t="s">
        <v>1574</v>
      </c>
      <c r="I96" s="42" t="s">
        <v>1429</v>
      </c>
      <c r="J96" s="42" t="s">
        <v>41</v>
      </c>
      <c r="K96" s="48">
        <v>303040</v>
      </c>
    </row>
    <row r="97" spans="1:11" x14ac:dyDescent="0.25">
      <c r="A97" s="41" t="s">
        <v>1585</v>
      </c>
      <c r="B97" s="41" t="s">
        <v>2593</v>
      </c>
      <c r="C97" s="41" t="s">
        <v>1429</v>
      </c>
      <c r="D97" s="48">
        <v>502400</v>
      </c>
      <c r="H97" s="42" t="s">
        <v>1574</v>
      </c>
      <c r="I97" s="42" t="s">
        <v>1429</v>
      </c>
      <c r="J97" s="42" t="s">
        <v>41</v>
      </c>
      <c r="K97" s="48">
        <v>283776</v>
      </c>
    </row>
    <row r="98" spans="1:11" x14ac:dyDescent="0.25">
      <c r="A98" s="41" t="s">
        <v>1585</v>
      </c>
      <c r="B98" s="41" t="s">
        <v>2590</v>
      </c>
      <c r="C98" s="41" t="s">
        <v>1429</v>
      </c>
      <c r="D98" s="48">
        <v>666250</v>
      </c>
      <c r="H98" s="42" t="s">
        <v>1574</v>
      </c>
      <c r="I98" s="42" t="s">
        <v>1429</v>
      </c>
      <c r="J98" s="42" t="s">
        <v>41</v>
      </c>
      <c r="K98" s="48">
        <v>75373</v>
      </c>
    </row>
    <row r="99" spans="1:11" x14ac:dyDescent="0.25">
      <c r="A99" s="41" t="s">
        <v>1583</v>
      </c>
      <c r="B99" s="41" t="s">
        <v>2587</v>
      </c>
      <c r="C99" s="41" t="s">
        <v>1429</v>
      </c>
      <c r="D99" s="48">
        <v>203000</v>
      </c>
      <c r="H99" s="42" t="s">
        <v>1579</v>
      </c>
      <c r="I99" s="42" t="s">
        <v>1580</v>
      </c>
      <c r="J99" s="42" t="s">
        <v>27</v>
      </c>
      <c r="K99" s="48">
        <v>372000</v>
      </c>
    </row>
    <row r="100" spans="1:11" x14ac:dyDescent="0.25">
      <c r="A100" s="41" t="s">
        <v>1579</v>
      </c>
      <c r="B100" s="41" t="s">
        <v>2584</v>
      </c>
      <c r="C100" s="41" t="s">
        <v>1580</v>
      </c>
      <c r="D100" s="48">
        <v>372000</v>
      </c>
      <c r="H100" s="42" t="s">
        <v>1583</v>
      </c>
      <c r="I100" s="42" t="s">
        <v>1429</v>
      </c>
      <c r="J100" s="42" t="s">
        <v>41</v>
      </c>
      <c r="K100" s="48">
        <v>203000</v>
      </c>
    </row>
    <row r="101" spans="1:11" x14ac:dyDescent="0.25">
      <c r="A101" s="41" t="s">
        <v>1574</v>
      </c>
      <c r="B101" s="41" t="s">
        <v>2580</v>
      </c>
      <c r="C101" s="41" t="s">
        <v>2499</v>
      </c>
      <c r="D101" s="48">
        <v>7187.04</v>
      </c>
      <c r="H101" s="42" t="s">
        <v>1585</v>
      </c>
      <c r="I101" s="42" t="s">
        <v>1429</v>
      </c>
      <c r="J101" s="42" t="s">
        <v>41</v>
      </c>
      <c r="K101" s="48">
        <v>502400</v>
      </c>
    </row>
    <row r="102" spans="1:11" x14ac:dyDescent="0.25">
      <c r="A102" s="41" t="s">
        <v>1574</v>
      </c>
      <c r="B102" s="41" t="s">
        <v>2575</v>
      </c>
      <c r="C102" s="41" t="s">
        <v>1429</v>
      </c>
      <c r="D102" s="48">
        <v>303040</v>
      </c>
      <c r="H102" s="42" t="s">
        <v>1585</v>
      </c>
      <c r="I102" s="42" t="s">
        <v>1429</v>
      </c>
      <c r="J102" s="42" t="s">
        <v>41</v>
      </c>
      <c r="K102" s="48">
        <v>666250</v>
      </c>
    </row>
    <row r="103" spans="1:11" x14ac:dyDescent="0.25">
      <c r="A103" s="41" t="s">
        <v>1574</v>
      </c>
      <c r="B103" s="41" t="s">
        <v>2572</v>
      </c>
      <c r="C103" s="41" t="s">
        <v>1429</v>
      </c>
      <c r="D103" s="48">
        <v>283776</v>
      </c>
      <c r="H103" s="42" t="s">
        <v>1588</v>
      </c>
      <c r="I103" s="42" t="s">
        <v>1492</v>
      </c>
      <c r="J103" s="42" t="s">
        <v>27</v>
      </c>
      <c r="K103" s="48">
        <v>14760</v>
      </c>
    </row>
    <row r="104" spans="1:11" x14ac:dyDescent="0.25">
      <c r="A104" s="41" t="s">
        <v>1574</v>
      </c>
      <c r="B104" s="41" t="s">
        <v>2569</v>
      </c>
      <c r="C104" s="41" t="s">
        <v>1429</v>
      </c>
      <c r="D104" s="48">
        <v>75373</v>
      </c>
      <c r="H104" s="42" t="s">
        <v>1590</v>
      </c>
      <c r="I104" s="42" t="s">
        <v>1429</v>
      </c>
      <c r="J104" s="42" t="s">
        <v>41</v>
      </c>
      <c r="K104" s="48">
        <v>82090</v>
      </c>
    </row>
    <row r="105" spans="1:11" x14ac:dyDescent="0.25">
      <c r="A105" s="41" t="s">
        <v>1570</v>
      </c>
      <c r="B105" s="41" t="s">
        <v>2566</v>
      </c>
      <c r="C105" s="41" t="s">
        <v>1572</v>
      </c>
      <c r="D105" s="48">
        <v>9294579</v>
      </c>
      <c r="H105" s="42" t="s">
        <v>1592</v>
      </c>
      <c r="I105" s="42" t="s">
        <v>1460</v>
      </c>
      <c r="J105" s="42" t="s">
        <v>56</v>
      </c>
      <c r="K105" s="48">
        <v>3000</v>
      </c>
    </row>
    <row r="106" spans="1:11" x14ac:dyDescent="0.25">
      <c r="A106" s="41" t="s">
        <v>1570</v>
      </c>
      <c r="B106" s="41" t="s">
        <v>2564</v>
      </c>
      <c r="C106" s="41" t="s">
        <v>1429</v>
      </c>
      <c r="D106" s="48">
        <v>5292</v>
      </c>
      <c r="H106" s="42" t="s">
        <v>1594</v>
      </c>
      <c r="I106" s="42" t="s">
        <v>1429</v>
      </c>
      <c r="J106" s="42" t="s">
        <v>41</v>
      </c>
      <c r="K106" s="48">
        <v>65609</v>
      </c>
    </row>
    <row r="107" spans="1:11" x14ac:dyDescent="0.25">
      <c r="A107" s="41" t="s">
        <v>1566</v>
      </c>
      <c r="B107" s="41" t="s">
        <v>2561</v>
      </c>
      <c r="C107" s="41" t="s">
        <v>1429</v>
      </c>
      <c r="D107" s="48">
        <v>95100</v>
      </c>
      <c r="H107" s="42" t="s">
        <v>1594</v>
      </c>
      <c r="I107" s="42" t="s">
        <v>58</v>
      </c>
      <c r="J107" s="42" t="s">
        <v>27</v>
      </c>
      <c r="K107" s="48">
        <v>24360</v>
      </c>
    </row>
    <row r="108" spans="1:11" x14ac:dyDescent="0.25">
      <c r="A108" s="41" t="s">
        <v>1566</v>
      </c>
      <c r="B108" s="41" t="s">
        <v>2556</v>
      </c>
      <c r="C108" s="41" t="s">
        <v>1480</v>
      </c>
      <c r="D108" s="48">
        <v>4800</v>
      </c>
      <c r="H108" s="42" t="s">
        <v>1594</v>
      </c>
      <c r="I108" s="52" t="s">
        <v>1390</v>
      </c>
      <c r="J108" s="52" t="s">
        <v>97</v>
      </c>
      <c r="K108" s="52">
        <v>808666</v>
      </c>
    </row>
    <row r="109" spans="1:11" x14ac:dyDescent="0.25">
      <c r="A109" s="41" t="s">
        <v>1566</v>
      </c>
      <c r="B109" s="41" t="s">
        <v>2553</v>
      </c>
      <c r="C109" s="41" t="s">
        <v>1429</v>
      </c>
      <c r="D109" s="48">
        <v>89600</v>
      </c>
      <c r="H109" s="42" t="s">
        <v>1599</v>
      </c>
      <c r="I109" s="42" t="s">
        <v>1480</v>
      </c>
      <c r="J109" s="42" t="s">
        <v>27</v>
      </c>
      <c r="K109" s="48">
        <v>4800</v>
      </c>
    </row>
    <row r="110" spans="1:11" x14ac:dyDescent="0.25">
      <c r="A110" s="41" t="s">
        <v>1560</v>
      </c>
      <c r="B110" s="41" t="s">
        <v>2550</v>
      </c>
      <c r="C110" s="41" t="s">
        <v>1429</v>
      </c>
      <c r="D110" s="48">
        <v>20088</v>
      </c>
      <c r="H110" s="42" t="s">
        <v>1599</v>
      </c>
      <c r="I110" s="42" t="s">
        <v>123</v>
      </c>
      <c r="J110" s="42" t="s">
        <v>27</v>
      </c>
      <c r="K110" s="48">
        <v>9900</v>
      </c>
    </row>
    <row r="111" spans="1:11" x14ac:dyDescent="0.25">
      <c r="A111" s="41" t="s">
        <v>1560</v>
      </c>
      <c r="B111" s="41" t="s">
        <v>2547</v>
      </c>
      <c r="C111" s="41" t="s">
        <v>58</v>
      </c>
      <c r="D111" s="48">
        <v>60900</v>
      </c>
      <c r="H111" s="42" t="s">
        <v>1602</v>
      </c>
      <c r="I111" s="42" t="s">
        <v>1429</v>
      </c>
      <c r="J111" s="42" t="s">
        <v>41</v>
      </c>
      <c r="K111" s="48">
        <v>85440</v>
      </c>
    </row>
    <row r="112" spans="1:11" x14ac:dyDescent="0.25">
      <c r="A112" s="41" t="s">
        <v>1557</v>
      </c>
      <c r="B112" s="41" t="s">
        <v>2545</v>
      </c>
      <c r="C112" s="41" t="s">
        <v>1460</v>
      </c>
      <c r="D112" s="48">
        <v>3000</v>
      </c>
      <c r="H112" s="42" t="s">
        <v>1602</v>
      </c>
      <c r="I112" s="42" t="s">
        <v>1429</v>
      </c>
      <c r="J112" s="42" t="s">
        <v>41</v>
      </c>
      <c r="K112" s="48">
        <v>432192</v>
      </c>
    </row>
    <row r="113" spans="1:11" x14ac:dyDescent="0.25">
      <c r="A113" s="41" t="s">
        <v>1557</v>
      </c>
      <c r="B113" s="41" t="s">
        <v>2542</v>
      </c>
      <c r="C113" s="41" t="s">
        <v>2499</v>
      </c>
      <c r="D113" s="48">
        <v>78438</v>
      </c>
      <c r="H113" s="42" t="s">
        <v>1605</v>
      </c>
      <c r="I113" s="42" t="s">
        <v>1391</v>
      </c>
      <c r="J113" s="42" t="s">
        <v>27</v>
      </c>
      <c r="K113" s="48">
        <v>3228</v>
      </c>
    </row>
    <row r="114" spans="1:11" x14ac:dyDescent="0.25">
      <c r="A114" s="41" t="s">
        <v>1555</v>
      </c>
      <c r="B114" s="41" t="s">
        <v>2540</v>
      </c>
      <c r="C114" s="41" t="s">
        <v>1399</v>
      </c>
      <c r="D114" s="48">
        <v>1090</v>
      </c>
      <c r="H114" s="42" t="s">
        <v>1607</v>
      </c>
      <c r="I114" s="42" t="s">
        <v>1452</v>
      </c>
      <c r="J114" s="42" t="s">
        <v>27</v>
      </c>
      <c r="K114" s="48">
        <v>233000</v>
      </c>
    </row>
    <row r="115" spans="1:11" x14ac:dyDescent="0.25">
      <c r="A115" s="41" t="s">
        <v>1553</v>
      </c>
      <c r="B115" s="41" t="s">
        <v>2537</v>
      </c>
      <c r="C115" s="41" t="s">
        <v>1429</v>
      </c>
      <c r="D115" s="48">
        <v>135500</v>
      </c>
      <c r="H115" s="42" t="s">
        <v>1607</v>
      </c>
      <c r="I115" s="42" t="s">
        <v>1609</v>
      </c>
      <c r="J115" s="42" t="s">
        <v>27</v>
      </c>
      <c r="K115" s="48">
        <v>104038</v>
      </c>
    </row>
    <row r="116" spans="1:11" x14ac:dyDescent="0.25">
      <c r="A116" s="41"/>
      <c r="B116" s="41"/>
      <c r="C116" s="41"/>
      <c r="D116" s="42"/>
      <c r="H116" s="42" t="s">
        <v>1612</v>
      </c>
      <c r="I116" s="42" t="s">
        <v>1613</v>
      </c>
      <c r="J116" s="42" t="s">
        <v>27</v>
      </c>
      <c r="K116" s="48">
        <v>15200</v>
      </c>
    </row>
    <row r="117" spans="1:11" x14ac:dyDescent="0.25">
      <c r="A117" s="41"/>
      <c r="B117" s="41"/>
      <c r="C117" s="41"/>
      <c r="D117" s="42"/>
      <c r="H117" s="42" t="s">
        <v>1612</v>
      </c>
      <c r="I117" s="42" t="s">
        <v>1492</v>
      </c>
      <c r="J117" s="42" t="s">
        <v>27</v>
      </c>
      <c r="K117" s="48">
        <v>26640</v>
      </c>
    </row>
    <row r="118" spans="1:11" x14ac:dyDescent="0.25">
      <c r="A118" s="41"/>
      <c r="B118" s="41"/>
      <c r="C118" s="41"/>
      <c r="D118" s="42"/>
      <c r="H118" s="42" t="s">
        <v>1612</v>
      </c>
      <c r="I118" s="42" t="s">
        <v>1429</v>
      </c>
      <c r="J118" s="42" t="s">
        <v>41</v>
      </c>
      <c r="K118" s="48">
        <v>231888</v>
      </c>
    </row>
    <row r="119" spans="1:11" x14ac:dyDescent="0.25">
      <c r="A119" s="41"/>
      <c r="B119" s="41"/>
      <c r="C119" s="41"/>
      <c r="D119" s="42"/>
      <c r="H119" s="42" t="s">
        <v>1612</v>
      </c>
      <c r="I119" s="42" t="s">
        <v>1429</v>
      </c>
      <c r="J119" s="42" t="s">
        <v>41</v>
      </c>
      <c r="K119" s="48">
        <v>50086</v>
      </c>
    </row>
    <row r="120" spans="1:11" x14ac:dyDescent="0.25">
      <c r="A120" s="41"/>
      <c r="B120" s="41"/>
      <c r="C120" s="41"/>
      <c r="D120" s="42"/>
      <c r="H120" s="42" t="s">
        <v>1619</v>
      </c>
      <c r="I120" s="42" t="s">
        <v>1429</v>
      </c>
      <c r="J120" s="42" t="s">
        <v>41</v>
      </c>
      <c r="K120" s="48">
        <v>235795</v>
      </c>
    </row>
    <row r="121" spans="1:11" x14ac:dyDescent="0.25">
      <c r="A121" s="41"/>
      <c r="B121" s="41"/>
      <c r="C121" s="41"/>
      <c r="D121" s="42"/>
      <c r="H121" s="42" t="s">
        <v>1621</v>
      </c>
      <c r="I121" s="42" t="s">
        <v>1429</v>
      </c>
      <c r="J121" s="42" t="s">
        <v>41</v>
      </c>
      <c r="K121" s="48">
        <v>153472</v>
      </c>
    </row>
    <row r="122" spans="1:11" x14ac:dyDescent="0.25">
      <c r="A122" s="41"/>
      <c r="B122" s="41"/>
      <c r="C122" s="41"/>
      <c r="D122" s="42"/>
      <c r="H122" s="42" t="s">
        <v>1621</v>
      </c>
      <c r="I122" s="42" t="s">
        <v>1429</v>
      </c>
      <c r="J122" s="42" t="s">
        <v>41</v>
      </c>
      <c r="K122" s="48">
        <v>487488</v>
      </c>
    </row>
    <row r="123" spans="1:11" x14ac:dyDescent="0.25">
      <c r="A123" s="41"/>
      <c r="B123" s="41"/>
      <c r="C123" s="41"/>
      <c r="D123" s="42"/>
      <c r="H123" s="42" t="s">
        <v>1621</v>
      </c>
      <c r="I123" s="42" t="s">
        <v>1624</v>
      </c>
      <c r="J123" s="42" t="s">
        <v>27</v>
      </c>
      <c r="K123" s="48">
        <v>13600</v>
      </c>
    </row>
    <row r="124" spans="1:11" x14ac:dyDescent="0.25">
      <c r="A124" s="41"/>
      <c r="B124" s="41"/>
      <c r="C124" s="41"/>
      <c r="D124" s="42"/>
      <c r="H124" s="42"/>
      <c r="I124" s="42"/>
      <c r="J124" s="42"/>
      <c r="K124" s="42"/>
    </row>
    <row r="125" spans="1:11" x14ac:dyDescent="0.25">
      <c r="A125" s="41" t="s">
        <v>1679</v>
      </c>
      <c r="B125" s="41" t="s">
        <v>2747</v>
      </c>
      <c r="C125" s="41" t="s">
        <v>1429</v>
      </c>
      <c r="D125" s="48">
        <v>22098</v>
      </c>
      <c r="H125" s="42"/>
      <c r="I125" s="42"/>
      <c r="J125" s="42"/>
      <c r="K125" s="42"/>
    </row>
    <row r="126" spans="1:11" x14ac:dyDescent="0.25">
      <c r="A126" s="41" t="s">
        <v>1679</v>
      </c>
      <c r="B126" s="41" t="s">
        <v>2744</v>
      </c>
      <c r="C126" s="41" t="s">
        <v>1429</v>
      </c>
      <c r="D126" s="48">
        <v>18747</v>
      </c>
      <c r="H126" s="42"/>
      <c r="I126" s="42"/>
      <c r="J126" s="42"/>
      <c r="K126" s="42"/>
    </row>
    <row r="127" spans="1:11" x14ac:dyDescent="0.25">
      <c r="A127" s="41" t="s">
        <v>1674</v>
      </c>
      <c r="B127" s="41" t="s">
        <v>2741</v>
      </c>
      <c r="C127" s="41" t="s">
        <v>58</v>
      </c>
      <c r="D127" s="48">
        <v>70000</v>
      </c>
      <c r="H127" s="42"/>
      <c r="I127" s="42"/>
      <c r="J127" s="42"/>
      <c r="K127" s="42"/>
    </row>
    <row r="128" spans="1:11" x14ac:dyDescent="0.25">
      <c r="A128" s="41" t="s">
        <v>1672</v>
      </c>
      <c r="B128" s="41" t="s">
        <v>2738</v>
      </c>
      <c r="C128" s="41" t="s">
        <v>1460</v>
      </c>
      <c r="D128" s="48">
        <v>3000</v>
      </c>
      <c r="H128" s="42"/>
      <c r="I128" s="42"/>
      <c r="J128" s="42"/>
      <c r="K128" s="42"/>
    </row>
    <row r="129" spans="1:11" x14ac:dyDescent="0.25">
      <c r="A129" s="41" t="s">
        <v>1669</v>
      </c>
      <c r="B129" s="41" t="s">
        <v>2735</v>
      </c>
      <c r="C129" s="41" t="s">
        <v>1394</v>
      </c>
      <c r="D129" s="48">
        <v>235771.4</v>
      </c>
      <c r="H129" s="42"/>
      <c r="I129" s="42"/>
      <c r="J129" s="42"/>
      <c r="K129" s="42"/>
    </row>
    <row r="130" spans="1:11" x14ac:dyDescent="0.25">
      <c r="A130" s="41" t="s">
        <v>1669</v>
      </c>
      <c r="B130" s="41" t="s">
        <v>2732</v>
      </c>
      <c r="C130" s="41" t="s">
        <v>1429</v>
      </c>
      <c r="D130" s="48">
        <v>266245</v>
      </c>
      <c r="H130" s="42"/>
      <c r="I130" s="42"/>
      <c r="J130" s="42"/>
      <c r="K130" s="42"/>
    </row>
    <row r="131" spans="1:11" x14ac:dyDescent="0.25">
      <c r="A131" s="41" t="s">
        <v>1665</v>
      </c>
      <c r="B131" s="41" t="s">
        <v>2729</v>
      </c>
      <c r="C131" s="41" t="s">
        <v>2499</v>
      </c>
      <c r="D131" s="48">
        <v>135250.92000000001</v>
      </c>
      <c r="H131" s="42" t="s">
        <v>1627</v>
      </c>
      <c r="I131" s="42" t="s">
        <v>1628</v>
      </c>
      <c r="J131" s="42" t="s">
        <v>1387</v>
      </c>
      <c r="K131" s="48">
        <v>131611</v>
      </c>
    </row>
    <row r="132" spans="1:11" x14ac:dyDescent="0.25">
      <c r="A132" s="41" t="s">
        <v>1663</v>
      </c>
      <c r="B132" s="41" t="s">
        <v>2726</v>
      </c>
      <c r="C132" s="41" t="s">
        <v>1391</v>
      </c>
      <c r="D132" s="48">
        <v>3228</v>
      </c>
      <c r="H132" s="42" t="s">
        <v>1631</v>
      </c>
      <c r="I132" s="42" t="s">
        <v>1399</v>
      </c>
      <c r="J132" s="42" t="s">
        <v>1387</v>
      </c>
      <c r="K132" s="48">
        <v>1098</v>
      </c>
    </row>
    <row r="133" spans="1:11" x14ac:dyDescent="0.25">
      <c r="A133" s="41" t="s">
        <v>2723</v>
      </c>
      <c r="B133" s="41" t="s">
        <v>2722</v>
      </c>
      <c r="C133" s="41" t="s">
        <v>1429</v>
      </c>
      <c r="D133" s="48">
        <v>241255</v>
      </c>
      <c r="H133" s="42" t="s">
        <v>1631</v>
      </c>
      <c r="I133" s="42" t="s">
        <v>1429</v>
      </c>
      <c r="J133" s="42" t="s">
        <v>1633</v>
      </c>
      <c r="K133" s="48">
        <v>14070</v>
      </c>
    </row>
    <row r="134" spans="1:11" x14ac:dyDescent="0.25">
      <c r="A134" s="41" t="s">
        <v>1659</v>
      </c>
      <c r="B134" s="41" t="s">
        <v>2719</v>
      </c>
      <c r="C134" s="41" t="s">
        <v>1660</v>
      </c>
      <c r="D134" s="48">
        <v>28156</v>
      </c>
      <c r="H134" s="42" t="s">
        <v>1635</v>
      </c>
      <c r="I134" s="42" t="s">
        <v>1429</v>
      </c>
      <c r="J134" s="42" t="s">
        <v>1633</v>
      </c>
      <c r="K134" s="48">
        <v>25960</v>
      </c>
    </row>
    <row r="135" spans="1:11" x14ac:dyDescent="0.25">
      <c r="A135" s="41" t="s">
        <v>1654</v>
      </c>
      <c r="B135" s="41" t="s">
        <v>2714</v>
      </c>
      <c r="C135" s="41" t="s">
        <v>2713</v>
      </c>
      <c r="D135" s="48">
        <v>496100</v>
      </c>
      <c r="H135" s="42" t="s">
        <v>1637</v>
      </c>
      <c r="I135" s="42" t="s">
        <v>1492</v>
      </c>
      <c r="J135" s="42" t="s">
        <v>1387</v>
      </c>
      <c r="K135" s="48">
        <v>17280</v>
      </c>
    </row>
    <row r="136" spans="1:11" x14ac:dyDescent="0.25">
      <c r="A136" s="41" t="s">
        <v>1654</v>
      </c>
      <c r="B136" s="41" t="s">
        <v>2709</v>
      </c>
      <c r="C136" s="41" t="s">
        <v>2315</v>
      </c>
      <c r="D136" s="48">
        <v>6654.3</v>
      </c>
      <c r="H136" s="42" t="s">
        <v>1639</v>
      </c>
      <c r="I136" s="42" t="s">
        <v>1429</v>
      </c>
      <c r="J136" s="42" t="s">
        <v>1633</v>
      </c>
      <c r="K136" s="48">
        <v>153799</v>
      </c>
    </row>
    <row r="137" spans="1:11" x14ac:dyDescent="0.25">
      <c r="A137" s="41" t="s">
        <v>1652</v>
      </c>
      <c r="B137" s="41" t="s">
        <v>2706</v>
      </c>
      <c r="C137" s="41" t="s">
        <v>1429</v>
      </c>
      <c r="D137" s="48">
        <v>336243</v>
      </c>
      <c r="H137" s="42" t="s">
        <v>1641</v>
      </c>
      <c r="I137" s="42" t="s">
        <v>1492</v>
      </c>
      <c r="J137" s="42" t="s">
        <v>1387</v>
      </c>
      <c r="K137" s="48">
        <v>8856</v>
      </c>
    </row>
    <row r="138" spans="1:11" x14ac:dyDescent="0.25">
      <c r="A138" s="41" t="s">
        <v>1650</v>
      </c>
      <c r="B138" s="41" t="s">
        <v>2703</v>
      </c>
      <c r="C138" s="41" t="s">
        <v>2391</v>
      </c>
      <c r="D138" s="48">
        <v>10800</v>
      </c>
      <c r="H138" s="42" t="s">
        <v>1643</v>
      </c>
      <c r="I138" s="42" t="s">
        <v>1480</v>
      </c>
      <c r="J138" s="42" t="s">
        <v>1387</v>
      </c>
      <c r="K138" s="48">
        <v>4800</v>
      </c>
    </row>
    <row r="139" spans="1:11" x14ac:dyDescent="0.25">
      <c r="A139" s="41" t="s">
        <v>1648</v>
      </c>
      <c r="B139" s="41" t="s">
        <v>2700</v>
      </c>
      <c r="C139" s="41" t="s">
        <v>1429</v>
      </c>
      <c r="D139" s="48">
        <v>347054</v>
      </c>
      <c r="H139" s="42" t="s">
        <v>1645</v>
      </c>
      <c r="I139" s="42" t="s">
        <v>1429</v>
      </c>
      <c r="J139" s="42" t="s">
        <v>1633</v>
      </c>
      <c r="K139" s="48">
        <v>184896</v>
      </c>
    </row>
    <row r="140" spans="1:11" x14ac:dyDescent="0.25">
      <c r="A140" s="41" t="s">
        <v>1645</v>
      </c>
      <c r="B140" s="41" t="s">
        <v>2697</v>
      </c>
      <c r="C140" s="41" t="s">
        <v>1429</v>
      </c>
      <c r="D140" s="48">
        <v>184896</v>
      </c>
      <c r="H140" s="42" t="s">
        <v>1645</v>
      </c>
      <c r="I140" s="42" t="s">
        <v>1429</v>
      </c>
      <c r="J140" s="42" t="s">
        <v>1633</v>
      </c>
      <c r="K140" s="48">
        <v>785537</v>
      </c>
    </row>
    <row r="141" spans="1:11" x14ac:dyDescent="0.25">
      <c r="A141" s="41" t="s">
        <v>1645</v>
      </c>
      <c r="B141" s="41" t="s">
        <v>2694</v>
      </c>
      <c r="C141" s="41" t="s">
        <v>1429</v>
      </c>
      <c r="D141" s="48">
        <v>785538</v>
      </c>
      <c r="H141" s="42" t="s">
        <v>1648</v>
      </c>
      <c r="I141" s="42" t="s">
        <v>1429</v>
      </c>
      <c r="J141" s="42" t="s">
        <v>1633</v>
      </c>
      <c r="K141" s="48">
        <v>347053</v>
      </c>
    </row>
    <row r="142" spans="1:11" x14ac:dyDescent="0.25">
      <c r="A142" s="41" t="s">
        <v>1643</v>
      </c>
      <c r="B142" s="41" t="s">
        <v>2692</v>
      </c>
      <c r="C142" s="41" t="s">
        <v>1480</v>
      </c>
      <c r="D142" s="48">
        <v>4800</v>
      </c>
      <c r="H142" s="42" t="s">
        <v>1650</v>
      </c>
      <c r="I142" s="42" t="s">
        <v>123</v>
      </c>
      <c r="J142" s="42" t="s">
        <v>1387</v>
      </c>
      <c r="K142" s="48">
        <v>10800</v>
      </c>
    </row>
    <row r="143" spans="1:11" x14ac:dyDescent="0.25">
      <c r="A143" s="41" t="s">
        <v>1641</v>
      </c>
      <c r="B143" s="41" t="s">
        <v>2689</v>
      </c>
      <c r="C143" s="41" t="s">
        <v>1492</v>
      </c>
      <c r="D143" s="48">
        <v>8856</v>
      </c>
      <c r="H143" s="42" t="s">
        <v>1652</v>
      </c>
      <c r="I143" s="42" t="s">
        <v>1429</v>
      </c>
      <c r="J143" s="42" t="s">
        <v>1633</v>
      </c>
      <c r="K143" s="48">
        <v>336242</v>
      </c>
    </row>
    <row r="144" spans="1:11" x14ac:dyDescent="0.25">
      <c r="A144" s="41" t="s">
        <v>1639</v>
      </c>
      <c r="B144" s="41" t="s">
        <v>2686</v>
      </c>
      <c r="C144" s="41" t="s">
        <v>1429</v>
      </c>
      <c r="D144" s="48">
        <v>153800.32000000001</v>
      </c>
      <c r="H144" s="42" t="s">
        <v>1654</v>
      </c>
      <c r="I144" s="42" t="s">
        <v>1655</v>
      </c>
      <c r="J144" s="42" t="s">
        <v>1387</v>
      </c>
      <c r="K144" s="48">
        <v>496100</v>
      </c>
    </row>
    <row r="145" spans="1:13" x14ac:dyDescent="0.25">
      <c r="A145" s="41" t="s">
        <v>1637</v>
      </c>
      <c r="B145" s="41" t="s">
        <v>2683</v>
      </c>
      <c r="C145" s="41" t="s">
        <v>1492</v>
      </c>
      <c r="D145" s="48">
        <v>17280</v>
      </c>
      <c r="H145" s="42" t="s">
        <v>1654</v>
      </c>
      <c r="I145" s="42" t="s">
        <v>1439</v>
      </c>
      <c r="J145" s="42" t="s">
        <v>1387</v>
      </c>
      <c r="K145" s="48">
        <v>6653</v>
      </c>
    </row>
    <row r="146" spans="1:13" x14ac:dyDescent="0.25">
      <c r="A146" s="41" t="s">
        <v>1635</v>
      </c>
      <c r="B146" s="41" t="s">
        <v>2680</v>
      </c>
      <c r="C146" s="41" t="s">
        <v>1429</v>
      </c>
      <c r="D146" s="48">
        <v>25960</v>
      </c>
      <c r="H146" s="42" t="s">
        <v>1659</v>
      </c>
      <c r="I146" s="42" t="s">
        <v>1660</v>
      </c>
      <c r="J146" s="42" t="s">
        <v>1387</v>
      </c>
      <c r="K146" s="48">
        <v>28156</v>
      </c>
    </row>
    <row r="147" spans="1:13" x14ac:dyDescent="0.25">
      <c r="A147" s="41" t="s">
        <v>1631</v>
      </c>
      <c r="B147" s="41" t="s">
        <v>2677</v>
      </c>
      <c r="C147" s="41" t="s">
        <v>1399</v>
      </c>
      <c r="D147" s="48">
        <v>1090</v>
      </c>
      <c r="H147" s="42" t="s">
        <v>1663</v>
      </c>
      <c r="I147" s="42" t="s">
        <v>1391</v>
      </c>
      <c r="J147" s="42" t="s">
        <v>1387</v>
      </c>
      <c r="K147" s="48">
        <v>3228</v>
      </c>
    </row>
    <row r="148" spans="1:13" x14ac:dyDescent="0.25">
      <c r="A148" s="41" t="s">
        <v>1631</v>
      </c>
      <c r="B148" s="41" t="s">
        <v>2674</v>
      </c>
      <c r="C148" s="41" t="s">
        <v>1429</v>
      </c>
      <c r="D148" s="48">
        <v>14070</v>
      </c>
      <c r="H148" s="42" t="s">
        <v>1665</v>
      </c>
      <c r="I148" s="42" t="s">
        <v>1529</v>
      </c>
      <c r="J148" s="42" t="s">
        <v>1387</v>
      </c>
      <c r="K148" s="48">
        <v>135251</v>
      </c>
    </row>
    <row r="149" spans="1:13" x14ac:dyDescent="0.25">
      <c r="A149" s="41" t="s">
        <v>1627</v>
      </c>
      <c r="B149" s="41" t="s">
        <v>2671</v>
      </c>
      <c r="C149" s="41" t="s">
        <v>1628</v>
      </c>
      <c r="D149" s="48">
        <v>131612</v>
      </c>
      <c r="H149" s="42" t="s">
        <v>1667</v>
      </c>
      <c r="I149" s="42" t="s">
        <v>1429</v>
      </c>
      <c r="J149" s="42" t="s">
        <v>1633</v>
      </c>
      <c r="K149" s="48">
        <v>241254</v>
      </c>
    </row>
    <row r="150" spans="1:13" x14ac:dyDescent="0.25">
      <c r="A150" s="41"/>
      <c r="B150" s="41"/>
      <c r="C150" s="41"/>
      <c r="D150" s="42">
        <f>SUM(D125:D149)</f>
        <v>3548504.94</v>
      </c>
      <c r="H150" s="42" t="s">
        <v>1669</v>
      </c>
      <c r="I150" s="42" t="s">
        <v>1394</v>
      </c>
      <c r="J150" s="42" t="s">
        <v>1397</v>
      </c>
      <c r="K150" s="48">
        <v>235771</v>
      </c>
    </row>
    <row r="151" spans="1:13" x14ac:dyDescent="0.25">
      <c r="A151" s="41"/>
      <c r="B151" s="41"/>
      <c r="C151" s="41"/>
      <c r="D151" s="42"/>
      <c r="H151" s="42" t="s">
        <v>1669</v>
      </c>
      <c r="I151" s="42" t="s">
        <v>1429</v>
      </c>
      <c r="J151" s="42" t="s">
        <v>1633</v>
      </c>
      <c r="K151" s="48">
        <v>266244</v>
      </c>
    </row>
    <row r="152" spans="1:13" x14ac:dyDescent="0.25">
      <c r="A152" s="41"/>
      <c r="B152" s="41"/>
      <c r="C152" s="41"/>
      <c r="D152" s="42"/>
      <c r="H152" s="42" t="s">
        <v>1672</v>
      </c>
      <c r="I152" s="42" t="s">
        <v>1460</v>
      </c>
      <c r="J152" s="42" t="s">
        <v>1396</v>
      </c>
      <c r="K152" s="48">
        <v>3000</v>
      </c>
    </row>
    <row r="153" spans="1:13" x14ac:dyDescent="0.25">
      <c r="A153" s="41"/>
      <c r="B153" s="41"/>
      <c r="C153" s="41"/>
      <c r="D153" s="42"/>
      <c r="H153" s="42" t="s">
        <v>1674</v>
      </c>
      <c r="I153" s="42" t="s">
        <v>58</v>
      </c>
      <c r="J153" s="42" t="s">
        <v>1387</v>
      </c>
      <c r="K153" s="48">
        <v>70000</v>
      </c>
    </row>
    <row r="154" spans="1:13" x14ac:dyDescent="0.25">
      <c r="A154" s="41"/>
      <c r="B154" s="41"/>
      <c r="C154" s="41"/>
      <c r="D154" s="42"/>
      <c r="H154" s="64" t="s">
        <v>1674</v>
      </c>
      <c r="I154" s="64" t="s">
        <v>1676</v>
      </c>
      <c r="J154" s="64" t="s">
        <v>97</v>
      </c>
      <c r="K154" s="64">
        <v>9248016</v>
      </c>
      <c r="L154" s="65" t="s">
        <v>4306</v>
      </c>
      <c r="M154" s="6">
        <f>7706680+1541336+1375074+275015</f>
        <v>10898105</v>
      </c>
    </row>
    <row r="155" spans="1:13" x14ac:dyDescent="0.25">
      <c r="A155" s="41"/>
      <c r="B155" s="41"/>
      <c r="C155" s="41"/>
      <c r="D155" s="42"/>
      <c r="H155" s="64" t="s">
        <v>1674</v>
      </c>
      <c r="I155" s="64" t="s">
        <v>1677</v>
      </c>
      <c r="J155" s="64" t="s">
        <v>97</v>
      </c>
      <c r="K155" s="64">
        <v>1650089</v>
      </c>
      <c r="L155" s="66"/>
    </row>
    <row r="156" spans="1:13" x14ac:dyDescent="0.25">
      <c r="A156" s="41" t="s">
        <v>1709</v>
      </c>
      <c r="B156" s="41" t="s">
        <v>2793</v>
      </c>
      <c r="C156" s="41" t="s">
        <v>1492</v>
      </c>
      <c r="D156" s="48">
        <v>81936</v>
      </c>
      <c r="H156" s="42" t="s">
        <v>1679</v>
      </c>
      <c r="I156" s="42" t="s">
        <v>1429</v>
      </c>
      <c r="J156" s="42" t="s">
        <v>1633</v>
      </c>
      <c r="K156" s="48">
        <v>22098</v>
      </c>
    </row>
    <row r="157" spans="1:13" x14ac:dyDescent="0.25">
      <c r="A157" s="41" t="s">
        <v>1705</v>
      </c>
      <c r="B157" s="41" t="s">
        <v>2790</v>
      </c>
      <c r="C157" s="41" t="s">
        <v>1706</v>
      </c>
      <c r="D157" s="48">
        <v>264600</v>
      </c>
      <c r="H157" s="42" t="s">
        <v>1679</v>
      </c>
      <c r="I157" s="42" t="s">
        <v>1429</v>
      </c>
      <c r="J157" s="42" t="s">
        <v>1633</v>
      </c>
      <c r="K157" s="48">
        <v>18746</v>
      </c>
    </row>
    <row r="158" spans="1:13" x14ac:dyDescent="0.25">
      <c r="A158" s="41" t="s">
        <v>1703</v>
      </c>
      <c r="B158" s="41" t="s">
        <v>2786</v>
      </c>
      <c r="C158" s="41" t="s">
        <v>1492</v>
      </c>
      <c r="D158" s="48">
        <v>33552</v>
      </c>
      <c r="H158" s="42"/>
      <c r="I158" s="42"/>
      <c r="J158" s="42"/>
      <c r="K158" s="42"/>
      <c r="L158" s="44">
        <f>K158-D150</f>
        <v>-3548504.94</v>
      </c>
    </row>
    <row r="159" spans="1:13" x14ac:dyDescent="0.25">
      <c r="A159" s="41" t="s">
        <v>1700</v>
      </c>
      <c r="B159" s="41" t="s">
        <v>2783</v>
      </c>
      <c r="C159" s="41" t="s">
        <v>1429</v>
      </c>
      <c r="D159" s="48">
        <v>229026</v>
      </c>
      <c r="H159" s="42"/>
      <c r="I159" s="42"/>
      <c r="J159" s="42"/>
      <c r="K159" s="42"/>
    </row>
    <row r="160" spans="1:13" x14ac:dyDescent="0.25">
      <c r="A160" s="41" t="s">
        <v>1700</v>
      </c>
      <c r="B160" s="41" t="s">
        <v>2780</v>
      </c>
      <c r="C160" s="41" t="s">
        <v>1391</v>
      </c>
      <c r="D160" s="48">
        <v>3228</v>
      </c>
      <c r="H160" s="42"/>
      <c r="I160" s="42"/>
      <c r="J160" s="42"/>
      <c r="K160" s="42"/>
    </row>
    <row r="161" spans="1:11" x14ac:dyDescent="0.25">
      <c r="A161" s="41" t="s">
        <v>1698</v>
      </c>
      <c r="B161" s="41" t="s">
        <v>2777</v>
      </c>
      <c r="C161" s="41" t="s">
        <v>1429</v>
      </c>
      <c r="D161" s="48">
        <v>80850</v>
      </c>
      <c r="H161" s="42"/>
      <c r="I161" s="42"/>
      <c r="J161" s="42"/>
      <c r="K161" s="42"/>
    </row>
    <row r="162" spans="1:11" x14ac:dyDescent="0.25">
      <c r="A162" s="41" t="s">
        <v>1696</v>
      </c>
      <c r="B162" s="41" t="s">
        <v>2774</v>
      </c>
      <c r="C162" s="41" t="s">
        <v>1480</v>
      </c>
      <c r="D162" s="48">
        <v>4800</v>
      </c>
      <c r="H162" s="42" t="s">
        <v>1682</v>
      </c>
      <c r="I162" s="42" t="s">
        <v>1399</v>
      </c>
      <c r="J162" s="42" t="s">
        <v>1387</v>
      </c>
      <c r="K162" s="48">
        <v>1218</v>
      </c>
    </row>
    <row r="163" spans="1:11" x14ac:dyDescent="0.25">
      <c r="A163" s="41" t="s">
        <v>1693</v>
      </c>
      <c r="B163" s="41" t="s">
        <v>2771</v>
      </c>
      <c r="C163" s="41" t="s">
        <v>1492</v>
      </c>
      <c r="D163" s="48">
        <v>96768</v>
      </c>
      <c r="H163" s="42" t="s">
        <v>1682</v>
      </c>
      <c r="I163" s="42" t="s">
        <v>1492</v>
      </c>
      <c r="J163" s="42" t="s">
        <v>1387</v>
      </c>
      <c r="K163" s="48">
        <v>1440</v>
      </c>
    </row>
    <row r="164" spans="1:11" x14ac:dyDescent="0.25">
      <c r="A164" s="41" t="s">
        <v>1691</v>
      </c>
      <c r="B164" s="41" t="s">
        <v>2768</v>
      </c>
      <c r="C164" s="41" t="s">
        <v>2315</v>
      </c>
      <c r="D164" s="48">
        <v>13158.54</v>
      </c>
      <c r="H164" s="42" t="s">
        <v>1682</v>
      </c>
      <c r="I164" s="42" t="s">
        <v>1429</v>
      </c>
      <c r="J164" s="42" t="s">
        <v>1633</v>
      </c>
      <c r="K164" s="48">
        <v>425297</v>
      </c>
    </row>
    <row r="165" spans="1:11" x14ac:dyDescent="0.25">
      <c r="A165" s="41" t="s">
        <v>1689</v>
      </c>
      <c r="B165" s="41" t="s">
        <v>2765</v>
      </c>
      <c r="C165" s="41" t="s">
        <v>1429</v>
      </c>
      <c r="D165" s="48">
        <v>426498</v>
      </c>
      <c r="H165" s="42" t="s">
        <v>1686</v>
      </c>
      <c r="I165" s="42" t="s">
        <v>1429</v>
      </c>
      <c r="J165" s="42" t="s">
        <v>1633</v>
      </c>
      <c r="K165" s="48">
        <v>330404</v>
      </c>
    </row>
    <row r="166" spans="1:11" x14ac:dyDescent="0.25">
      <c r="A166" s="41" t="s">
        <v>1686</v>
      </c>
      <c r="B166" s="41" t="s">
        <v>2762</v>
      </c>
      <c r="C166" s="41" t="s">
        <v>1429</v>
      </c>
      <c r="D166" s="48">
        <v>330404</v>
      </c>
      <c r="H166" s="42" t="s">
        <v>1686</v>
      </c>
      <c r="I166" s="42" t="s">
        <v>1480</v>
      </c>
      <c r="J166" s="42" t="s">
        <v>1387</v>
      </c>
      <c r="K166" s="48">
        <v>4800</v>
      </c>
    </row>
    <row r="167" spans="1:11" x14ac:dyDescent="0.25">
      <c r="A167" s="41" t="s">
        <v>1686</v>
      </c>
      <c r="B167" s="41" t="s">
        <v>2759</v>
      </c>
      <c r="C167" s="41" t="s">
        <v>1480</v>
      </c>
      <c r="D167" s="48">
        <v>4800</v>
      </c>
      <c r="H167" s="42" t="s">
        <v>1689</v>
      </c>
      <c r="I167" s="42" t="s">
        <v>1429</v>
      </c>
      <c r="J167" s="42" t="s">
        <v>1633</v>
      </c>
      <c r="K167" s="48">
        <v>426498</v>
      </c>
    </row>
    <row r="168" spans="1:11" x14ac:dyDescent="0.25">
      <c r="A168" s="41" t="s">
        <v>1682</v>
      </c>
      <c r="B168" s="41" t="s">
        <v>2756</v>
      </c>
      <c r="C168" s="41" t="s">
        <v>1399</v>
      </c>
      <c r="D168" s="48">
        <v>1190</v>
      </c>
      <c r="H168" s="42" t="s">
        <v>1691</v>
      </c>
      <c r="I168" s="42" t="s">
        <v>1439</v>
      </c>
      <c r="J168" s="42" t="s">
        <v>1387</v>
      </c>
      <c r="K168" s="48">
        <v>13158</v>
      </c>
    </row>
    <row r="169" spans="1:11" x14ac:dyDescent="0.25">
      <c r="A169" s="41" t="s">
        <v>1682</v>
      </c>
      <c r="B169" s="41" t="s">
        <v>2753</v>
      </c>
      <c r="C169" s="41" t="s">
        <v>1492</v>
      </c>
      <c r="D169" s="48">
        <v>1440</v>
      </c>
      <c r="H169" s="42" t="s">
        <v>1693</v>
      </c>
      <c r="I169" s="42" t="s">
        <v>1492</v>
      </c>
      <c r="J169" s="42" t="s">
        <v>1694</v>
      </c>
      <c r="K169" s="48">
        <v>96768</v>
      </c>
    </row>
    <row r="170" spans="1:11" x14ac:dyDescent="0.25">
      <c r="A170" s="41" t="s">
        <v>1682</v>
      </c>
      <c r="B170" s="41" t="s">
        <v>2750</v>
      </c>
      <c r="C170" s="41" t="s">
        <v>1429</v>
      </c>
      <c r="D170" s="48">
        <v>425296.5</v>
      </c>
      <c r="H170" s="42" t="s">
        <v>1696</v>
      </c>
      <c r="I170" s="42" t="s">
        <v>1480</v>
      </c>
      <c r="J170" s="42" t="s">
        <v>1387</v>
      </c>
      <c r="K170" s="48">
        <v>4800</v>
      </c>
    </row>
    <row r="171" spans="1:11" x14ac:dyDescent="0.25">
      <c r="A171" s="41"/>
      <c r="B171" s="41"/>
      <c r="C171" s="41"/>
      <c r="D171" s="42">
        <f>SUM(D156:D170)</f>
        <v>1997547.04</v>
      </c>
      <c r="H171" s="42" t="s">
        <v>1698</v>
      </c>
      <c r="I171" s="42" t="s">
        <v>1429</v>
      </c>
      <c r="J171" s="42" t="s">
        <v>1633</v>
      </c>
      <c r="K171" s="48">
        <v>80850</v>
      </c>
    </row>
    <row r="172" spans="1:11" x14ac:dyDescent="0.25">
      <c r="A172" s="41"/>
      <c r="B172" s="41"/>
      <c r="C172" s="41"/>
      <c r="D172" s="42"/>
      <c r="H172" s="42" t="s">
        <v>1700</v>
      </c>
      <c r="I172" s="42" t="s">
        <v>1429</v>
      </c>
      <c r="J172" s="42" t="s">
        <v>1633</v>
      </c>
      <c r="K172" s="48">
        <v>229026</v>
      </c>
    </row>
    <row r="173" spans="1:11" x14ac:dyDescent="0.25">
      <c r="A173" s="41"/>
      <c r="B173" s="41"/>
      <c r="C173" s="41"/>
      <c r="D173" s="42"/>
      <c r="H173" s="42" t="s">
        <v>1700</v>
      </c>
      <c r="I173" s="42" t="s">
        <v>1391</v>
      </c>
      <c r="J173" s="42" t="s">
        <v>1387</v>
      </c>
      <c r="K173" s="48">
        <v>3228</v>
      </c>
    </row>
    <row r="174" spans="1:11" x14ac:dyDescent="0.25">
      <c r="A174" s="41"/>
      <c r="B174" s="41"/>
      <c r="C174" s="41"/>
      <c r="D174" s="42"/>
      <c r="H174" s="42" t="s">
        <v>1703</v>
      </c>
      <c r="I174" s="42" t="s">
        <v>1492</v>
      </c>
      <c r="J174" s="42" t="s">
        <v>1387</v>
      </c>
      <c r="K174" s="48">
        <v>33552</v>
      </c>
    </row>
    <row r="175" spans="1:11" x14ac:dyDescent="0.25">
      <c r="A175" s="41"/>
      <c r="B175" s="41"/>
      <c r="C175" s="41"/>
      <c r="D175" s="42"/>
      <c r="H175" s="42" t="s">
        <v>1705</v>
      </c>
      <c r="I175" s="42" t="s">
        <v>1706</v>
      </c>
      <c r="J175" s="42" t="s">
        <v>1633</v>
      </c>
      <c r="K175" s="48">
        <v>264600</v>
      </c>
    </row>
    <row r="176" spans="1:11" x14ac:dyDescent="0.25">
      <c r="A176" s="41"/>
      <c r="B176" s="41"/>
      <c r="C176" s="41"/>
      <c r="D176" s="42"/>
      <c r="H176" s="42" t="s">
        <v>1709</v>
      </c>
      <c r="I176" s="42" t="s">
        <v>1492</v>
      </c>
      <c r="J176" s="42" t="s">
        <v>1387</v>
      </c>
      <c r="K176" s="48">
        <v>81936</v>
      </c>
    </row>
    <row r="177" spans="1:11" x14ac:dyDescent="0.25">
      <c r="A177" s="41"/>
      <c r="B177" s="41"/>
      <c r="C177" s="41"/>
      <c r="D177" s="42"/>
      <c r="H177" s="42"/>
      <c r="I177" s="42"/>
      <c r="J177" s="42"/>
      <c r="K177" s="42"/>
    </row>
    <row r="178" spans="1:11" x14ac:dyDescent="0.25">
      <c r="A178" s="41" t="s">
        <v>1773</v>
      </c>
      <c r="B178" s="41" t="s">
        <v>2883</v>
      </c>
      <c r="C178" s="41" t="s">
        <v>1729</v>
      </c>
      <c r="D178" s="42">
        <v>21183.64</v>
      </c>
      <c r="H178" s="42"/>
      <c r="I178" s="42"/>
      <c r="J178" s="42"/>
      <c r="K178" s="42"/>
    </row>
    <row r="179" spans="1:11" x14ac:dyDescent="0.25">
      <c r="A179" s="41" t="s">
        <v>1773</v>
      </c>
      <c r="B179" s="41" t="s">
        <v>2880</v>
      </c>
      <c r="C179" s="41" t="s">
        <v>2499</v>
      </c>
      <c r="D179" s="42">
        <v>142757.5</v>
      </c>
      <c r="H179" s="42"/>
      <c r="I179" s="42"/>
      <c r="J179" s="42"/>
      <c r="K179" s="42"/>
    </row>
    <row r="180" spans="1:11" x14ac:dyDescent="0.25">
      <c r="A180" s="41" t="s">
        <v>1773</v>
      </c>
      <c r="B180" s="41" t="s">
        <v>2878</v>
      </c>
      <c r="C180" s="41" t="s">
        <v>1788</v>
      </c>
      <c r="D180" s="42">
        <v>72000</v>
      </c>
      <c r="H180" s="42"/>
      <c r="I180" s="42"/>
      <c r="J180" s="42"/>
      <c r="K180" s="42"/>
    </row>
    <row r="181" spans="1:11" x14ac:dyDescent="0.25">
      <c r="A181" s="41" t="s">
        <v>1773</v>
      </c>
      <c r="B181" s="41" t="s">
        <v>2876</v>
      </c>
      <c r="C181" s="41" t="s">
        <v>1429</v>
      </c>
      <c r="D181" s="42">
        <v>101200</v>
      </c>
      <c r="H181" s="42"/>
      <c r="I181" s="42"/>
      <c r="J181" s="42"/>
      <c r="K181" s="42"/>
    </row>
    <row r="182" spans="1:11" x14ac:dyDescent="0.25">
      <c r="A182" s="41" t="s">
        <v>1773</v>
      </c>
      <c r="B182" s="41" t="s">
        <v>2874</v>
      </c>
      <c r="C182" s="41" t="s">
        <v>1788</v>
      </c>
      <c r="D182" s="42">
        <v>38100</v>
      </c>
      <c r="H182" s="42"/>
      <c r="I182" s="42"/>
      <c r="J182" s="42"/>
      <c r="K182" s="42"/>
    </row>
    <row r="183" spans="1:11" x14ac:dyDescent="0.25">
      <c r="A183" s="41" t="s">
        <v>1773</v>
      </c>
      <c r="B183" s="41" t="s">
        <v>2871</v>
      </c>
      <c r="C183" s="41" t="s">
        <v>1788</v>
      </c>
      <c r="D183" s="42">
        <v>72000</v>
      </c>
      <c r="H183" s="42" t="s">
        <v>1712</v>
      </c>
      <c r="I183" s="42" t="s">
        <v>1429</v>
      </c>
      <c r="J183" s="42" t="s">
        <v>41</v>
      </c>
      <c r="K183" s="42">
        <v>86670</v>
      </c>
    </row>
    <row r="184" spans="1:11" x14ac:dyDescent="0.25">
      <c r="A184" s="41" t="s">
        <v>1769</v>
      </c>
      <c r="B184" s="41" t="s">
        <v>2865</v>
      </c>
      <c r="C184" s="41" t="s">
        <v>1624</v>
      </c>
      <c r="D184" s="42">
        <v>23100</v>
      </c>
      <c r="H184" s="42" t="s">
        <v>1715</v>
      </c>
      <c r="I184" s="42" t="s">
        <v>1706</v>
      </c>
      <c r="J184" s="42" t="s">
        <v>41</v>
      </c>
      <c r="K184" s="42">
        <v>148500</v>
      </c>
    </row>
    <row r="185" spans="1:11" x14ac:dyDescent="0.25">
      <c r="A185" s="41" t="s">
        <v>1762</v>
      </c>
      <c r="B185" s="41" t="s">
        <v>2862</v>
      </c>
      <c r="C185" s="41" t="s">
        <v>1492</v>
      </c>
      <c r="D185" s="42">
        <v>12684.67</v>
      </c>
      <c r="H185" s="42" t="s">
        <v>1715</v>
      </c>
      <c r="I185" s="42" t="s">
        <v>1439</v>
      </c>
      <c r="J185" s="42" t="s">
        <v>1387</v>
      </c>
      <c r="K185" s="42">
        <v>13157</v>
      </c>
    </row>
    <row r="186" spans="1:11" x14ac:dyDescent="0.25">
      <c r="A186" s="41" t="s">
        <v>1762</v>
      </c>
      <c r="B186" s="41" t="s">
        <v>2859</v>
      </c>
      <c r="C186" s="41" t="s">
        <v>1765</v>
      </c>
      <c r="D186" s="42">
        <v>30240</v>
      </c>
      <c r="H186" s="42" t="s">
        <v>1715</v>
      </c>
      <c r="I186" s="42" t="s">
        <v>1492</v>
      </c>
      <c r="J186" s="42" t="s">
        <v>1387</v>
      </c>
      <c r="K186" s="42">
        <v>33048</v>
      </c>
    </row>
    <row r="187" spans="1:11" x14ac:dyDescent="0.25">
      <c r="A187" s="41" t="s">
        <v>1759</v>
      </c>
      <c r="B187" s="41" t="s">
        <v>2854</v>
      </c>
      <c r="C187" s="41" t="s">
        <v>1429</v>
      </c>
      <c r="D187" s="42">
        <v>63000</v>
      </c>
      <c r="H187" s="42" t="s">
        <v>1722</v>
      </c>
      <c r="I187" s="42" t="s">
        <v>1429</v>
      </c>
      <c r="J187" s="42" t="s">
        <v>41</v>
      </c>
      <c r="K187" s="42">
        <v>298100</v>
      </c>
    </row>
    <row r="188" spans="1:11" x14ac:dyDescent="0.25">
      <c r="A188" s="41" t="s">
        <v>2851</v>
      </c>
      <c r="B188" s="41" t="s">
        <v>2850</v>
      </c>
      <c r="C188" s="41" t="s">
        <v>1391</v>
      </c>
      <c r="D188" s="42">
        <v>3228</v>
      </c>
      <c r="H188" s="42" t="s">
        <v>1725</v>
      </c>
      <c r="I188" s="42" t="s">
        <v>1706</v>
      </c>
      <c r="J188" s="42" t="s">
        <v>41</v>
      </c>
      <c r="K188" s="42">
        <v>143100</v>
      </c>
    </row>
    <row r="189" spans="1:11" x14ac:dyDescent="0.25">
      <c r="A189" s="41" t="s">
        <v>1755</v>
      </c>
      <c r="B189" s="41" t="s">
        <v>2847</v>
      </c>
      <c r="C189" s="41" t="s">
        <v>2315</v>
      </c>
      <c r="D189" s="42">
        <v>6639.54</v>
      </c>
      <c r="H189" s="42" t="s">
        <v>1728</v>
      </c>
      <c r="I189" s="42" t="s">
        <v>1729</v>
      </c>
      <c r="J189" s="42" t="s">
        <v>27</v>
      </c>
      <c r="K189" s="42">
        <v>28600</v>
      </c>
    </row>
    <row r="190" spans="1:11" x14ac:dyDescent="0.25">
      <c r="A190" s="41" t="s">
        <v>1750</v>
      </c>
      <c r="B190" s="41" t="s">
        <v>2844</v>
      </c>
      <c r="C190" s="41" t="s">
        <v>1492</v>
      </c>
      <c r="D190" s="42">
        <v>26136</v>
      </c>
      <c r="H190" s="42" t="s">
        <v>1732</v>
      </c>
      <c r="I190" s="42" t="s">
        <v>1439</v>
      </c>
      <c r="J190" s="42" t="s">
        <v>1387</v>
      </c>
      <c r="K190" s="42">
        <v>6640</v>
      </c>
    </row>
    <row r="191" spans="1:11" x14ac:dyDescent="0.25">
      <c r="A191" s="41" t="s">
        <v>1750</v>
      </c>
      <c r="B191" s="41" t="s">
        <v>2841</v>
      </c>
      <c r="C191" s="41" t="s">
        <v>1480</v>
      </c>
      <c r="D191" s="42">
        <v>4800</v>
      </c>
      <c r="H191" s="42" t="s">
        <v>1732</v>
      </c>
      <c r="I191" s="42" t="s">
        <v>1492</v>
      </c>
      <c r="J191" s="42" t="s">
        <v>1387</v>
      </c>
      <c r="K191" s="42">
        <v>34848</v>
      </c>
    </row>
    <row r="192" spans="1:11" x14ac:dyDescent="0.25">
      <c r="A192" s="41" t="s">
        <v>1750</v>
      </c>
      <c r="B192" s="41" t="s">
        <v>2838</v>
      </c>
      <c r="C192" s="41" t="s">
        <v>1473</v>
      </c>
      <c r="D192" s="42">
        <v>18950</v>
      </c>
      <c r="H192" s="42" t="s">
        <v>1732</v>
      </c>
      <c r="I192" s="42" t="s">
        <v>1706</v>
      </c>
      <c r="J192" s="42" t="s">
        <v>41</v>
      </c>
      <c r="K192" s="42">
        <v>148500</v>
      </c>
    </row>
    <row r="193" spans="1:11" x14ac:dyDescent="0.25">
      <c r="A193" s="41" t="s">
        <v>1744</v>
      </c>
      <c r="B193" s="41" t="s">
        <v>2835</v>
      </c>
      <c r="C193" s="41" t="s">
        <v>1706</v>
      </c>
      <c r="D193" s="42">
        <v>137700</v>
      </c>
      <c r="H193" s="42" t="s">
        <v>1739</v>
      </c>
      <c r="I193" s="42" t="s">
        <v>1429</v>
      </c>
      <c r="J193" s="42" t="s">
        <v>41</v>
      </c>
      <c r="K193" s="42">
        <v>38850</v>
      </c>
    </row>
    <row r="194" spans="1:11" x14ac:dyDescent="0.25">
      <c r="A194" s="41" t="s">
        <v>1739</v>
      </c>
      <c r="B194" s="41" t="s">
        <v>2833</v>
      </c>
      <c r="C194" s="41" t="s">
        <v>1492</v>
      </c>
      <c r="D194" s="42">
        <v>32832</v>
      </c>
      <c r="H194" s="42" t="s">
        <v>1739</v>
      </c>
      <c r="I194" s="42" t="s">
        <v>1492</v>
      </c>
      <c r="J194" s="42" t="s">
        <v>1387</v>
      </c>
      <c r="K194" s="42">
        <v>32832</v>
      </c>
    </row>
    <row r="195" spans="1:11" x14ac:dyDescent="0.25">
      <c r="A195" s="41" t="s">
        <v>1739</v>
      </c>
      <c r="B195" s="41" t="s">
        <v>2830</v>
      </c>
      <c r="C195" s="41" t="s">
        <v>1429</v>
      </c>
      <c r="D195" s="42">
        <v>38850</v>
      </c>
      <c r="H195" s="42" t="s">
        <v>1744</v>
      </c>
      <c r="I195" s="42" t="s">
        <v>1706</v>
      </c>
      <c r="J195" s="42" t="s">
        <v>41</v>
      </c>
      <c r="K195" s="42">
        <v>137700</v>
      </c>
    </row>
    <row r="196" spans="1:11" x14ac:dyDescent="0.25">
      <c r="A196" s="41" t="s">
        <v>1732</v>
      </c>
      <c r="B196" s="41" t="s">
        <v>2827</v>
      </c>
      <c r="C196" s="41" t="s">
        <v>1706</v>
      </c>
      <c r="D196" s="42">
        <v>148500</v>
      </c>
      <c r="H196" s="42" t="s">
        <v>1747</v>
      </c>
      <c r="I196" s="42" t="s">
        <v>1473</v>
      </c>
      <c r="J196" s="42" t="s">
        <v>27</v>
      </c>
      <c r="K196" s="42">
        <v>18950</v>
      </c>
    </row>
    <row r="197" spans="1:11" x14ac:dyDescent="0.25">
      <c r="A197" s="41" t="s">
        <v>1732</v>
      </c>
      <c r="B197" s="41" t="s">
        <v>2825</v>
      </c>
      <c r="C197" s="41" t="s">
        <v>2315</v>
      </c>
      <c r="D197" s="42">
        <v>6639.54</v>
      </c>
      <c r="H197" s="42" t="s">
        <v>1750</v>
      </c>
      <c r="I197" s="42" t="s">
        <v>1492</v>
      </c>
      <c r="J197" s="42" t="s">
        <v>1387</v>
      </c>
      <c r="K197" s="42">
        <v>26136</v>
      </c>
    </row>
    <row r="198" spans="1:11" x14ac:dyDescent="0.25">
      <c r="A198" s="41" t="s">
        <v>1732</v>
      </c>
      <c r="B198" s="41" t="s">
        <v>2823</v>
      </c>
      <c r="C198" s="41" t="s">
        <v>1492</v>
      </c>
      <c r="D198" s="42">
        <v>34848</v>
      </c>
      <c r="H198" s="42" t="s">
        <v>1750</v>
      </c>
      <c r="I198" s="42" t="s">
        <v>1480</v>
      </c>
      <c r="J198" s="42" t="s">
        <v>27</v>
      </c>
      <c r="K198" s="42">
        <v>4800</v>
      </c>
    </row>
    <row r="199" spans="1:11" x14ac:dyDescent="0.25">
      <c r="A199" s="41" t="s">
        <v>1728</v>
      </c>
      <c r="B199" s="41" t="s">
        <v>2820</v>
      </c>
      <c r="C199" s="41" t="s">
        <v>1729</v>
      </c>
      <c r="D199" s="42">
        <v>28600</v>
      </c>
      <c r="H199" s="42" t="s">
        <v>1755</v>
      </c>
      <c r="I199" s="42" t="s">
        <v>1439</v>
      </c>
      <c r="J199" s="42" t="s">
        <v>1756</v>
      </c>
      <c r="K199" s="42">
        <v>6640</v>
      </c>
    </row>
    <row r="200" spans="1:11" x14ac:dyDescent="0.25">
      <c r="A200" s="41" t="s">
        <v>1725</v>
      </c>
      <c r="B200" s="41" t="s">
        <v>2814</v>
      </c>
      <c r="C200" s="41" t="s">
        <v>1706</v>
      </c>
      <c r="D200" s="42">
        <v>143100</v>
      </c>
      <c r="H200" s="42" t="s">
        <v>1759</v>
      </c>
      <c r="I200" s="42" t="s">
        <v>1429</v>
      </c>
      <c r="J200" s="42" t="s">
        <v>27</v>
      </c>
      <c r="K200" s="42">
        <v>63000</v>
      </c>
    </row>
    <row r="201" spans="1:11" x14ac:dyDescent="0.25">
      <c r="A201" s="41" t="s">
        <v>1722</v>
      </c>
      <c r="B201" s="41" t="s">
        <v>2812</v>
      </c>
      <c r="C201" s="41" t="s">
        <v>1429</v>
      </c>
      <c r="D201" s="42">
        <v>298100</v>
      </c>
      <c r="H201" s="42" t="s">
        <v>1762</v>
      </c>
      <c r="I201" s="42" t="s">
        <v>1492</v>
      </c>
      <c r="J201" s="42" t="s">
        <v>1387</v>
      </c>
      <c r="K201" s="42">
        <v>12685</v>
      </c>
    </row>
    <row r="202" spans="1:11" x14ac:dyDescent="0.25">
      <c r="A202" s="41" t="s">
        <v>1715</v>
      </c>
      <c r="B202" s="57" t="s">
        <v>2809</v>
      </c>
      <c r="C202" s="57" t="s">
        <v>1399</v>
      </c>
      <c r="D202" s="56">
        <v>1290</v>
      </c>
      <c r="H202" s="42" t="s">
        <v>1762</v>
      </c>
      <c r="I202" s="42" t="s">
        <v>1765</v>
      </c>
      <c r="J202" s="42" t="s">
        <v>1387</v>
      </c>
      <c r="K202" s="42">
        <v>30240</v>
      </c>
    </row>
    <row r="203" spans="1:11" x14ac:dyDescent="0.25">
      <c r="A203" s="41" t="s">
        <v>1715</v>
      </c>
      <c r="B203" s="41" t="s">
        <v>2805</v>
      </c>
      <c r="C203" s="41" t="s">
        <v>1492</v>
      </c>
      <c r="D203" s="42">
        <v>33048</v>
      </c>
      <c r="H203" s="42" t="s">
        <v>1769</v>
      </c>
      <c r="I203" s="42" t="s">
        <v>1624</v>
      </c>
      <c r="J203" s="42" t="s">
        <v>1770</v>
      </c>
      <c r="K203" s="42">
        <v>23100</v>
      </c>
    </row>
    <row r="204" spans="1:11" x14ac:dyDescent="0.25">
      <c r="A204" s="41" t="s">
        <v>1715</v>
      </c>
      <c r="B204" s="41" t="s">
        <v>2802</v>
      </c>
      <c r="C204" s="41" t="s">
        <v>1706</v>
      </c>
      <c r="D204" s="42">
        <v>148500</v>
      </c>
      <c r="H204" s="42" t="s">
        <v>1773</v>
      </c>
      <c r="I204" s="42" t="s">
        <v>1391</v>
      </c>
      <c r="J204" s="42" t="s">
        <v>27</v>
      </c>
      <c r="K204" s="42">
        <v>3228</v>
      </c>
    </row>
    <row r="205" spans="1:11" x14ac:dyDescent="0.25">
      <c r="A205" s="41" t="s">
        <v>1715</v>
      </c>
      <c r="B205" s="41" t="s">
        <v>2799</v>
      </c>
      <c r="C205" s="41" t="s">
        <v>2315</v>
      </c>
      <c r="D205" s="42">
        <v>13157.31</v>
      </c>
      <c r="H205" s="56" t="s">
        <v>1773</v>
      </c>
      <c r="I205" s="56" t="s">
        <v>1399</v>
      </c>
      <c r="J205" s="56" t="s">
        <v>1776</v>
      </c>
      <c r="K205" s="56">
        <v>1850</v>
      </c>
    </row>
    <row r="206" spans="1:11" x14ac:dyDescent="0.25">
      <c r="A206" s="41" t="s">
        <v>1712</v>
      </c>
      <c r="B206" s="41" t="s">
        <v>2796</v>
      </c>
      <c r="C206" s="41" t="s">
        <v>1429</v>
      </c>
      <c r="D206" s="42">
        <v>86670</v>
      </c>
      <c r="H206" s="56" t="s">
        <v>1773</v>
      </c>
      <c r="I206" s="56" t="s">
        <v>1779</v>
      </c>
      <c r="J206" s="56" t="s">
        <v>27</v>
      </c>
      <c r="K206" s="56">
        <v>3600</v>
      </c>
    </row>
    <row r="207" spans="1:11" x14ac:dyDescent="0.25">
      <c r="A207" s="41"/>
      <c r="B207" s="41"/>
      <c r="C207" s="41"/>
      <c r="D207" s="42">
        <f>SUM(D178:D206)</f>
        <v>1787854.2000000002</v>
      </c>
      <c r="H207" s="42" t="s">
        <v>1773</v>
      </c>
      <c r="I207" s="42" t="s">
        <v>1729</v>
      </c>
      <c r="J207" s="42" t="s">
        <v>27</v>
      </c>
      <c r="K207" s="42">
        <v>21184</v>
      </c>
    </row>
    <row r="208" spans="1:11" x14ac:dyDescent="0.25">
      <c r="A208" s="41"/>
      <c r="B208" s="41"/>
      <c r="C208" s="41"/>
      <c r="D208" s="42"/>
      <c r="H208" s="42" t="s">
        <v>1773</v>
      </c>
      <c r="I208" s="42" t="s">
        <v>1529</v>
      </c>
      <c r="J208" s="42" t="s">
        <v>1785</v>
      </c>
      <c r="K208" s="42">
        <v>142758</v>
      </c>
    </row>
    <row r="209" spans="1:12" x14ac:dyDescent="0.25">
      <c r="A209" s="41"/>
      <c r="B209" s="41"/>
      <c r="C209" s="41"/>
      <c r="D209" s="42"/>
      <c r="H209" s="42" t="s">
        <v>1773</v>
      </c>
      <c r="I209" s="42" t="s">
        <v>1788</v>
      </c>
      <c r="J209" s="42" t="s">
        <v>1387</v>
      </c>
      <c r="K209" s="42">
        <v>72000</v>
      </c>
    </row>
    <row r="210" spans="1:12" x14ac:dyDescent="0.25">
      <c r="A210" s="41"/>
      <c r="B210" s="41"/>
      <c r="C210" s="41"/>
      <c r="D210" s="42"/>
      <c r="H210" s="42" t="s">
        <v>1773</v>
      </c>
      <c r="I210" s="42" t="s">
        <v>1429</v>
      </c>
      <c r="J210" s="42" t="s">
        <v>41</v>
      </c>
      <c r="K210" s="42">
        <v>101200</v>
      </c>
    </row>
    <row r="211" spans="1:12" x14ac:dyDescent="0.25">
      <c r="A211" s="41"/>
      <c r="B211" s="41"/>
      <c r="C211" s="41"/>
      <c r="D211" s="42"/>
      <c r="H211" s="42" t="s">
        <v>1773</v>
      </c>
      <c r="I211" s="42" t="s">
        <v>1788</v>
      </c>
      <c r="J211" s="42" t="s">
        <v>1387</v>
      </c>
      <c r="K211" s="42">
        <v>38100</v>
      </c>
    </row>
    <row r="212" spans="1:12" x14ac:dyDescent="0.25">
      <c r="A212" s="41"/>
      <c r="B212" s="41"/>
      <c r="C212" s="41"/>
      <c r="D212" s="42"/>
      <c r="H212" s="42" t="s">
        <v>1773</v>
      </c>
      <c r="I212" s="42" t="s">
        <v>1788</v>
      </c>
      <c r="J212" s="42" t="s">
        <v>1387</v>
      </c>
      <c r="K212" s="42">
        <v>72000</v>
      </c>
    </row>
    <row r="213" spans="1:12" x14ac:dyDescent="0.25">
      <c r="A213" s="41" t="s">
        <v>1887</v>
      </c>
      <c r="B213" s="41" t="s">
        <v>3015</v>
      </c>
      <c r="C213" s="41" t="s">
        <v>1429</v>
      </c>
      <c r="D213" s="48">
        <v>13650</v>
      </c>
      <c r="H213" s="42"/>
      <c r="I213" s="42"/>
      <c r="J213" s="42"/>
      <c r="K213" s="42"/>
    </row>
    <row r="214" spans="1:12" x14ac:dyDescent="0.25">
      <c r="A214" s="41" t="s">
        <v>1884</v>
      </c>
      <c r="B214" s="41" t="s">
        <v>3012</v>
      </c>
      <c r="C214" s="41" t="s">
        <v>1388</v>
      </c>
      <c r="D214" s="48">
        <v>39000</v>
      </c>
      <c r="H214" s="42"/>
      <c r="I214" s="42"/>
      <c r="J214" s="42"/>
      <c r="K214" s="42"/>
      <c r="L214" s="44">
        <f>K214-D207</f>
        <v>-1787854.2000000002</v>
      </c>
    </row>
    <row r="215" spans="1:12" x14ac:dyDescent="0.25">
      <c r="A215" s="41" t="s">
        <v>1881</v>
      </c>
      <c r="B215" s="41" t="s">
        <v>3006</v>
      </c>
      <c r="C215" s="41" t="s">
        <v>1531</v>
      </c>
      <c r="D215" s="48">
        <v>200232</v>
      </c>
      <c r="H215" s="42"/>
      <c r="I215" s="42"/>
      <c r="J215" s="42"/>
      <c r="K215" s="42"/>
    </row>
    <row r="216" spans="1:12" x14ac:dyDescent="0.25">
      <c r="A216" s="41" t="s">
        <v>1876</v>
      </c>
      <c r="B216" s="41" t="s">
        <v>3003</v>
      </c>
      <c r="C216" s="41" t="s">
        <v>1492</v>
      </c>
      <c r="D216" s="48">
        <v>73591.98</v>
      </c>
      <c r="H216" s="42"/>
      <c r="I216" s="42"/>
      <c r="J216" s="42"/>
      <c r="K216" s="42"/>
    </row>
    <row r="217" spans="1:12" x14ac:dyDescent="0.25">
      <c r="A217" s="41" t="s">
        <v>1876</v>
      </c>
      <c r="B217" s="41" t="s">
        <v>3000</v>
      </c>
      <c r="C217" s="41" t="s">
        <v>1391</v>
      </c>
      <c r="D217" s="48">
        <v>3228</v>
      </c>
      <c r="H217" s="42" t="s">
        <v>1798</v>
      </c>
      <c r="I217" s="42" t="s">
        <v>1788</v>
      </c>
      <c r="J217" s="42" t="s">
        <v>1387</v>
      </c>
      <c r="K217" s="48">
        <v>8000</v>
      </c>
    </row>
    <row r="218" spans="1:12" x14ac:dyDescent="0.25">
      <c r="A218" s="41" t="s">
        <v>1871</v>
      </c>
      <c r="B218" s="41" t="s">
        <v>2996</v>
      </c>
      <c r="C218" s="41" t="s">
        <v>1492</v>
      </c>
      <c r="D218" s="48">
        <v>16017.84</v>
      </c>
      <c r="H218" s="42" t="s">
        <v>1801</v>
      </c>
      <c r="I218" s="42" t="s">
        <v>1802</v>
      </c>
      <c r="J218" s="42" t="s">
        <v>27</v>
      </c>
      <c r="K218" s="48">
        <v>25800</v>
      </c>
    </row>
    <row r="219" spans="1:12" x14ac:dyDescent="0.25">
      <c r="A219" s="41" t="s">
        <v>1871</v>
      </c>
      <c r="B219" s="41" t="s">
        <v>2993</v>
      </c>
      <c r="C219" s="41" t="s">
        <v>2315</v>
      </c>
      <c r="D219" s="48">
        <v>1908</v>
      </c>
      <c r="H219" s="42" t="s">
        <v>1806</v>
      </c>
      <c r="I219" s="42" t="s">
        <v>1807</v>
      </c>
      <c r="J219" s="42" t="s">
        <v>1387</v>
      </c>
      <c r="K219" s="48">
        <v>147312</v>
      </c>
    </row>
    <row r="220" spans="1:12" x14ac:dyDescent="0.25">
      <c r="A220" s="41" t="s">
        <v>1868</v>
      </c>
      <c r="B220" s="41" t="s">
        <v>2990</v>
      </c>
      <c r="C220" s="41" t="s">
        <v>1492</v>
      </c>
      <c r="D220" s="48">
        <v>147254.17000000001</v>
      </c>
      <c r="H220" s="42" t="s">
        <v>1806</v>
      </c>
      <c r="I220" s="42" t="s">
        <v>1429</v>
      </c>
      <c r="J220" s="42" t="s">
        <v>41</v>
      </c>
      <c r="K220" s="48">
        <v>53870</v>
      </c>
    </row>
    <row r="221" spans="1:12" x14ac:dyDescent="0.25">
      <c r="A221" s="41" t="s">
        <v>1865</v>
      </c>
      <c r="B221" s="41" t="s">
        <v>2987</v>
      </c>
      <c r="C221" s="41" t="s">
        <v>1492</v>
      </c>
      <c r="D221" s="48">
        <v>83856.92</v>
      </c>
      <c r="H221" s="42" t="s">
        <v>1813</v>
      </c>
      <c r="I221" s="42" t="s">
        <v>1814</v>
      </c>
      <c r="J221" s="42" t="s">
        <v>27</v>
      </c>
      <c r="K221" s="48">
        <v>56746</v>
      </c>
    </row>
    <row r="222" spans="1:12" x14ac:dyDescent="0.25">
      <c r="A222" s="41" t="s">
        <v>1857</v>
      </c>
      <c r="B222" s="41" t="s">
        <v>2981</v>
      </c>
      <c r="C222" s="41" t="s">
        <v>1858</v>
      </c>
      <c r="D222" s="48">
        <v>29628</v>
      </c>
      <c r="H222" s="42" t="s">
        <v>1818</v>
      </c>
      <c r="I222" s="42" t="s">
        <v>1452</v>
      </c>
      <c r="J222" s="42" t="s">
        <v>1387</v>
      </c>
      <c r="K222" s="48">
        <v>235000</v>
      </c>
    </row>
    <row r="223" spans="1:12" x14ac:dyDescent="0.25">
      <c r="A223" s="41" t="s">
        <v>1854</v>
      </c>
      <c r="B223" s="41" t="s">
        <v>2976</v>
      </c>
      <c r="C223" s="41" t="s">
        <v>1429</v>
      </c>
      <c r="D223" s="48">
        <v>182298</v>
      </c>
      <c r="H223" s="42" t="s">
        <v>1818</v>
      </c>
      <c r="I223" s="42" t="s">
        <v>1429</v>
      </c>
      <c r="J223" s="42" t="s">
        <v>41</v>
      </c>
      <c r="K223" s="48">
        <v>60670</v>
      </c>
    </row>
    <row r="224" spans="1:12" x14ac:dyDescent="0.25">
      <c r="A224" s="41" t="s">
        <v>1857</v>
      </c>
      <c r="B224" s="41" t="s">
        <v>2973</v>
      </c>
      <c r="C224" s="41" t="s">
        <v>2971</v>
      </c>
      <c r="D224" s="48">
        <v>1192424.03</v>
      </c>
      <c r="H224" s="42" t="s">
        <v>1823</v>
      </c>
      <c r="I224" s="42" t="s">
        <v>1492</v>
      </c>
      <c r="J224" s="42" t="s">
        <v>1387</v>
      </c>
      <c r="K224" s="48">
        <v>3456</v>
      </c>
    </row>
    <row r="225" spans="1:11" x14ac:dyDescent="0.25">
      <c r="A225" s="41" t="s">
        <v>1846</v>
      </c>
      <c r="B225" s="41" t="s">
        <v>2966</v>
      </c>
      <c r="C225" s="41" t="s">
        <v>2961</v>
      </c>
      <c r="D225" s="48">
        <v>31200</v>
      </c>
      <c r="H225" s="42" t="s">
        <v>1826</v>
      </c>
      <c r="I225" s="42" t="s">
        <v>1398</v>
      </c>
      <c r="J225" s="42" t="s">
        <v>27</v>
      </c>
      <c r="K225" s="48">
        <v>14400</v>
      </c>
    </row>
    <row r="226" spans="1:11" x14ac:dyDescent="0.25">
      <c r="A226" s="41" t="s">
        <v>1846</v>
      </c>
      <c r="B226" s="41" t="s">
        <v>2963</v>
      </c>
      <c r="C226" s="41" t="s">
        <v>2961</v>
      </c>
      <c r="D226" s="48">
        <v>31200</v>
      </c>
      <c r="H226" s="42" t="s">
        <v>1829</v>
      </c>
      <c r="I226" s="42" t="s">
        <v>1729</v>
      </c>
      <c r="J226" s="42" t="s">
        <v>27</v>
      </c>
      <c r="K226" s="48">
        <v>-16582</v>
      </c>
    </row>
    <row r="227" spans="1:11" x14ac:dyDescent="0.25">
      <c r="A227" s="41" t="s">
        <v>1843</v>
      </c>
      <c r="B227" s="41" t="s">
        <v>2956</v>
      </c>
      <c r="C227" s="41" t="s">
        <v>1480</v>
      </c>
      <c r="D227" s="48">
        <v>9600</v>
      </c>
      <c r="H227" s="42" t="s">
        <v>1829</v>
      </c>
      <c r="I227" s="42" t="s">
        <v>1729</v>
      </c>
      <c r="J227" s="42" t="s">
        <v>27</v>
      </c>
      <c r="K227" s="48">
        <v>16582</v>
      </c>
    </row>
    <row r="228" spans="1:11" x14ac:dyDescent="0.25">
      <c r="A228" s="41" t="s">
        <v>1834</v>
      </c>
      <c r="B228" s="41" t="s">
        <v>2953</v>
      </c>
      <c r="C228" s="41" t="s">
        <v>1835</v>
      </c>
      <c r="D228" s="48">
        <v>28000</v>
      </c>
      <c r="H228" s="42" t="s">
        <v>1834</v>
      </c>
      <c r="I228" s="42" t="s">
        <v>1835</v>
      </c>
      <c r="J228" s="42" t="s">
        <v>27</v>
      </c>
      <c r="K228" s="48">
        <v>28000</v>
      </c>
    </row>
    <row r="229" spans="1:11" x14ac:dyDescent="0.25">
      <c r="A229" s="41" t="s">
        <v>1834</v>
      </c>
      <c r="B229" s="41" t="s">
        <v>2951</v>
      </c>
      <c r="C229" s="41" t="s">
        <v>1835</v>
      </c>
      <c r="D229" s="48">
        <v>28000</v>
      </c>
      <c r="H229" s="42" t="s">
        <v>1834</v>
      </c>
      <c r="I229" s="42" t="s">
        <v>1835</v>
      </c>
      <c r="J229" s="42" t="s">
        <v>27</v>
      </c>
      <c r="K229" s="48">
        <v>28000</v>
      </c>
    </row>
    <row r="230" spans="1:11" x14ac:dyDescent="0.25">
      <c r="A230" s="41" t="s">
        <v>1834</v>
      </c>
      <c r="B230" s="41" t="s">
        <v>2945</v>
      </c>
      <c r="C230" s="41" t="s">
        <v>1404</v>
      </c>
      <c r="D230" s="48">
        <v>30200</v>
      </c>
      <c r="H230" s="42" t="s">
        <v>1834</v>
      </c>
      <c r="I230" s="42" t="s">
        <v>1404</v>
      </c>
      <c r="J230" s="42" t="s">
        <v>30</v>
      </c>
      <c r="K230" s="48">
        <v>30200</v>
      </c>
    </row>
    <row r="231" spans="1:11" x14ac:dyDescent="0.25">
      <c r="A231" s="41" t="s">
        <v>1829</v>
      </c>
      <c r="B231" s="41" t="s">
        <v>2939</v>
      </c>
      <c r="C231" s="41" t="s">
        <v>1729</v>
      </c>
      <c r="D231" s="48">
        <v>-16581.98</v>
      </c>
      <c r="H231" s="42" t="s">
        <v>1843</v>
      </c>
      <c r="I231" s="42" t="s">
        <v>1480</v>
      </c>
      <c r="J231" s="42" t="s">
        <v>27</v>
      </c>
      <c r="K231" s="48">
        <v>9600</v>
      </c>
    </row>
    <row r="232" spans="1:11" x14ac:dyDescent="0.25">
      <c r="A232" s="41" t="s">
        <v>1829</v>
      </c>
      <c r="B232" s="41" t="s">
        <v>2936</v>
      </c>
      <c r="C232" s="41" t="s">
        <v>1729</v>
      </c>
      <c r="D232" s="48">
        <v>16581.98</v>
      </c>
      <c r="H232" s="42" t="s">
        <v>1846</v>
      </c>
      <c r="I232" s="42" t="s">
        <v>1847</v>
      </c>
      <c r="J232" s="42" t="s">
        <v>1848</v>
      </c>
      <c r="K232" s="48">
        <v>31200</v>
      </c>
    </row>
    <row r="233" spans="1:11" x14ac:dyDescent="0.25">
      <c r="A233" s="41" t="s">
        <v>1826</v>
      </c>
      <c r="B233" s="41" t="s">
        <v>2933</v>
      </c>
      <c r="C233" s="41" t="s">
        <v>1398</v>
      </c>
      <c r="D233" s="48">
        <v>14400</v>
      </c>
      <c r="H233" s="42" t="s">
        <v>1846</v>
      </c>
      <c r="I233" s="42" t="s">
        <v>1847</v>
      </c>
      <c r="J233" s="42" t="s">
        <v>1848</v>
      </c>
      <c r="K233" s="48">
        <v>31200</v>
      </c>
    </row>
    <row r="234" spans="1:11" x14ac:dyDescent="0.25">
      <c r="A234" s="41" t="s">
        <v>1823</v>
      </c>
      <c r="B234" s="41" t="s">
        <v>2927</v>
      </c>
      <c r="C234" s="41" t="s">
        <v>1492</v>
      </c>
      <c r="D234" s="48">
        <v>3456</v>
      </c>
      <c r="H234" s="42" t="s">
        <v>1854</v>
      </c>
      <c r="I234" s="42" t="s">
        <v>1429</v>
      </c>
      <c r="J234" s="42" t="s">
        <v>41</v>
      </c>
      <c r="K234" s="48">
        <v>182298</v>
      </c>
    </row>
    <row r="235" spans="1:11" x14ac:dyDescent="0.25">
      <c r="A235" s="41" t="s">
        <v>1818</v>
      </c>
      <c r="B235" s="41" t="s">
        <v>2924</v>
      </c>
      <c r="C235" s="41" t="s">
        <v>1452</v>
      </c>
      <c r="D235" s="48">
        <v>235000</v>
      </c>
      <c r="H235" s="42" t="s">
        <v>1857</v>
      </c>
      <c r="I235" s="42" t="s">
        <v>1858</v>
      </c>
      <c r="J235" s="42" t="s">
        <v>1387</v>
      </c>
      <c r="K235" s="48">
        <v>29628</v>
      </c>
    </row>
    <row r="236" spans="1:11" x14ac:dyDescent="0.25">
      <c r="A236" s="41" t="s">
        <v>1818</v>
      </c>
      <c r="B236" s="41" t="s">
        <v>2921</v>
      </c>
      <c r="C236" s="41" t="s">
        <v>1429</v>
      </c>
      <c r="D236" s="48">
        <v>60669</v>
      </c>
      <c r="H236" s="42" t="s">
        <v>1857</v>
      </c>
      <c r="I236" s="42" t="s">
        <v>1861</v>
      </c>
      <c r="J236" s="42" t="s">
        <v>1387</v>
      </c>
      <c r="K236" s="48">
        <v>1192424</v>
      </c>
    </row>
    <row r="237" spans="1:11" x14ac:dyDescent="0.25">
      <c r="A237" s="41" t="s">
        <v>1813</v>
      </c>
      <c r="B237" s="41" t="s">
        <v>2918</v>
      </c>
      <c r="C237" s="41" t="s">
        <v>1814</v>
      </c>
      <c r="D237" s="48">
        <v>56745</v>
      </c>
      <c r="H237" s="42" t="s">
        <v>1865</v>
      </c>
      <c r="I237" s="42" t="s">
        <v>1492</v>
      </c>
      <c r="J237" s="42" t="s">
        <v>1387</v>
      </c>
      <c r="K237" s="48">
        <v>83857</v>
      </c>
    </row>
    <row r="238" spans="1:11" x14ac:dyDescent="0.25">
      <c r="A238" s="41" t="s">
        <v>1806</v>
      </c>
      <c r="B238" s="41" t="s">
        <v>2913</v>
      </c>
      <c r="C238" s="41" t="s">
        <v>2911</v>
      </c>
      <c r="D238" s="48">
        <v>147312</v>
      </c>
      <c r="H238" s="42" t="s">
        <v>1868</v>
      </c>
      <c r="I238" s="42" t="s">
        <v>1492</v>
      </c>
      <c r="J238" s="42" t="s">
        <v>1387</v>
      </c>
      <c r="K238" s="48">
        <v>147254</v>
      </c>
    </row>
    <row r="239" spans="1:11" x14ac:dyDescent="0.25">
      <c r="A239" s="41" t="s">
        <v>1806</v>
      </c>
      <c r="B239" s="41" t="s">
        <v>2906</v>
      </c>
      <c r="C239" s="41" t="s">
        <v>1429</v>
      </c>
      <c r="D239" s="48">
        <v>53870</v>
      </c>
      <c r="H239" s="42" t="s">
        <v>1871</v>
      </c>
      <c r="I239" s="42" t="s">
        <v>1492</v>
      </c>
      <c r="J239" s="42" t="s">
        <v>1387</v>
      </c>
      <c r="K239" s="48">
        <v>16018</v>
      </c>
    </row>
    <row r="240" spans="1:11" x14ac:dyDescent="0.25">
      <c r="A240" s="41" t="s">
        <v>1801</v>
      </c>
      <c r="B240" s="41" t="s">
        <v>2903</v>
      </c>
      <c r="C240" s="41" t="s">
        <v>2901</v>
      </c>
      <c r="D240" s="48">
        <v>25800</v>
      </c>
      <c r="H240" s="42" t="s">
        <v>1871</v>
      </c>
      <c r="I240" s="42" t="s">
        <v>1439</v>
      </c>
      <c r="J240" s="42" t="s">
        <v>1756</v>
      </c>
      <c r="K240" s="48">
        <v>1908</v>
      </c>
    </row>
    <row r="241" spans="1:13" x14ac:dyDescent="0.25">
      <c r="A241" s="41" t="s">
        <v>2896</v>
      </c>
      <c r="B241" s="58" t="s">
        <v>2895</v>
      </c>
      <c r="C241" s="58" t="s">
        <v>1399</v>
      </c>
      <c r="D241" s="59">
        <v>1850</v>
      </c>
      <c r="H241" s="42" t="s">
        <v>1876</v>
      </c>
      <c r="I241" s="42" t="s">
        <v>1492</v>
      </c>
      <c r="J241" s="42" t="s">
        <v>1387</v>
      </c>
      <c r="K241" s="48">
        <v>73592</v>
      </c>
    </row>
    <row r="242" spans="1:13" x14ac:dyDescent="0.25">
      <c r="A242" s="41" t="s">
        <v>1798</v>
      </c>
      <c r="B242" s="58" t="s">
        <v>2892</v>
      </c>
      <c r="C242" s="58" t="s">
        <v>1779</v>
      </c>
      <c r="D242" s="59">
        <v>3600</v>
      </c>
      <c r="H242" s="42" t="s">
        <v>1876</v>
      </c>
      <c r="I242" s="42" t="s">
        <v>1391</v>
      </c>
      <c r="J242" s="42" t="s">
        <v>27</v>
      </c>
      <c r="K242" s="48">
        <v>3228</v>
      </c>
    </row>
    <row r="243" spans="1:13" x14ac:dyDescent="0.25">
      <c r="A243" s="41" t="s">
        <v>1798</v>
      </c>
      <c r="B243" s="41" t="s">
        <v>2886</v>
      </c>
      <c r="C243" s="41" t="s">
        <v>1788</v>
      </c>
      <c r="D243" s="48">
        <v>8000</v>
      </c>
      <c r="H243" s="42" t="s">
        <v>1881</v>
      </c>
      <c r="I243" s="42" t="s">
        <v>1531</v>
      </c>
      <c r="J243" s="42" t="s">
        <v>1756</v>
      </c>
      <c r="K243" s="48">
        <v>200232</v>
      </c>
    </row>
    <row r="244" spans="1:13" x14ac:dyDescent="0.25">
      <c r="A244" s="41"/>
      <c r="B244" s="41"/>
      <c r="C244" s="41"/>
      <c r="D244" s="42">
        <f>SUM(D213:D243)</f>
        <v>2751990.94</v>
      </c>
      <c r="H244" s="42" t="s">
        <v>1884</v>
      </c>
      <c r="I244" s="42" t="s">
        <v>1388</v>
      </c>
      <c r="J244" s="42" t="s">
        <v>27</v>
      </c>
      <c r="K244" s="48">
        <v>39000</v>
      </c>
    </row>
    <row r="245" spans="1:13" x14ac:dyDescent="0.25">
      <c r="A245" s="41"/>
      <c r="B245" s="41"/>
      <c r="C245" s="41"/>
      <c r="D245" s="42"/>
      <c r="H245" s="42" t="s">
        <v>1887</v>
      </c>
      <c r="I245" s="42" t="s">
        <v>1429</v>
      </c>
      <c r="J245" s="42" t="s">
        <v>41</v>
      </c>
      <c r="K245" s="48">
        <v>13650</v>
      </c>
    </row>
    <row r="246" spans="1:13" x14ac:dyDescent="0.25">
      <c r="A246" s="41"/>
      <c r="B246" s="41"/>
      <c r="C246" s="41"/>
      <c r="D246" s="42"/>
      <c r="H246" s="59" t="s">
        <v>1890</v>
      </c>
      <c r="I246" s="59" t="s">
        <v>1399</v>
      </c>
      <c r="J246" s="59" t="s">
        <v>1776</v>
      </c>
      <c r="K246" s="59">
        <v>1150</v>
      </c>
    </row>
    <row r="247" spans="1:13" x14ac:dyDescent="0.25">
      <c r="A247" s="41"/>
      <c r="B247" s="41"/>
      <c r="C247" s="41"/>
      <c r="D247" s="42"/>
      <c r="H247" s="42"/>
      <c r="I247" s="42"/>
      <c r="J247" s="42"/>
      <c r="K247" s="42"/>
      <c r="L247" s="44">
        <f>K247-D244</f>
        <v>-2751990.94</v>
      </c>
    </row>
    <row r="248" spans="1:13" x14ac:dyDescent="0.25">
      <c r="A248" s="41"/>
      <c r="B248" s="41"/>
      <c r="C248" s="41"/>
      <c r="D248" s="42"/>
      <c r="H248" s="42"/>
      <c r="I248" s="42"/>
      <c r="J248" s="42"/>
      <c r="K248" s="42"/>
    </row>
    <row r="249" spans="1:13" x14ac:dyDescent="0.25">
      <c r="A249" s="41"/>
      <c r="B249" s="41"/>
      <c r="C249" s="41"/>
      <c r="D249" s="42"/>
      <c r="H249" s="42"/>
      <c r="I249" s="42"/>
      <c r="J249" s="42"/>
      <c r="K249" s="42"/>
    </row>
    <row r="250" spans="1:13" x14ac:dyDescent="0.25">
      <c r="A250" s="41"/>
      <c r="B250" s="41"/>
      <c r="C250" s="41"/>
      <c r="D250" s="42"/>
      <c r="H250" s="42"/>
      <c r="I250" s="42"/>
      <c r="J250" s="42"/>
      <c r="K250" s="42"/>
    </row>
    <row r="251" spans="1:13" x14ac:dyDescent="0.25">
      <c r="A251" s="41" t="s">
        <v>2011</v>
      </c>
      <c r="B251" s="41" t="s">
        <v>3161</v>
      </c>
      <c r="C251" s="41" t="s">
        <v>2499</v>
      </c>
      <c r="D251" s="48">
        <v>140306.16</v>
      </c>
      <c r="H251" s="42"/>
      <c r="I251" s="42"/>
      <c r="J251" s="42"/>
      <c r="K251" s="42"/>
    </row>
    <row r="252" spans="1:13" x14ac:dyDescent="0.25">
      <c r="A252" s="41" t="s">
        <v>2011</v>
      </c>
      <c r="B252" s="41" t="s">
        <v>3158</v>
      </c>
      <c r="C252" s="41" t="s">
        <v>2018</v>
      </c>
      <c r="D252" s="48">
        <v>2700</v>
      </c>
      <c r="H252" s="42"/>
      <c r="I252" s="42"/>
      <c r="J252" s="42"/>
      <c r="K252" s="42"/>
    </row>
    <row r="253" spans="1:13" x14ac:dyDescent="0.25">
      <c r="A253" s="41" t="s">
        <v>2000</v>
      </c>
      <c r="B253" s="41" t="s">
        <v>3152</v>
      </c>
      <c r="C253" s="41" t="s">
        <v>1706</v>
      </c>
      <c r="D253" s="48">
        <v>-137600</v>
      </c>
      <c r="H253" s="42" t="s">
        <v>1893</v>
      </c>
      <c r="I253" s="42" t="s">
        <v>1894</v>
      </c>
      <c r="J253" s="42" t="s">
        <v>1895</v>
      </c>
      <c r="K253" s="48">
        <v>146250</v>
      </c>
    </row>
    <row r="254" spans="1:13" x14ac:dyDescent="0.25">
      <c r="A254" s="41" t="s">
        <v>2000</v>
      </c>
      <c r="B254" s="41" t="s">
        <v>3150</v>
      </c>
      <c r="C254" s="41" t="s">
        <v>1706</v>
      </c>
      <c r="D254" s="48">
        <v>137600</v>
      </c>
      <c r="H254" s="42" t="s">
        <v>1893</v>
      </c>
      <c r="I254" s="42" t="s">
        <v>1460</v>
      </c>
      <c r="J254" s="42" t="s">
        <v>1899</v>
      </c>
      <c r="K254" s="48">
        <v>3000</v>
      </c>
    </row>
    <row r="255" spans="1:13" x14ac:dyDescent="0.25">
      <c r="A255" s="41" t="s">
        <v>2000</v>
      </c>
      <c r="B255" s="41" t="s">
        <v>3148</v>
      </c>
      <c r="C255" s="41" t="s">
        <v>1706</v>
      </c>
      <c r="D255" s="48">
        <v>137600</v>
      </c>
      <c r="H255" s="48" t="s">
        <v>1902</v>
      </c>
      <c r="I255" s="48" t="s">
        <v>1903</v>
      </c>
      <c r="J255" s="48" t="s">
        <v>1904</v>
      </c>
      <c r="K255" s="63">
        <v>7575996</v>
      </c>
      <c r="L255" s="6">
        <f>6313300+1262666</f>
        <v>7575966</v>
      </c>
      <c r="M255" s="44">
        <f>K255-L255</f>
        <v>30</v>
      </c>
    </row>
    <row r="256" spans="1:13" x14ac:dyDescent="0.25">
      <c r="A256" s="41" t="s">
        <v>2000</v>
      </c>
      <c r="B256" s="41" t="s">
        <v>3146</v>
      </c>
      <c r="C256" s="41" t="s">
        <v>2315</v>
      </c>
      <c r="D256" s="48">
        <v>6412.8</v>
      </c>
      <c r="H256" s="42" t="s">
        <v>1906</v>
      </c>
      <c r="I256" s="42" t="s">
        <v>1907</v>
      </c>
      <c r="J256" s="42" t="s">
        <v>27</v>
      </c>
      <c r="K256" s="48">
        <v>52000</v>
      </c>
    </row>
    <row r="257" spans="1:11" x14ac:dyDescent="0.25">
      <c r="A257" s="41" t="s">
        <v>2000</v>
      </c>
      <c r="B257" s="41" t="s">
        <v>3143</v>
      </c>
      <c r="C257" s="41" t="s">
        <v>2971</v>
      </c>
      <c r="D257" s="48">
        <v>46420.92</v>
      </c>
      <c r="H257" s="42" t="s">
        <v>1911</v>
      </c>
      <c r="I257" s="42" t="s">
        <v>1912</v>
      </c>
      <c r="J257" s="42" t="s">
        <v>27</v>
      </c>
      <c r="K257" s="48">
        <v>17514</v>
      </c>
    </row>
    <row r="258" spans="1:11" x14ac:dyDescent="0.25">
      <c r="A258" s="41" t="s">
        <v>1992</v>
      </c>
      <c r="B258" s="41" t="s">
        <v>3140</v>
      </c>
      <c r="C258" s="41" t="s">
        <v>2971</v>
      </c>
      <c r="D258" s="48">
        <v>149286.15</v>
      </c>
      <c r="H258" s="42" t="s">
        <v>1916</v>
      </c>
      <c r="I258" s="42" t="s">
        <v>1531</v>
      </c>
      <c r="J258" s="42" t="s">
        <v>1756</v>
      </c>
      <c r="K258" s="48">
        <v>200232</v>
      </c>
    </row>
    <row r="259" spans="1:11" x14ac:dyDescent="0.25">
      <c r="A259" s="41" t="s">
        <v>1992</v>
      </c>
      <c r="B259" s="41" t="s">
        <v>3137</v>
      </c>
      <c r="C259" s="41" t="s">
        <v>1994</v>
      </c>
      <c r="D259" s="48">
        <v>1076352</v>
      </c>
      <c r="H259" s="42" t="s">
        <v>1919</v>
      </c>
      <c r="I259" s="42" t="s">
        <v>1460</v>
      </c>
      <c r="J259" s="42" t="s">
        <v>1899</v>
      </c>
      <c r="K259" s="48">
        <v>3000</v>
      </c>
    </row>
    <row r="260" spans="1:11" x14ac:dyDescent="0.25">
      <c r="A260" s="41" t="s">
        <v>1992</v>
      </c>
      <c r="B260" s="41" t="s">
        <v>3132</v>
      </c>
      <c r="C260" s="41" t="s">
        <v>1706</v>
      </c>
      <c r="D260" s="48">
        <v>144000</v>
      </c>
      <c r="H260" s="42" t="s">
        <v>1919</v>
      </c>
      <c r="I260" s="42" t="s">
        <v>1922</v>
      </c>
      <c r="J260" s="42" t="s">
        <v>27</v>
      </c>
      <c r="K260" s="48">
        <v>-7200</v>
      </c>
    </row>
    <row r="261" spans="1:11" x14ac:dyDescent="0.25">
      <c r="A261" s="41" t="s">
        <v>1989</v>
      </c>
      <c r="B261" s="41" t="s">
        <v>3130</v>
      </c>
      <c r="C261" s="41" t="s">
        <v>1907</v>
      </c>
      <c r="D261" s="48">
        <v>80000</v>
      </c>
      <c r="H261" s="42" t="s">
        <v>1919</v>
      </c>
      <c r="I261" s="42" t="s">
        <v>1922</v>
      </c>
      <c r="J261" s="42" t="s">
        <v>27</v>
      </c>
      <c r="K261" s="48">
        <v>88800</v>
      </c>
    </row>
    <row r="262" spans="1:11" x14ac:dyDescent="0.25">
      <c r="A262" s="41" t="s">
        <v>1981</v>
      </c>
      <c r="B262" s="41" t="s">
        <v>3128</v>
      </c>
      <c r="C262" s="41" t="s">
        <v>1492</v>
      </c>
      <c r="D262" s="48">
        <v>50544</v>
      </c>
      <c r="H262" s="42" t="s">
        <v>1919</v>
      </c>
      <c r="I262" s="42" t="s">
        <v>1922</v>
      </c>
      <c r="J262" s="42" t="s">
        <v>27</v>
      </c>
      <c r="K262" s="48">
        <v>88800</v>
      </c>
    </row>
    <row r="263" spans="1:11" x14ac:dyDescent="0.25">
      <c r="A263" s="41" t="s">
        <v>1981</v>
      </c>
      <c r="B263" s="41" t="s">
        <v>3125</v>
      </c>
      <c r="C263" s="41" t="s">
        <v>1922</v>
      </c>
      <c r="D263" s="48">
        <v>88800</v>
      </c>
      <c r="H263" s="42" t="s">
        <v>1919</v>
      </c>
      <c r="I263" s="42" t="s">
        <v>1922</v>
      </c>
      <c r="J263" s="42" t="s">
        <v>27</v>
      </c>
      <c r="K263" s="48">
        <v>88800</v>
      </c>
    </row>
    <row r="264" spans="1:11" x14ac:dyDescent="0.25">
      <c r="A264" s="41" t="s">
        <v>1981</v>
      </c>
      <c r="B264" s="41" t="s">
        <v>3122</v>
      </c>
      <c r="C264" s="41" t="s">
        <v>1922</v>
      </c>
      <c r="D264" s="48">
        <v>88800</v>
      </c>
      <c r="H264" s="42" t="s">
        <v>1919</v>
      </c>
      <c r="I264" s="42" t="s">
        <v>1922</v>
      </c>
      <c r="J264" s="42" t="s">
        <v>27</v>
      </c>
      <c r="K264" s="48">
        <v>88800</v>
      </c>
    </row>
    <row r="265" spans="1:11" x14ac:dyDescent="0.25">
      <c r="A265" s="41" t="s">
        <v>1981</v>
      </c>
      <c r="B265" s="41" t="s">
        <v>3119</v>
      </c>
      <c r="C265" s="41" t="s">
        <v>1922</v>
      </c>
      <c r="D265" s="48">
        <v>88800</v>
      </c>
      <c r="H265" s="42" t="s">
        <v>1919</v>
      </c>
      <c r="I265" s="42" t="s">
        <v>1922</v>
      </c>
      <c r="J265" s="42" t="s">
        <v>1756</v>
      </c>
      <c r="K265" s="48">
        <v>72000</v>
      </c>
    </row>
    <row r="266" spans="1:11" x14ac:dyDescent="0.25">
      <c r="A266" s="41" t="s">
        <v>1978</v>
      </c>
      <c r="B266" s="41" t="s">
        <v>3116</v>
      </c>
      <c r="C266" s="41" t="s">
        <v>2971</v>
      </c>
      <c r="D266" s="48">
        <v>149286.15</v>
      </c>
      <c r="H266" s="42" t="s">
        <v>1919</v>
      </c>
      <c r="I266" s="42" t="s">
        <v>1922</v>
      </c>
      <c r="J266" s="42" t="s">
        <v>27</v>
      </c>
      <c r="K266" s="48">
        <v>88800</v>
      </c>
    </row>
    <row r="267" spans="1:11" x14ac:dyDescent="0.25">
      <c r="A267" s="41" t="s">
        <v>1973</v>
      </c>
      <c r="B267" s="41" t="s">
        <v>3113</v>
      </c>
      <c r="C267" s="41" t="s">
        <v>1391</v>
      </c>
      <c r="D267" s="48">
        <v>3228</v>
      </c>
      <c r="H267" s="42" t="s">
        <v>1919</v>
      </c>
      <c r="I267" s="42" t="s">
        <v>1922</v>
      </c>
      <c r="J267" s="42" t="s">
        <v>1756</v>
      </c>
      <c r="K267" s="48">
        <v>7200</v>
      </c>
    </row>
    <row r="268" spans="1:11" x14ac:dyDescent="0.25">
      <c r="A268" s="41" t="s">
        <v>1973</v>
      </c>
      <c r="B268" s="41" t="s">
        <v>3110</v>
      </c>
      <c r="C268" s="41" t="s">
        <v>2971</v>
      </c>
      <c r="D268" s="48">
        <v>149286.15</v>
      </c>
      <c r="H268" s="42" t="s">
        <v>1919</v>
      </c>
      <c r="I268" s="42" t="s">
        <v>1922</v>
      </c>
      <c r="J268" s="42" t="s">
        <v>27</v>
      </c>
      <c r="K268" s="48">
        <v>88800</v>
      </c>
    </row>
    <row r="269" spans="1:11" x14ac:dyDescent="0.25">
      <c r="A269" s="41" t="s">
        <v>1970</v>
      </c>
      <c r="B269" s="41" t="s">
        <v>3107</v>
      </c>
      <c r="C269" s="41" t="s">
        <v>2971</v>
      </c>
      <c r="D269" s="48">
        <v>149286.15</v>
      </c>
      <c r="H269" s="42" t="s">
        <v>1919</v>
      </c>
      <c r="I269" s="42" t="s">
        <v>1922</v>
      </c>
      <c r="J269" s="42" t="s">
        <v>27</v>
      </c>
      <c r="K269" s="48">
        <v>88800</v>
      </c>
    </row>
    <row r="270" spans="1:11" x14ac:dyDescent="0.25">
      <c r="A270" s="41" t="s">
        <v>1965</v>
      </c>
      <c r="B270" s="41" t="s">
        <v>3104</v>
      </c>
      <c r="C270" s="41" t="s">
        <v>1492</v>
      </c>
      <c r="D270" s="48">
        <v>7668</v>
      </c>
      <c r="H270" s="42" t="s">
        <v>1919</v>
      </c>
      <c r="I270" s="42" t="s">
        <v>1922</v>
      </c>
      <c r="J270" s="42" t="s">
        <v>1756</v>
      </c>
      <c r="K270" s="48">
        <v>43200</v>
      </c>
    </row>
    <row r="271" spans="1:11" x14ac:dyDescent="0.25">
      <c r="A271" s="41" t="s">
        <v>1965</v>
      </c>
      <c r="B271" s="41" t="s">
        <v>3101</v>
      </c>
      <c r="C271" s="41" t="s">
        <v>2499</v>
      </c>
      <c r="D271" s="48">
        <v>78381.36</v>
      </c>
      <c r="H271" s="42" t="s">
        <v>1919</v>
      </c>
      <c r="I271" s="42" t="s">
        <v>1907</v>
      </c>
      <c r="J271" s="42" t="s">
        <v>27</v>
      </c>
      <c r="K271" s="48">
        <v>28000</v>
      </c>
    </row>
    <row r="272" spans="1:11" x14ac:dyDescent="0.25">
      <c r="A272" s="41" t="s">
        <v>1960</v>
      </c>
      <c r="B272" s="41" t="s">
        <v>3098</v>
      </c>
      <c r="C272" s="41" t="s">
        <v>1961</v>
      </c>
      <c r="D272" s="48">
        <v>417153.7</v>
      </c>
      <c r="H272" s="42" t="s">
        <v>1919</v>
      </c>
      <c r="I272" s="42" t="s">
        <v>1907</v>
      </c>
      <c r="J272" s="42" t="s">
        <v>27</v>
      </c>
      <c r="K272" s="48">
        <v>28000</v>
      </c>
    </row>
    <row r="273" spans="1:12" x14ac:dyDescent="0.25">
      <c r="A273" s="41" t="s">
        <v>1948</v>
      </c>
      <c r="B273" s="41" t="s">
        <v>3093</v>
      </c>
      <c r="C273" s="41" t="s">
        <v>1949</v>
      </c>
      <c r="D273" s="48">
        <v>25000</v>
      </c>
      <c r="H273" s="42" t="s">
        <v>1948</v>
      </c>
      <c r="I273" s="42" t="s">
        <v>1949</v>
      </c>
      <c r="J273" s="42" t="s">
        <v>27</v>
      </c>
      <c r="K273" s="48">
        <v>25000</v>
      </c>
    </row>
    <row r="274" spans="1:12" x14ac:dyDescent="0.25">
      <c r="A274" s="41" t="s">
        <v>1948</v>
      </c>
      <c r="B274" s="41" t="s">
        <v>3087</v>
      </c>
      <c r="C274" s="41" t="s">
        <v>58</v>
      </c>
      <c r="D274" s="48">
        <v>20000</v>
      </c>
      <c r="H274" s="42" t="s">
        <v>1948</v>
      </c>
      <c r="I274" s="42" t="s">
        <v>58</v>
      </c>
      <c r="J274" s="42" t="s">
        <v>27</v>
      </c>
      <c r="K274" s="48">
        <v>20000</v>
      </c>
    </row>
    <row r="275" spans="1:12" x14ac:dyDescent="0.25">
      <c r="A275" s="41" t="s">
        <v>1919</v>
      </c>
      <c r="B275" s="41" t="s">
        <v>3085</v>
      </c>
      <c r="C275" s="41" t="s">
        <v>1460</v>
      </c>
      <c r="D275" s="48">
        <v>3000</v>
      </c>
      <c r="H275" s="42" t="s">
        <v>1948</v>
      </c>
      <c r="I275" s="42" t="s">
        <v>1955</v>
      </c>
      <c r="J275" s="42" t="s">
        <v>97</v>
      </c>
      <c r="K275" s="52">
        <v>739170</v>
      </c>
      <c r="L275" s="6">
        <f>615975+123195</f>
        <v>739170</v>
      </c>
    </row>
    <row r="276" spans="1:12" x14ac:dyDescent="0.25">
      <c r="A276" s="41" t="s">
        <v>1919</v>
      </c>
      <c r="B276" s="41" t="s">
        <v>3082</v>
      </c>
      <c r="C276" s="41" t="s">
        <v>1922</v>
      </c>
      <c r="D276" s="48">
        <v>-7200</v>
      </c>
      <c r="H276" s="42" t="s">
        <v>1948</v>
      </c>
      <c r="I276" s="42" t="s">
        <v>1392</v>
      </c>
      <c r="J276" s="42" t="s">
        <v>97</v>
      </c>
      <c r="K276" s="52">
        <v>370660</v>
      </c>
      <c r="L276" s="6">
        <f>308883+61777</f>
        <v>370660</v>
      </c>
    </row>
    <row r="277" spans="1:12" x14ac:dyDescent="0.25">
      <c r="A277" s="41" t="s">
        <v>1919</v>
      </c>
      <c r="B277" s="41" t="s">
        <v>3080</v>
      </c>
      <c r="C277" s="41" t="s">
        <v>1922</v>
      </c>
      <c r="D277" s="48">
        <v>88800</v>
      </c>
      <c r="H277" s="42" t="s">
        <v>1960</v>
      </c>
      <c r="I277" s="42" t="s">
        <v>1961</v>
      </c>
      <c r="J277" s="42" t="s">
        <v>30</v>
      </c>
      <c r="K277" s="48">
        <v>417154</v>
      </c>
    </row>
    <row r="278" spans="1:12" x14ac:dyDescent="0.25">
      <c r="A278" s="41" t="s">
        <v>1919</v>
      </c>
      <c r="B278" s="41" t="s">
        <v>3078</v>
      </c>
      <c r="C278" s="41" t="s">
        <v>1922</v>
      </c>
      <c r="D278" s="48">
        <v>88800</v>
      </c>
      <c r="H278" s="42" t="s">
        <v>1965</v>
      </c>
      <c r="I278" s="42" t="s">
        <v>1492</v>
      </c>
      <c r="J278" s="42" t="s">
        <v>1387</v>
      </c>
      <c r="K278" s="48">
        <v>7668</v>
      </c>
    </row>
    <row r="279" spans="1:12" x14ac:dyDescent="0.25">
      <c r="A279" s="41" t="s">
        <v>1919</v>
      </c>
      <c r="B279" s="41" t="s">
        <v>3075</v>
      </c>
      <c r="C279" s="41" t="s">
        <v>1922</v>
      </c>
      <c r="D279" s="48">
        <v>88800</v>
      </c>
      <c r="H279" s="42" t="s">
        <v>1965</v>
      </c>
      <c r="I279" s="42" t="s">
        <v>1529</v>
      </c>
      <c r="J279" s="42" t="s">
        <v>1785</v>
      </c>
      <c r="K279" s="48">
        <v>78382</v>
      </c>
    </row>
    <row r="280" spans="1:12" x14ac:dyDescent="0.25">
      <c r="A280" s="41" t="s">
        <v>1919</v>
      </c>
      <c r="B280" s="41" t="s">
        <v>3072</v>
      </c>
      <c r="C280" s="41" t="s">
        <v>1922</v>
      </c>
      <c r="D280" s="48">
        <v>88800</v>
      </c>
      <c r="H280" s="42" t="s">
        <v>1970</v>
      </c>
      <c r="I280" s="42" t="s">
        <v>1861</v>
      </c>
      <c r="J280" s="42" t="s">
        <v>1387</v>
      </c>
      <c r="K280" s="48">
        <v>149286</v>
      </c>
    </row>
    <row r="281" spans="1:12" x14ac:dyDescent="0.25">
      <c r="A281" s="41" t="s">
        <v>1919</v>
      </c>
      <c r="B281" s="41" t="s">
        <v>3069</v>
      </c>
      <c r="C281" s="41" t="s">
        <v>1922</v>
      </c>
      <c r="D281" s="48">
        <v>72000</v>
      </c>
      <c r="H281" s="42" t="s">
        <v>1973</v>
      </c>
      <c r="I281" s="42" t="s">
        <v>1391</v>
      </c>
      <c r="J281" s="42" t="s">
        <v>27</v>
      </c>
      <c r="K281" s="48">
        <v>3228</v>
      </c>
    </row>
    <row r="282" spans="1:12" x14ac:dyDescent="0.25">
      <c r="A282" s="41" t="s">
        <v>1919</v>
      </c>
      <c r="B282" s="41" t="s">
        <v>3067</v>
      </c>
      <c r="C282" s="41" t="s">
        <v>1922</v>
      </c>
      <c r="D282" s="48">
        <v>88800</v>
      </c>
      <c r="H282" s="42" t="s">
        <v>1973</v>
      </c>
      <c r="I282" s="42" t="s">
        <v>1861</v>
      </c>
      <c r="J282" s="42" t="s">
        <v>1387</v>
      </c>
      <c r="K282" s="48">
        <v>149286</v>
      </c>
    </row>
    <row r="283" spans="1:12" x14ac:dyDescent="0.25">
      <c r="A283" s="41" t="s">
        <v>1919</v>
      </c>
      <c r="B283" s="41" t="s">
        <v>3064</v>
      </c>
      <c r="C283" s="41" t="s">
        <v>1922</v>
      </c>
      <c r="D283" s="48">
        <v>7200</v>
      </c>
      <c r="H283" s="42" t="s">
        <v>1978</v>
      </c>
      <c r="I283" s="42" t="s">
        <v>1861</v>
      </c>
      <c r="J283" s="42" t="s">
        <v>1387</v>
      </c>
      <c r="K283" s="48">
        <v>149286</v>
      </c>
    </row>
    <row r="284" spans="1:12" x14ac:dyDescent="0.25">
      <c r="A284" s="41" t="s">
        <v>1919</v>
      </c>
      <c r="B284" s="41" t="s">
        <v>3061</v>
      </c>
      <c r="C284" s="41" t="s">
        <v>1922</v>
      </c>
      <c r="D284" s="48">
        <v>88800</v>
      </c>
      <c r="H284" s="42" t="s">
        <v>1981</v>
      </c>
      <c r="I284" s="42" t="s">
        <v>1492</v>
      </c>
      <c r="J284" s="42" t="s">
        <v>1387</v>
      </c>
      <c r="K284" s="48">
        <v>50544</v>
      </c>
    </row>
    <row r="285" spans="1:12" x14ac:dyDescent="0.25">
      <c r="A285" s="41" t="s">
        <v>1919</v>
      </c>
      <c r="B285" s="41" t="s">
        <v>3058</v>
      </c>
      <c r="C285" s="41" t="s">
        <v>1922</v>
      </c>
      <c r="D285" s="48">
        <v>88800</v>
      </c>
      <c r="H285" s="42" t="s">
        <v>1981</v>
      </c>
      <c r="I285" s="42" t="s">
        <v>1922</v>
      </c>
      <c r="J285" s="42" t="s">
        <v>1756</v>
      </c>
      <c r="K285" s="48">
        <v>88800</v>
      </c>
    </row>
    <row r="286" spans="1:12" x14ac:dyDescent="0.25">
      <c r="A286" s="41" t="s">
        <v>1919</v>
      </c>
      <c r="B286" s="41" t="s">
        <v>3055</v>
      </c>
      <c r="C286" s="41" t="s">
        <v>1922</v>
      </c>
      <c r="D286" s="48">
        <v>43200</v>
      </c>
      <c r="H286" s="42" t="s">
        <v>1981</v>
      </c>
      <c r="I286" s="42" t="s">
        <v>1922</v>
      </c>
      <c r="J286" s="42" t="s">
        <v>1756</v>
      </c>
      <c r="K286" s="48">
        <v>88800</v>
      </c>
    </row>
    <row r="287" spans="1:12" x14ac:dyDescent="0.25">
      <c r="A287" s="41" t="s">
        <v>1919</v>
      </c>
      <c r="B287" s="41" t="s">
        <v>3049</v>
      </c>
      <c r="C287" s="41" t="s">
        <v>1907</v>
      </c>
      <c r="D287" s="48">
        <v>28000</v>
      </c>
      <c r="H287" s="42" t="s">
        <v>1981</v>
      </c>
      <c r="I287" s="42" t="s">
        <v>1922</v>
      </c>
      <c r="J287" s="42" t="s">
        <v>27</v>
      </c>
      <c r="K287" s="48">
        <v>88800</v>
      </c>
    </row>
    <row r="288" spans="1:12" x14ac:dyDescent="0.25">
      <c r="A288" s="41" t="s">
        <v>1919</v>
      </c>
      <c r="B288" s="41" t="s">
        <v>3047</v>
      </c>
      <c r="C288" s="41" t="s">
        <v>1907</v>
      </c>
      <c r="D288" s="48">
        <v>28000</v>
      </c>
      <c r="H288" s="42" t="s">
        <v>1989</v>
      </c>
      <c r="I288" s="42" t="s">
        <v>1907</v>
      </c>
      <c r="J288" s="42" t="s">
        <v>27</v>
      </c>
      <c r="K288" s="48">
        <v>80000</v>
      </c>
    </row>
    <row r="289" spans="1:11" x14ac:dyDescent="0.25">
      <c r="A289" s="41" t="s">
        <v>3045</v>
      </c>
      <c r="B289" s="41" t="s">
        <v>3044</v>
      </c>
      <c r="C289" s="41" t="s">
        <v>1903</v>
      </c>
      <c r="D289" s="48">
        <v>7575996</v>
      </c>
      <c r="H289" s="42" t="s">
        <v>1992</v>
      </c>
      <c r="I289" s="42" t="s">
        <v>1861</v>
      </c>
      <c r="J289" s="42" t="s">
        <v>1387</v>
      </c>
      <c r="K289" s="48">
        <v>149286</v>
      </c>
    </row>
    <row r="290" spans="1:11" x14ac:dyDescent="0.25">
      <c r="A290" s="41" t="s">
        <v>1916</v>
      </c>
      <c r="B290" s="41" t="s">
        <v>3042</v>
      </c>
      <c r="C290" s="41" t="s">
        <v>1531</v>
      </c>
      <c r="D290" s="48">
        <v>200232</v>
      </c>
      <c r="H290" s="42" t="s">
        <v>1992</v>
      </c>
      <c r="I290" s="42" t="s">
        <v>1994</v>
      </c>
      <c r="J290" s="42" t="s">
        <v>30</v>
      </c>
      <c r="K290" s="48">
        <v>1076352</v>
      </c>
    </row>
    <row r="291" spans="1:11" x14ac:dyDescent="0.25">
      <c r="A291" s="58" t="s">
        <v>3039</v>
      </c>
      <c r="B291" s="58" t="s">
        <v>3038</v>
      </c>
      <c r="C291" s="58" t="s">
        <v>1399</v>
      </c>
      <c r="D291" s="59">
        <v>1150</v>
      </c>
      <c r="H291" s="42" t="s">
        <v>1992</v>
      </c>
      <c r="I291" s="42" t="s">
        <v>1706</v>
      </c>
      <c r="J291" s="42" t="s">
        <v>41</v>
      </c>
      <c r="K291" s="48">
        <v>144000</v>
      </c>
    </row>
    <row r="292" spans="1:11" x14ac:dyDescent="0.25">
      <c r="A292" s="41" t="s">
        <v>1911</v>
      </c>
      <c r="B292" s="41" t="s">
        <v>3035</v>
      </c>
      <c r="C292" s="41" t="s">
        <v>3033</v>
      </c>
      <c r="D292" s="48">
        <v>17514</v>
      </c>
      <c r="H292" s="42" t="s">
        <v>2000</v>
      </c>
      <c r="I292" s="42" t="s">
        <v>1706</v>
      </c>
      <c r="J292" s="42" t="s">
        <v>41</v>
      </c>
      <c r="K292" s="48">
        <v>-137600</v>
      </c>
    </row>
    <row r="293" spans="1:11" x14ac:dyDescent="0.25">
      <c r="A293" s="41" t="s">
        <v>1906</v>
      </c>
      <c r="B293" s="41" t="s">
        <v>3028</v>
      </c>
      <c r="C293" s="41" t="s">
        <v>1907</v>
      </c>
      <c r="D293" s="48">
        <v>52000</v>
      </c>
      <c r="H293" s="42" t="s">
        <v>2000</v>
      </c>
      <c r="I293" s="42" t="s">
        <v>1706</v>
      </c>
      <c r="J293" s="42" t="s">
        <v>41</v>
      </c>
      <c r="K293" s="48">
        <v>137600</v>
      </c>
    </row>
    <row r="294" spans="1:11" x14ac:dyDescent="0.25">
      <c r="A294" s="41" t="s">
        <v>1893</v>
      </c>
      <c r="B294" s="41" t="s">
        <v>3024</v>
      </c>
      <c r="C294" s="41" t="s">
        <v>1460</v>
      </c>
      <c r="D294" s="48">
        <v>3000</v>
      </c>
      <c r="H294" s="42" t="s">
        <v>2000</v>
      </c>
      <c r="I294" s="42" t="s">
        <v>1706</v>
      </c>
      <c r="J294" s="42" t="s">
        <v>41</v>
      </c>
      <c r="K294" s="48">
        <v>137600</v>
      </c>
    </row>
    <row r="295" spans="1:11" x14ac:dyDescent="0.25">
      <c r="A295" s="41" t="s">
        <v>1893</v>
      </c>
      <c r="B295" s="41" t="s">
        <v>3020</v>
      </c>
      <c r="C295" s="41" t="s">
        <v>1894</v>
      </c>
      <c r="D295" s="48">
        <v>146250</v>
      </c>
      <c r="H295" s="42" t="s">
        <v>2000</v>
      </c>
      <c r="I295" s="42" t="s">
        <v>1439</v>
      </c>
      <c r="J295" s="42" t="s">
        <v>1756</v>
      </c>
      <c r="K295" s="48">
        <v>6413</v>
      </c>
    </row>
    <row r="296" spans="1:11" x14ac:dyDescent="0.25">
      <c r="A296" s="41"/>
      <c r="B296" s="41"/>
      <c r="C296" s="41"/>
      <c r="D296" s="42"/>
      <c r="H296" s="42" t="s">
        <v>2000</v>
      </c>
      <c r="I296" s="42" t="s">
        <v>1861</v>
      </c>
      <c r="J296" s="42" t="s">
        <v>1387</v>
      </c>
      <c r="K296" s="48">
        <v>46421</v>
      </c>
    </row>
    <row r="297" spans="1:11" x14ac:dyDescent="0.25">
      <c r="A297" s="41"/>
      <c r="B297" s="41"/>
      <c r="C297" s="41"/>
      <c r="D297" s="42"/>
      <c r="H297" s="59" t="s">
        <v>2011</v>
      </c>
      <c r="I297" s="59" t="s">
        <v>1814</v>
      </c>
      <c r="J297" s="59" t="s">
        <v>27</v>
      </c>
      <c r="K297" s="59">
        <v>1932</v>
      </c>
    </row>
    <row r="298" spans="1:11" x14ac:dyDescent="0.25">
      <c r="A298" s="41"/>
      <c r="B298" s="41"/>
      <c r="C298" s="41"/>
      <c r="D298" s="42"/>
      <c r="H298" s="59" t="s">
        <v>2011</v>
      </c>
      <c r="I298" s="59" t="s">
        <v>1399</v>
      </c>
      <c r="J298" s="59" t="s">
        <v>1776</v>
      </c>
      <c r="K298" s="59">
        <v>1230</v>
      </c>
    </row>
    <row r="299" spans="1:11" x14ac:dyDescent="0.25">
      <c r="A299" s="41"/>
      <c r="B299" s="41"/>
      <c r="C299" s="41"/>
      <c r="D299" s="42"/>
      <c r="H299" s="42" t="s">
        <v>2011</v>
      </c>
      <c r="I299" s="42" t="s">
        <v>1529</v>
      </c>
      <c r="J299" s="42" t="s">
        <v>1785</v>
      </c>
      <c r="K299" s="48">
        <v>140306</v>
      </c>
    </row>
    <row r="300" spans="1:11" x14ac:dyDescent="0.25">
      <c r="A300" s="41"/>
      <c r="B300" s="41"/>
      <c r="C300" s="41"/>
      <c r="D300" s="42"/>
      <c r="H300" s="42" t="s">
        <v>2011</v>
      </c>
      <c r="I300" s="42" t="s">
        <v>2018</v>
      </c>
      <c r="J300" s="42" t="s">
        <v>27</v>
      </c>
      <c r="K300" s="48">
        <v>2700</v>
      </c>
    </row>
    <row r="301" spans="1:11" x14ac:dyDescent="0.25">
      <c r="A301" s="41" t="s">
        <v>2125</v>
      </c>
      <c r="B301" s="41" t="s">
        <v>3375</v>
      </c>
      <c r="C301" s="41" t="s">
        <v>1460</v>
      </c>
      <c r="D301" s="48">
        <v>3000</v>
      </c>
      <c r="H301" s="42"/>
      <c r="I301" s="42"/>
      <c r="J301" s="42"/>
      <c r="K301" s="42"/>
    </row>
    <row r="302" spans="1:11" x14ac:dyDescent="0.25">
      <c r="A302" s="41" t="s">
        <v>2125</v>
      </c>
      <c r="B302" s="41" t="s">
        <v>3372</v>
      </c>
      <c r="C302" s="41" t="s">
        <v>2077</v>
      </c>
      <c r="D302" s="48">
        <v>110560.48</v>
      </c>
      <c r="H302" s="42"/>
      <c r="I302" s="42"/>
      <c r="J302" s="42"/>
      <c r="K302" s="42"/>
    </row>
    <row r="303" spans="1:11" x14ac:dyDescent="0.25">
      <c r="A303" s="41" t="s">
        <v>2115</v>
      </c>
      <c r="B303" s="41" t="s">
        <v>3369</v>
      </c>
      <c r="C303" s="41" t="s">
        <v>1835</v>
      </c>
      <c r="D303" s="48">
        <v>36000</v>
      </c>
      <c r="H303" s="42"/>
      <c r="I303" s="42"/>
      <c r="J303" s="42"/>
      <c r="K303" s="42"/>
    </row>
    <row r="304" spans="1:11" x14ac:dyDescent="0.25">
      <c r="A304" s="41" t="s">
        <v>2115</v>
      </c>
      <c r="B304" s="41" t="s">
        <v>3366</v>
      </c>
      <c r="C304" s="41" t="s">
        <v>3278</v>
      </c>
      <c r="D304" s="48">
        <v>66201.600000000006</v>
      </c>
      <c r="H304" s="42"/>
      <c r="I304" s="42"/>
      <c r="J304" s="42"/>
      <c r="K304" s="42"/>
    </row>
    <row r="305" spans="1:13" x14ac:dyDescent="0.25">
      <c r="A305" s="41" t="s">
        <v>2115</v>
      </c>
      <c r="B305" s="41" t="s">
        <v>3363</v>
      </c>
      <c r="C305" s="41" t="s">
        <v>1835</v>
      </c>
      <c r="D305" s="48">
        <v>24000</v>
      </c>
      <c r="H305" s="42"/>
      <c r="I305" s="42"/>
      <c r="J305" s="42"/>
      <c r="K305" s="42"/>
    </row>
    <row r="306" spans="1:13" x14ac:dyDescent="0.25">
      <c r="A306" s="41" t="s">
        <v>2115</v>
      </c>
      <c r="B306" s="41" t="s">
        <v>3360</v>
      </c>
      <c r="C306" s="41" t="s">
        <v>1835</v>
      </c>
      <c r="D306" s="48">
        <v>36000</v>
      </c>
      <c r="H306" s="42" t="s">
        <v>2020</v>
      </c>
      <c r="I306" s="42" t="s">
        <v>2018</v>
      </c>
      <c r="J306" s="42" t="s">
        <v>1387</v>
      </c>
      <c r="K306" s="48">
        <v>1300</v>
      </c>
    </row>
    <row r="307" spans="1:13" x14ac:dyDescent="0.25">
      <c r="A307" s="41" t="s">
        <v>2115</v>
      </c>
      <c r="B307" s="41" t="s">
        <v>3357</v>
      </c>
      <c r="C307" s="41" t="s">
        <v>1835</v>
      </c>
      <c r="D307" s="48">
        <v>36000</v>
      </c>
      <c r="H307" s="42" t="s">
        <v>2022</v>
      </c>
      <c r="I307" s="42" t="s">
        <v>2023</v>
      </c>
      <c r="J307" s="42" t="s">
        <v>1387</v>
      </c>
      <c r="K307" s="48">
        <v>25000</v>
      </c>
    </row>
    <row r="308" spans="1:13" x14ac:dyDescent="0.25">
      <c r="A308" s="41" t="s">
        <v>2115</v>
      </c>
      <c r="B308" s="41" t="s">
        <v>3354</v>
      </c>
      <c r="C308" s="41" t="s">
        <v>1835</v>
      </c>
      <c r="D308" s="48">
        <v>36000</v>
      </c>
      <c r="H308" s="42" t="s">
        <v>2026</v>
      </c>
      <c r="I308" s="42" t="s">
        <v>2027</v>
      </c>
      <c r="J308" s="42" t="s">
        <v>1387</v>
      </c>
      <c r="K308" s="48">
        <v>7600</v>
      </c>
    </row>
    <row r="309" spans="1:13" x14ac:dyDescent="0.25">
      <c r="A309" s="41" t="s">
        <v>2115</v>
      </c>
      <c r="B309" s="41" t="s">
        <v>3351</v>
      </c>
      <c r="C309" s="41" t="s">
        <v>1835</v>
      </c>
      <c r="D309" s="48">
        <v>36000</v>
      </c>
      <c r="H309" s="42" t="s">
        <v>2029</v>
      </c>
      <c r="I309" s="42" t="s">
        <v>1399</v>
      </c>
      <c r="J309" s="42" t="s">
        <v>1387</v>
      </c>
      <c r="K309" s="48">
        <v>1230</v>
      </c>
    </row>
    <row r="310" spans="1:13" x14ac:dyDescent="0.25">
      <c r="A310" s="41" t="s">
        <v>2115</v>
      </c>
      <c r="B310" s="41" t="s">
        <v>3348</v>
      </c>
      <c r="C310" s="41" t="s">
        <v>1835</v>
      </c>
      <c r="D310" s="48">
        <v>36000</v>
      </c>
      <c r="H310" s="42" t="s">
        <v>2031</v>
      </c>
      <c r="I310" s="42" t="s">
        <v>1949</v>
      </c>
      <c r="J310" s="42" t="s">
        <v>1387</v>
      </c>
      <c r="K310" s="48">
        <v>15000</v>
      </c>
    </row>
    <row r="311" spans="1:13" x14ac:dyDescent="0.25">
      <c r="A311" s="41" t="s">
        <v>2115</v>
      </c>
      <c r="B311" s="41" t="s">
        <v>3346</v>
      </c>
      <c r="C311" s="41" t="s">
        <v>2077</v>
      </c>
      <c r="D311" s="48">
        <v>102631.53</v>
      </c>
      <c r="H311" s="42" t="s">
        <v>2031</v>
      </c>
      <c r="I311" s="42" t="s">
        <v>2033</v>
      </c>
      <c r="J311" s="42" t="s">
        <v>2034</v>
      </c>
      <c r="K311" s="48">
        <v>293040</v>
      </c>
    </row>
    <row r="312" spans="1:13" x14ac:dyDescent="0.25">
      <c r="A312" s="41" t="s">
        <v>2113</v>
      </c>
      <c r="B312" s="41" t="s">
        <v>3343</v>
      </c>
      <c r="C312" s="41" t="s">
        <v>2315</v>
      </c>
      <c r="D312" s="48">
        <v>6480</v>
      </c>
      <c r="H312" s="42" t="s">
        <v>2031</v>
      </c>
      <c r="I312" s="42" t="s">
        <v>1429</v>
      </c>
      <c r="J312" s="42" t="s">
        <v>1633</v>
      </c>
      <c r="K312" s="48">
        <v>14000</v>
      </c>
    </row>
    <row r="313" spans="1:13" x14ac:dyDescent="0.25">
      <c r="A313" s="41" t="s">
        <v>1423</v>
      </c>
      <c r="B313" s="41" t="s">
        <v>3341</v>
      </c>
      <c r="C313" s="41" t="s">
        <v>3278</v>
      </c>
      <c r="D313" s="48">
        <v>148954.26999999999</v>
      </c>
      <c r="H313" s="42" t="s">
        <v>2031</v>
      </c>
      <c r="I313" s="42" t="s">
        <v>1429</v>
      </c>
      <c r="J313" s="42" t="s">
        <v>1633</v>
      </c>
      <c r="K313" s="48">
        <v>60180</v>
      </c>
    </row>
    <row r="314" spans="1:13" x14ac:dyDescent="0.25">
      <c r="A314" s="41" t="s">
        <v>1423</v>
      </c>
      <c r="B314" s="41" t="s">
        <v>3338</v>
      </c>
      <c r="C314" s="41" t="s">
        <v>1922</v>
      </c>
      <c r="D314" s="48">
        <v>57600</v>
      </c>
      <c r="H314" s="42" t="s">
        <v>2031</v>
      </c>
      <c r="I314" s="42" t="s">
        <v>1388</v>
      </c>
      <c r="J314" s="42" t="s">
        <v>1387</v>
      </c>
      <c r="K314" s="48">
        <v>40320</v>
      </c>
    </row>
    <row r="315" spans="1:13" x14ac:dyDescent="0.25">
      <c r="A315" s="41" t="s">
        <v>1423</v>
      </c>
      <c r="B315" s="41" t="s">
        <v>3335</v>
      </c>
      <c r="C315" s="41" t="s">
        <v>1922</v>
      </c>
      <c r="D315" s="48">
        <v>96000</v>
      </c>
      <c r="H315" s="42" t="s">
        <v>2040</v>
      </c>
      <c r="I315" s="42" t="s">
        <v>2041</v>
      </c>
      <c r="J315" s="42" t="s">
        <v>2034</v>
      </c>
      <c r="K315" s="48">
        <v>-293040</v>
      </c>
    </row>
    <row r="316" spans="1:13" x14ac:dyDescent="0.25">
      <c r="A316" s="41" t="s">
        <v>1423</v>
      </c>
      <c r="B316" s="41" t="s">
        <v>3333</v>
      </c>
      <c r="C316" s="41" t="s">
        <v>1922</v>
      </c>
      <c r="D316" s="48">
        <v>96000</v>
      </c>
      <c r="H316" s="42" t="s">
        <v>2040</v>
      </c>
      <c r="I316" s="42" t="s">
        <v>2043</v>
      </c>
      <c r="J316" s="42" t="s">
        <v>1387</v>
      </c>
      <c r="K316" s="48">
        <v>7000</v>
      </c>
    </row>
    <row r="317" spans="1:13" x14ac:dyDescent="0.25">
      <c r="A317" s="41" t="s">
        <v>1423</v>
      </c>
      <c r="B317" s="41" t="s">
        <v>3330</v>
      </c>
      <c r="C317" s="41" t="s">
        <v>1922</v>
      </c>
      <c r="D317" s="48">
        <v>96000</v>
      </c>
      <c r="H317" s="42" t="s">
        <v>2040</v>
      </c>
      <c r="I317" s="42" t="s">
        <v>1706</v>
      </c>
      <c r="J317" s="42" t="s">
        <v>2034</v>
      </c>
      <c r="K317" s="48">
        <v>112000</v>
      </c>
    </row>
    <row r="318" spans="1:13" x14ac:dyDescent="0.25">
      <c r="A318" s="41" t="s">
        <v>2100</v>
      </c>
      <c r="B318" s="41" t="s">
        <v>3328</v>
      </c>
      <c r="C318" s="41" t="s">
        <v>2101</v>
      </c>
      <c r="D318" s="48">
        <v>42180</v>
      </c>
      <c r="H318" s="42" t="s">
        <v>1421</v>
      </c>
      <c r="I318" s="42" t="s">
        <v>1814</v>
      </c>
      <c r="J318" s="42" t="s">
        <v>1387</v>
      </c>
      <c r="K318" s="48">
        <v>1932</v>
      </c>
    </row>
    <row r="319" spans="1:13" x14ac:dyDescent="0.25">
      <c r="A319" s="41" t="s">
        <v>2100</v>
      </c>
      <c r="B319" s="41" t="s">
        <v>3322</v>
      </c>
      <c r="C319" s="41" t="s">
        <v>3278</v>
      </c>
      <c r="D319" s="48">
        <v>148954.26999999999</v>
      </c>
      <c r="H319" s="64" t="s">
        <v>2047</v>
      </c>
      <c r="I319" s="64" t="s">
        <v>2048</v>
      </c>
      <c r="J319" s="64" t="s">
        <v>2049</v>
      </c>
      <c r="K319" s="64">
        <v>5898755</v>
      </c>
      <c r="L319" s="65" t="s">
        <v>4307</v>
      </c>
      <c r="M319" s="6">
        <f>4036614+807323+763910+152782+115105+23021</f>
        <v>5898755</v>
      </c>
    </row>
    <row r="320" spans="1:13" x14ac:dyDescent="0.25">
      <c r="A320" s="41" t="s">
        <v>2100</v>
      </c>
      <c r="B320" s="41" t="s">
        <v>3319</v>
      </c>
      <c r="C320" s="41" t="s">
        <v>2315</v>
      </c>
      <c r="D320" s="48">
        <v>6480</v>
      </c>
      <c r="H320" s="42" t="s">
        <v>2052</v>
      </c>
      <c r="I320" s="42" t="s">
        <v>1429</v>
      </c>
      <c r="J320" s="42" t="s">
        <v>1633</v>
      </c>
      <c r="K320" s="48">
        <v>56000</v>
      </c>
    </row>
    <row r="321" spans="1:11" x14ac:dyDescent="0.25">
      <c r="A321" s="41" t="s">
        <v>2100</v>
      </c>
      <c r="B321" s="41" t="s">
        <v>3316</v>
      </c>
      <c r="C321" s="41" t="s">
        <v>1391</v>
      </c>
      <c r="D321" s="48">
        <v>3228</v>
      </c>
      <c r="H321" s="42" t="s">
        <v>2054</v>
      </c>
      <c r="I321" s="42" t="s">
        <v>1394</v>
      </c>
      <c r="J321" s="42" t="s">
        <v>1397</v>
      </c>
      <c r="K321" s="48">
        <v>240455</v>
      </c>
    </row>
    <row r="322" spans="1:11" x14ac:dyDescent="0.25">
      <c r="A322" s="41" t="s">
        <v>2100</v>
      </c>
      <c r="B322" s="41" t="s">
        <v>3312</v>
      </c>
      <c r="C322" s="41" t="s">
        <v>2077</v>
      </c>
      <c r="D322" s="48">
        <v>102631.53</v>
      </c>
      <c r="H322" s="42" t="s">
        <v>2054</v>
      </c>
      <c r="I322" s="42" t="s">
        <v>1429</v>
      </c>
      <c r="J322" s="42" t="s">
        <v>1633</v>
      </c>
      <c r="K322" s="48">
        <v>279500</v>
      </c>
    </row>
    <row r="323" spans="1:11" x14ac:dyDescent="0.25">
      <c r="A323" s="41" t="s">
        <v>2097</v>
      </c>
      <c r="B323" s="41" t="s">
        <v>3309</v>
      </c>
      <c r="C323" s="41" t="s">
        <v>58</v>
      </c>
      <c r="D323" s="48">
        <v>50000</v>
      </c>
      <c r="H323" s="42" t="s">
        <v>2057</v>
      </c>
      <c r="I323" s="42" t="s">
        <v>1628</v>
      </c>
      <c r="J323" s="42" t="s">
        <v>1387</v>
      </c>
      <c r="K323" s="48">
        <v>25100</v>
      </c>
    </row>
    <row r="324" spans="1:11" x14ac:dyDescent="0.25">
      <c r="A324" s="41" t="s">
        <v>2087</v>
      </c>
      <c r="B324" s="41" t="s">
        <v>3306</v>
      </c>
      <c r="C324" s="41" t="s">
        <v>1460</v>
      </c>
      <c r="D324" s="48">
        <v>3000</v>
      </c>
      <c r="H324" s="42" t="s">
        <v>2059</v>
      </c>
      <c r="I324" s="42" t="s">
        <v>123</v>
      </c>
      <c r="J324" s="42" t="s">
        <v>1387</v>
      </c>
      <c r="K324" s="48">
        <v>1500</v>
      </c>
    </row>
    <row r="325" spans="1:11" x14ac:dyDescent="0.25">
      <c r="A325" s="41" t="s">
        <v>2087</v>
      </c>
      <c r="B325" s="41" t="s">
        <v>3303</v>
      </c>
      <c r="C325" s="41" t="s">
        <v>2077</v>
      </c>
      <c r="D325" s="48">
        <v>110501.51</v>
      </c>
      <c r="H325" s="42" t="s">
        <v>2061</v>
      </c>
      <c r="I325" s="42" t="s">
        <v>1922</v>
      </c>
      <c r="J325" s="42" t="s">
        <v>1387</v>
      </c>
      <c r="K325" s="48">
        <v>96000</v>
      </c>
    </row>
    <row r="326" spans="1:11" x14ac:dyDescent="0.25">
      <c r="A326" s="41" t="s">
        <v>2087</v>
      </c>
      <c r="B326" s="41" t="s">
        <v>3300</v>
      </c>
      <c r="C326" s="41" t="s">
        <v>1492</v>
      </c>
      <c r="D326" s="48">
        <v>12744</v>
      </c>
      <c r="H326" s="42" t="s">
        <v>2061</v>
      </c>
      <c r="I326" s="42" t="s">
        <v>1922</v>
      </c>
      <c r="J326" s="42" t="s">
        <v>1387</v>
      </c>
      <c r="K326" s="48">
        <v>96000</v>
      </c>
    </row>
    <row r="327" spans="1:11" x14ac:dyDescent="0.25">
      <c r="A327" s="41" t="s">
        <v>2087</v>
      </c>
      <c r="B327" s="41" t="s">
        <v>3297</v>
      </c>
      <c r="C327" s="41" t="s">
        <v>2091</v>
      </c>
      <c r="D327" s="48">
        <v>71459.98</v>
      </c>
      <c r="H327" s="42" t="s">
        <v>2061</v>
      </c>
      <c r="I327" s="42" t="s">
        <v>1922</v>
      </c>
      <c r="J327" s="42" t="s">
        <v>1387</v>
      </c>
      <c r="K327" s="48">
        <v>96000</v>
      </c>
    </row>
    <row r="328" spans="1:11" x14ac:dyDescent="0.25">
      <c r="A328" s="41" t="s">
        <v>2087</v>
      </c>
      <c r="B328" s="41" t="s">
        <v>3291</v>
      </c>
      <c r="C328" s="41" t="s">
        <v>1922</v>
      </c>
      <c r="D328" s="48">
        <v>96000</v>
      </c>
      <c r="H328" s="42" t="s">
        <v>2065</v>
      </c>
      <c r="I328" s="42" t="s">
        <v>1835</v>
      </c>
      <c r="J328" s="42" t="s">
        <v>1387</v>
      </c>
      <c r="K328" s="48">
        <v>36000</v>
      </c>
    </row>
    <row r="329" spans="1:11" x14ac:dyDescent="0.25">
      <c r="A329" s="41" t="s">
        <v>2087</v>
      </c>
      <c r="B329" s="41" t="s">
        <v>3288</v>
      </c>
      <c r="C329" s="41" t="s">
        <v>1922</v>
      </c>
      <c r="D329" s="48">
        <v>96000</v>
      </c>
      <c r="H329" s="42" t="s">
        <v>2065</v>
      </c>
      <c r="I329" s="42" t="s">
        <v>1835</v>
      </c>
      <c r="J329" s="42" t="s">
        <v>1387</v>
      </c>
      <c r="K329" s="48">
        <v>36000</v>
      </c>
    </row>
    <row r="330" spans="1:11" x14ac:dyDescent="0.25">
      <c r="A330" s="41" t="s">
        <v>2087</v>
      </c>
      <c r="B330" s="41" t="s">
        <v>3285</v>
      </c>
      <c r="C330" s="41" t="s">
        <v>1922</v>
      </c>
      <c r="D330" s="48">
        <v>96000</v>
      </c>
      <c r="H330" s="42" t="s">
        <v>2065</v>
      </c>
      <c r="I330" s="42" t="s">
        <v>1835</v>
      </c>
      <c r="J330" s="42" t="s">
        <v>1387</v>
      </c>
      <c r="K330" s="48">
        <v>36000</v>
      </c>
    </row>
    <row r="331" spans="1:11" x14ac:dyDescent="0.25">
      <c r="A331" s="41" t="s">
        <v>2084</v>
      </c>
      <c r="B331" s="41" t="s">
        <v>3282</v>
      </c>
      <c r="C331" s="41" t="s">
        <v>2499</v>
      </c>
      <c r="D331" s="48">
        <v>142014.38</v>
      </c>
      <c r="H331" s="42" t="s">
        <v>2065</v>
      </c>
      <c r="I331" s="42" t="s">
        <v>1835</v>
      </c>
      <c r="J331" s="42" t="s">
        <v>1387</v>
      </c>
      <c r="K331" s="48">
        <v>36000</v>
      </c>
    </row>
    <row r="332" spans="1:11" x14ac:dyDescent="0.25">
      <c r="A332" s="41" t="s">
        <v>2080</v>
      </c>
      <c r="B332" s="41" t="s">
        <v>3280</v>
      </c>
      <c r="C332" s="41" t="s">
        <v>3278</v>
      </c>
      <c r="D332" s="48">
        <v>149018.15</v>
      </c>
      <c r="H332" s="42" t="s">
        <v>2065</v>
      </c>
      <c r="I332" s="42" t="s">
        <v>1835</v>
      </c>
      <c r="J332" s="42" t="s">
        <v>1387</v>
      </c>
      <c r="K332" s="48">
        <v>36000</v>
      </c>
    </row>
    <row r="333" spans="1:11" x14ac:dyDescent="0.25">
      <c r="A333" s="41" t="s">
        <v>2080</v>
      </c>
      <c r="B333" s="41" t="s">
        <v>3276</v>
      </c>
      <c r="C333" s="41" t="s">
        <v>2077</v>
      </c>
      <c r="D333" s="48">
        <v>119411.71</v>
      </c>
      <c r="H333" s="42" t="s">
        <v>2065</v>
      </c>
      <c r="I333" s="42" t="s">
        <v>1835</v>
      </c>
      <c r="J333" s="42" t="s">
        <v>1387</v>
      </c>
      <c r="K333" s="48">
        <v>36000</v>
      </c>
    </row>
    <row r="334" spans="1:11" x14ac:dyDescent="0.25">
      <c r="A334" s="41" t="s">
        <v>2065</v>
      </c>
      <c r="B334" s="41" t="s">
        <v>3273</v>
      </c>
      <c r="C334" s="41" t="s">
        <v>1835</v>
      </c>
      <c r="D334" s="48">
        <v>36000</v>
      </c>
      <c r="H334" s="42" t="s">
        <v>2065</v>
      </c>
      <c r="I334" s="42" t="s">
        <v>1835</v>
      </c>
      <c r="J334" s="42" t="s">
        <v>1387</v>
      </c>
      <c r="K334" s="48">
        <v>36000</v>
      </c>
    </row>
    <row r="335" spans="1:11" x14ac:dyDescent="0.25">
      <c r="A335" s="41" t="s">
        <v>2065</v>
      </c>
      <c r="B335" s="41" t="s">
        <v>3270</v>
      </c>
      <c r="C335" s="41" t="s">
        <v>1835</v>
      </c>
      <c r="D335" s="48">
        <v>36000</v>
      </c>
      <c r="H335" s="42" t="s">
        <v>2065</v>
      </c>
      <c r="I335" s="42" t="s">
        <v>1835</v>
      </c>
      <c r="J335" s="42" t="s">
        <v>1387</v>
      </c>
      <c r="K335" s="48">
        <v>36000</v>
      </c>
    </row>
    <row r="336" spans="1:11" x14ac:dyDescent="0.25">
      <c r="A336" s="41" t="s">
        <v>2065</v>
      </c>
      <c r="B336" s="41" t="s">
        <v>3267</v>
      </c>
      <c r="C336" s="41" t="s">
        <v>1835</v>
      </c>
      <c r="D336" s="48">
        <v>36000</v>
      </c>
      <c r="H336" s="42" t="s">
        <v>2065</v>
      </c>
      <c r="I336" s="42" t="s">
        <v>1835</v>
      </c>
      <c r="J336" s="42" t="s">
        <v>1387</v>
      </c>
      <c r="K336" s="48">
        <v>36000</v>
      </c>
    </row>
    <row r="337" spans="1:12" x14ac:dyDescent="0.25">
      <c r="A337" s="41" t="s">
        <v>2065</v>
      </c>
      <c r="B337" s="41" t="s">
        <v>3264</v>
      </c>
      <c r="C337" s="41" t="s">
        <v>1835</v>
      </c>
      <c r="D337" s="48">
        <v>36000</v>
      </c>
      <c r="H337" s="42" t="s">
        <v>2065</v>
      </c>
      <c r="I337" s="42" t="s">
        <v>1835</v>
      </c>
      <c r="J337" s="42" t="s">
        <v>1387</v>
      </c>
      <c r="K337" s="48">
        <v>36000</v>
      </c>
    </row>
    <row r="338" spans="1:12" x14ac:dyDescent="0.25">
      <c r="A338" s="41" t="s">
        <v>2065</v>
      </c>
      <c r="B338" s="41" t="s">
        <v>3261</v>
      </c>
      <c r="C338" s="41" t="s">
        <v>1835</v>
      </c>
      <c r="D338" s="48">
        <v>36000</v>
      </c>
      <c r="H338" s="42" t="s">
        <v>2065</v>
      </c>
      <c r="I338" s="42" t="s">
        <v>1961</v>
      </c>
      <c r="J338" s="42" t="s">
        <v>1387</v>
      </c>
      <c r="K338" s="48">
        <v>4082051</v>
      </c>
    </row>
    <row r="339" spans="1:12" x14ac:dyDescent="0.25">
      <c r="A339" s="41" t="s">
        <v>2065</v>
      </c>
      <c r="B339" s="41" t="s">
        <v>3258</v>
      </c>
      <c r="C339" s="41" t="s">
        <v>1835</v>
      </c>
      <c r="D339" s="48">
        <v>36000</v>
      </c>
      <c r="H339" s="42" t="s">
        <v>2065</v>
      </c>
      <c r="I339" s="42" t="s">
        <v>2077</v>
      </c>
      <c r="J339" s="42" t="s">
        <v>1387</v>
      </c>
      <c r="K339" s="48">
        <v>127915</v>
      </c>
    </row>
    <row r="340" spans="1:12" x14ac:dyDescent="0.25">
      <c r="A340" s="41" t="s">
        <v>2065</v>
      </c>
      <c r="B340" s="41" t="s">
        <v>3255</v>
      </c>
      <c r="C340" s="41" t="s">
        <v>1835</v>
      </c>
      <c r="D340" s="48">
        <v>36000</v>
      </c>
      <c r="H340" s="42" t="s">
        <v>2080</v>
      </c>
      <c r="I340" s="42" t="s">
        <v>2081</v>
      </c>
      <c r="J340" s="42" t="s">
        <v>1387</v>
      </c>
      <c r="K340" s="48">
        <v>149018</v>
      </c>
    </row>
    <row r="341" spans="1:12" x14ac:dyDescent="0.25">
      <c r="A341" s="41" t="s">
        <v>2065</v>
      </c>
      <c r="B341" s="41" t="s">
        <v>3253</v>
      </c>
      <c r="C341" s="41" t="s">
        <v>1835</v>
      </c>
      <c r="D341" s="48">
        <v>36000</v>
      </c>
      <c r="H341" s="42" t="s">
        <v>2080</v>
      </c>
      <c r="I341" s="42" t="s">
        <v>2077</v>
      </c>
      <c r="J341" s="42" t="s">
        <v>1387</v>
      </c>
      <c r="K341" s="48">
        <v>119412</v>
      </c>
    </row>
    <row r="342" spans="1:12" x14ac:dyDescent="0.25">
      <c r="A342" s="41" t="s">
        <v>2065</v>
      </c>
      <c r="B342" s="41" t="s">
        <v>3250</v>
      </c>
      <c r="C342" s="41" t="s">
        <v>1835</v>
      </c>
      <c r="D342" s="48">
        <v>36000</v>
      </c>
      <c r="H342" s="42" t="s">
        <v>2084</v>
      </c>
      <c r="I342" s="42" t="s">
        <v>2085</v>
      </c>
      <c r="J342" s="42" t="s">
        <v>1387</v>
      </c>
      <c r="K342" s="48">
        <v>142014</v>
      </c>
    </row>
    <row r="343" spans="1:12" x14ac:dyDescent="0.25">
      <c r="A343" s="41" t="s">
        <v>2065</v>
      </c>
      <c r="B343" s="41" t="s">
        <v>3247</v>
      </c>
      <c r="C343" s="41" t="s">
        <v>1835</v>
      </c>
      <c r="D343" s="48">
        <v>36000</v>
      </c>
      <c r="H343" s="42" t="s">
        <v>2087</v>
      </c>
      <c r="I343" s="42" t="s">
        <v>1460</v>
      </c>
      <c r="J343" s="42" t="s">
        <v>1633</v>
      </c>
      <c r="K343" s="48">
        <v>3000</v>
      </c>
    </row>
    <row r="344" spans="1:12" x14ac:dyDescent="0.25">
      <c r="A344" s="41" t="s">
        <v>2065</v>
      </c>
      <c r="B344" s="41" t="s">
        <v>3244</v>
      </c>
      <c r="C344" s="41" t="s">
        <v>1961</v>
      </c>
      <c r="D344" s="48">
        <v>4082050</v>
      </c>
      <c r="H344" s="42" t="s">
        <v>2087</v>
      </c>
      <c r="I344" s="42" t="s">
        <v>2077</v>
      </c>
      <c r="J344" s="42" t="s">
        <v>1387</v>
      </c>
      <c r="K344" s="48">
        <v>110502</v>
      </c>
    </row>
    <row r="345" spans="1:12" x14ac:dyDescent="0.25">
      <c r="A345" s="41" t="s">
        <v>2065</v>
      </c>
      <c r="B345" s="41" t="s">
        <v>3241</v>
      </c>
      <c r="C345" s="41" t="s">
        <v>2077</v>
      </c>
      <c r="D345" s="48">
        <v>127915.2</v>
      </c>
      <c r="H345" s="42" t="s">
        <v>2087</v>
      </c>
      <c r="I345" s="42" t="s">
        <v>1492</v>
      </c>
      <c r="J345" s="42" t="s">
        <v>1387</v>
      </c>
      <c r="K345" s="48">
        <v>12744</v>
      </c>
    </row>
    <row r="346" spans="1:12" x14ac:dyDescent="0.25">
      <c r="A346" s="41" t="s">
        <v>2061</v>
      </c>
      <c r="B346" s="41" t="s">
        <v>3236</v>
      </c>
      <c r="C346" s="41" t="s">
        <v>1922</v>
      </c>
      <c r="D346" s="48">
        <v>96000</v>
      </c>
      <c r="H346" s="42" t="s">
        <v>2087</v>
      </c>
      <c r="I346" s="42" t="s">
        <v>2091</v>
      </c>
      <c r="J346" s="42" t="s">
        <v>1387</v>
      </c>
      <c r="K346" s="48">
        <v>71460</v>
      </c>
    </row>
    <row r="347" spans="1:12" x14ac:dyDescent="0.25">
      <c r="A347" s="41" t="s">
        <v>2061</v>
      </c>
      <c r="B347" s="41" t="s">
        <v>3234</v>
      </c>
      <c r="C347" s="41" t="s">
        <v>1922</v>
      </c>
      <c r="D347" s="48">
        <v>96000</v>
      </c>
      <c r="H347" s="42" t="s">
        <v>2087</v>
      </c>
      <c r="I347" s="42" t="s">
        <v>1922</v>
      </c>
      <c r="J347" s="42" t="s">
        <v>1387</v>
      </c>
      <c r="K347" s="48">
        <v>96000</v>
      </c>
    </row>
    <row r="348" spans="1:12" x14ac:dyDescent="0.25">
      <c r="A348" s="41" t="s">
        <v>2061</v>
      </c>
      <c r="B348" s="41" t="s">
        <v>3231</v>
      </c>
      <c r="C348" s="41" t="s">
        <v>1922</v>
      </c>
      <c r="D348" s="48">
        <v>96000</v>
      </c>
      <c r="H348" s="42" t="s">
        <v>2087</v>
      </c>
      <c r="I348" s="42" t="s">
        <v>1922</v>
      </c>
      <c r="J348" s="42" t="s">
        <v>1387</v>
      </c>
      <c r="K348" s="48">
        <v>96000</v>
      </c>
    </row>
    <row r="349" spans="1:12" x14ac:dyDescent="0.25">
      <c r="A349" s="41" t="s">
        <v>2059</v>
      </c>
      <c r="B349" s="41" t="s">
        <v>3228</v>
      </c>
      <c r="C349" s="41" t="s">
        <v>2391</v>
      </c>
      <c r="D349" s="48">
        <v>1500</v>
      </c>
      <c r="H349" s="42" t="s">
        <v>2087</v>
      </c>
      <c r="I349" s="42" t="s">
        <v>1922</v>
      </c>
      <c r="J349" s="42" t="s">
        <v>1387</v>
      </c>
      <c r="K349" s="48">
        <v>96000</v>
      </c>
    </row>
    <row r="350" spans="1:12" x14ac:dyDescent="0.25">
      <c r="A350" s="41" t="s">
        <v>2057</v>
      </c>
      <c r="B350" s="41" t="s">
        <v>3225</v>
      </c>
      <c r="C350" s="41" t="s">
        <v>1628</v>
      </c>
      <c r="D350" s="48">
        <v>25100</v>
      </c>
      <c r="H350" s="42" t="s">
        <v>2097</v>
      </c>
      <c r="I350" s="42" t="s">
        <v>58</v>
      </c>
      <c r="J350" s="42" t="s">
        <v>1387</v>
      </c>
      <c r="K350" s="48">
        <v>50000</v>
      </c>
    </row>
    <row r="351" spans="1:12" x14ac:dyDescent="0.25">
      <c r="A351" s="41" t="s">
        <v>2054</v>
      </c>
      <c r="B351" s="41" t="s">
        <v>3222</v>
      </c>
      <c r="C351" s="41" t="s">
        <v>1394</v>
      </c>
      <c r="D351" s="48">
        <v>240455.6</v>
      </c>
      <c r="H351" s="42" t="s">
        <v>2097</v>
      </c>
      <c r="I351" s="42" t="s">
        <v>1389</v>
      </c>
      <c r="J351" s="42" t="s">
        <v>97</v>
      </c>
      <c r="K351" s="52">
        <v>5375328</v>
      </c>
      <c r="L351" s="6">
        <f>3338260+667652+1141180+228236+949334+186867+3000</f>
        <v>6514529</v>
      </c>
    </row>
    <row r="352" spans="1:12" x14ac:dyDescent="0.25">
      <c r="A352" s="41" t="s">
        <v>2054</v>
      </c>
      <c r="B352" s="41" t="s">
        <v>3219</v>
      </c>
      <c r="C352" s="41" t="s">
        <v>1429</v>
      </c>
      <c r="D352" s="48">
        <v>279499.95</v>
      </c>
      <c r="H352" s="42" t="s">
        <v>2097</v>
      </c>
      <c r="I352" s="42" t="s">
        <v>1955</v>
      </c>
      <c r="J352" s="42" t="s">
        <v>97</v>
      </c>
      <c r="K352" s="52">
        <v>1139201</v>
      </c>
    </row>
    <row r="353" spans="1:11" x14ac:dyDescent="0.25">
      <c r="A353" s="41" t="s">
        <v>2052</v>
      </c>
      <c r="B353" s="41" t="s">
        <v>3216</v>
      </c>
      <c r="C353" s="41" t="s">
        <v>1429</v>
      </c>
      <c r="D353" s="48">
        <v>56000.11</v>
      </c>
      <c r="H353" s="42" t="s">
        <v>2100</v>
      </c>
      <c r="I353" s="42" t="s">
        <v>2101</v>
      </c>
      <c r="J353" s="42" t="s">
        <v>1387</v>
      </c>
      <c r="K353" s="48">
        <v>42180</v>
      </c>
    </row>
    <row r="354" spans="1:11" x14ac:dyDescent="0.25">
      <c r="A354" s="41" t="s">
        <v>1421</v>
      </c>
      <c r="B354" s="41" t="s">
        <v>3213</v>
      </c>
      <c r="C354" s="41" t="s">
        <v>1814</v>
      </c>
      <c r="D354" s="48">
        <v>1932</v>
      </c>
      <c r="H354" s="42" t="s">
        <v>2100</v>
      </c>
      <c r="I354" s="42" t="s">
        <v>2081</v>
      </c>
      <c r="J354" s="42" t="s">
        <v>1387</v>
      </c>
      <c r="K354" s="48">
        <v>148955</v>
      </c>
    </row>
    <row r="355" spans="1:11" x14ac:dyDescent="0.25">
      <c r="A355" s="41" t="s">
        <v>2040</v>
      </c>
      <c r="B355" s="41" t="s">
        <v>3208</v>
      </c>
      <c r="C355" s="41" t="s">
        <v>3207</v>
      </c>
      <c r="D355" s="48">
        <v>-293040</v>
      </c>
      <c r="H355" s="42" t="s">
        <v>2100</v>
      </c>
      <c r="I355" s="42" t="s">
        <v>1439</v>
      </c>
      <c r="J355" s="42" t="s">
        <v>1387</v>
      </c>
      <c r="K355" s="48">
        <v>6480</v>
      </c>
    </row>
    <row r="356" spans="1:11" x14ac:dyDescent="0.25">
      <c r="A356" s="41" t="s">
        <v>2040</v>
      </c>
      <c r="B356" s="41" t="s">
        <v>3205</v>
      </c>
      <c r="C356" s="41" t="s">
        <v>2043</v>
      </c>
      <c r="D356" s="48">
        <v>7000</v>
      </c>
      <c r="H356" s="42" t="s">
        <v>2100</v>
      </c>
      <c r="I356" s="42" t="s">
        <v>1391</v>
      </c>
      <c r="J356" s="42" t="s">
        <v>1387</v>
      </c>
      <c r="K356" s="48">
        <v>3228</v>
      </c>
    </row>
    <row r="357" spans="1:11" x14ac:dyDescent="0.25">
      <c r="A357" s="41" t="s">
        <v>2040</v>
      </c>
      <c r="B357" s="41" t="s">
        <v>3199</v>
      </c>
      <c r="C357" s="41" t="s">
        <v>1706</v>
      </c>
      <c r="D357" s="48">
        <v>112000</v>
      </c>
      <c r="H357" s="42" t="s">
        <v>2100</v>
      </c>
      <c r="I357" s="42" t="s">
        <v>2077</v>
      </c>
      <c r="J357" s="42" t="s">
        <v>1387</v>
      </c>
      <c r="K357" s="48">
        <v>102631</v>
      </c>
    </row>
    <row r="358" spans="1:11" x14ac:dyDescent="0.25">
      <c r="A358" s="41" t="s">
        <v>2031</v>
      </c>
      <c r="B358" s="41" t="s">
        <v>3197</v>
      </c>
      <c r="C358" s="41" t="s">
        <v>1949</v>
      </c>
      <c r="D358" s="48">
        <v>15000</v>
      </c>
      <c r="H358" s="42" t="s">
        <v>1423</v>
      </c>
      <c r="I358" s="42" t="s">
        <v>2081</v>
      </c>
      <c r="J358" s="42" t="s">
        <v>1387</v>
      </c>
      <c r="K358" s="48">
        <v>148955</v>
      </c>
    </row>
    <row r="359" spans="1:11" x14ac:dyDescent="0.25">
      <c r="A359" s="41" t="s">
        <v>2031</v>
      </c>
      <c r="B359" s="41" t="s">
        <v>3194</v>
      </c>
      <c r="C359" s="41" t="s">
        <v>2033</v>
      </c>
      <c r="D359" s="48">
        <v>293040</v>
      </c>
      <c r="H359" s="42" t="s">
        <v>1423</v>
      </c>
      <c r="I359" s="42" t="s">
        <v>1922</v>
      </c>
      <c r="J359" s="42" t="s">
        <v>1387</v>
      </c>
      <c r="K359" s="48">
        <v>57600</v>
      </c>
    </row>
    <row r="360" spans="1:11" x14ac:dyDescent="0.25">
      <c r="A360" s="41" t="s">
        <v>2031</v>
      </c>
      <c r="B360" s="41" t="s">
        <v>3188</v>
      </c>
      <c r="C360" s="41" t="s">
        <v>1429</v>
      </c>
      <c r="D360" s="48">
        <v>14000</v>
      </c>
      <c r="H360" s="42" t="s">
        <v>1423</v>
      </c>
      <c r="I360" s="42" t="s">
        <v>1922</v>
      </c>
      <c r="J360" s="42" t="s">
        <v>1387</v>
      </c>
      <c r="K360" s="48">
        <v>96000</v>
      </c>
    </row>
    <row r="361" spans="1:11" x14ac:dyDescent="0.25">
      <c r="A361" s="41" t="s">
        <v>2031</v>
      </c>
      <c r="B361" s="41" t="s">
        <v>3185</v>
      </c>
      <c r="C361" s="41" t="s">
        <v>1429</v>
      </c>
      <c r="D361" s="48">
        <v>60180</v>
      </c>
      <c r="H361" s="42" t="s">
        <v>1423</v>
      </c>
      <c r="I361" s="42" t="s">
        <v>1922</v>
      </c>
      <c r="J361" s="42" t="s">
        <v>1387</v>
      </c>
      <c r="K361" s="48">
        <v>96000</v>
      </c>
    </row>
    <row r="362" spans="1:11" x14ac:dyDescent="0.25">
      <c r="A362" s="41" t="s">
        <v>2031</v>
      </c>
      <c r="B362" s="41" t="s">
        <v>3182</v>
      </c>
      <c r="C362" s="41" t="s">
        <v>1388</v>
      </c>
      <c r="D362" s="48">
        <v>40320</v>
      </c>
      <c r="H362" s="42" t="s">
        <v>1423</v>
      </c>
      <c r="I362" s="42" t="s">
        <v>1922</v>
      </c>
      <c r="J362" s="42" t="s">
        <v>1387</v>
      </c>
      <c r="K362" s="48">
        <v>96000</v>
      </c>
    </row>
    <row r="363" spans="1:11" x14ac:dyDescent="0.25">
      <c r="A363" s="41" t="s">
        <v>2029</v>
      </c>
      <c r="B363" s="41" t="s">
        <v>3179</v>
      </c>
      <c r="C363" s="41" t="s">
        <v>1399</v>
      </c>
      <c r="D363" s="48">
        <v>1230</v>
      </c>
      <c r="H363" s="42" t="s">
        <v>2113</v>
      </c>
      <c r="I363" s="42" t="s">
        <v>1439</v>
      </c>
      <c r="J363" s="42" t="s">
        <v>1387</v>
      </c>
      <c r="K363" s="48">
        <v>6480</v>
      </c>
    </row>
    <row r="364" spans="1:11" x14ac:dyDescent="0.25">
      <c r="A364" s="41" t="s">
        <v>2026</v>
      </c>
      <c r="B364" s="41" t="s">
        <v>3176</v>
      </c>
      <c r="C364" s="41" t="s">
        <v>3174</v>
      </c>
      <c r="D364" s="48">
        <v>7600</v>
      </c>
      <c r="H364" s="42" t="s">
        <v>2115</v>
      </c>
      <c r="I364" s="42" t="s">
        <v>1835</v>
      </c>
      <c r="J364" s="42" t="s">
        <v>1387</v>
      </c>
      <c r="K364" s="48">
        <v>36000</v>
      </c>
    </row>
    <row r="365" spans="1:11" x14ac:dyDescent="0.25">
      <c r="A365" s="41" t="s">
        <v>2022</v>
      </c>
      <c r="B365" s="41" t="s">
        <v>3169</v>
      </c>
      <c r="C365" s="41" t="s">
        <v>2023</v>
      </c>
      <c r="D365" s="48">
        <v>25000</v>
      </c>
      <c r="H365" s="42" t="s">
        <v>2115</v>
      </c>
      <c r="I365" s="42" t="s">
        <v>2081</v>
      </c>
      <c r="J365" s="42" t="s">
        <v>1387</v>
      </c>
      <c r="K365" s="48">
        <v>66202</v>
      </c>
    </row>
    <row r="366" spans="1:11" x14ac:dyDescent="0.25">
      <c r="A366" s="41" t="s">
        <v>2020</v>
      </c>
      <c r="B366" s="41" t="s">
        <v>3164</v>
      </c>
      <c r="C366" s="41" t="s">
        <v>2018</v>
      </c>
      <c r="D366" s="48">
        <v>1300</v>
      </c>
      <c r="H366" s="42" t="s">
        <v>2115</v>
      </c>
      <c r="I366" s="42" t="s">
        <v>1835</v>
      </c>
      <c r="J366" s="42" t="s">
        <v>1387</v>
      </c>
      <c r="K366" s="48">
        <v>24000</v>
      </c>
    </row>
    <row r="367" spans="1:11" x14ac:dyDescent="0.25">
      <c r="A367" s="41"/>
      <c r="B367" s="41"/>
      <c r="C367" s="41"/>
      <c r="D367" s="42"/>
      <c r="H367" s="42" t="s">
        <v>2115</v>
      </c>
      <c r="I367" s="42" t="s">
        <v>1835</v>
      </c>
      <c r="J367" s="42" t="s">
        <v>1387</v>
      </c>
      <c r="K367" s="48">
        <v>36000</v>
      </c>
    </row>
    <row r="368" spans="1:11" x14ac:dyDescent="0.25">
      <c r="A368" s="41"/>
      <c r="B368" s="41"/>
      <c r="C368" s="41"/>
      <c r="D368" s="42"/>
      <c r="H368" s="42" t="s">
        <v>2115</v>
      </c>
      <c r="I368" s="42" t="s">
        <v>1835</v>
      </c>
      <c r="J368" s="42" t="s">
        <v>1387</v>
      </c>
      <c r="K368" s="48">
        <v>36000</v>
      </c>
    </row>
    <row r="369" spans="1:11" x14ac:dyDescent="0.25">
      <c r="A369" s="41"/>
      <c r="B369" s="41"/>
      <c r="C369" s="41"/>
      <c r="D369" s="42"/>
      <c r="H369" s="42" t="s">
        <v>2115</v>
      </c>
      <c r="I369" s="42" t="s">
        <v>1835</v>
      </c>
      <c r="J369" s="42" t="s">
        <v>1387</v>
      </c>
      <c r="K369" s="48">
        <v>36000</v>
      </c>
    </row>
    <row r="370" spans="1:11" x14ac:dyDescent="0.25">
      <c r="A370" s="41"/>
      <c r="B370" s="41"/>
      <c r="C370" s="41"/>
      <c r="D370" s="42"/>
      <c r="H370" s="42" t="s">
        <v>2115</v>
      </c>
      <c r="I370" s="42" t="s">
        <v>1835</v>
      </c>
      <c r="J370" s="42" t="s">
        <v>1387</v>
      </c>
      <c r="K370" s="48">
        <v>36000</v>
      </c>
    </row>
    <row r="371" spans="1:11" x14ac:dyDescent="0.25">
      <c r="A371" s="41"/>
      <c r="B371" s="41"/>
      <c r="C371" s="41"/>
      <c r="D371" s="42"/>
      <c r="H371" s="42" t="s">
        <v>2115</v>
      </c>
      <c r="I371" s="42" t="s">
        <v>1835</v>
      </c>
      <c r="J371" s="42" t="s">
        <v>1387</v>
      </c>
      <c r="K371" s="48">
        <v>36000</v>
      </c>
    </row>
    <row r="372" spans="1:11" x14ac:dyDescent="0.25">
      <c r="A372" s="41"/>
      <c r="B372" s="41"/>
      <c r="C372" s="41"/>
      <c r="D372" s="42"/>
      <c r="H372" s="42" t="s">
        <v>2115</v>
      </c>
      <c r="I372" s="42" t="s">
        <v>2077</v>
      </c>
      <c r="J372" s="42" t="s">
        <v>1387</v>
      </c>
      <c r="K372" s="48">
        <v>102631</v>
      </c>
    </row>
    <row r="373" spans="1:11" x14ac:dyDescent="0.25">
      <c r="A373" s="41" t="s">
        <v>2279</v>
      </c>
      <c r="B373" s="41" t="s">
        <v>2282</v>
      </c>
      <c r="C373" s="41" t="s">
        <v>1994</v>
      </c>
      <c r="D373" s="48">
        <v>801760</v>
      </c>
      <c r="H373" s="42" t="s">
        <v>2125</v>
      </c>
      <c r="I373" s="42" t="s">
        <v>1460</v>
      </c>
      <c r="J373" s="42" t="s">
        <v>1387</v>
      </c>
      <c r="K373" s="48">
        <v>3000</v>
      </c>
    </row>
    <row r="374" spans="1:11" x14ac:dyDescent="0.25">
      <c r="A374" s="41" t="s">
        <v>2279</v>
      </c>
      <c r="B374" s="41" t="s">
        <v>2284</v>
      </c>
      <c r="C374" s="41" t="s">
        <v>1531</v>
      </c>
      <c r="D374" s="48">
        <v>500256</v>
      </c>
      <c r="H374" s="42" t="s">
        <v>2125</v>
      </c>
      <c r="I374" s="42" t="s">
        <v>2077</v>
      </c>
      <c r="J374" s="42" t="s">
        <v>1387</v>
      </c>
      <c r="K374" s="48">
        <v>110561</v>
      </c>
    </row>
    <row r="375" spans="1:11" x14ac:dyDescent="0.25">
      <c r="A375" s="41" t="s">
        <v>2279</v>
      </c>
      <c r="B375" s="41" t="s">
        <v>2286</v>
      </c>
      <c r="C375" s="41" t="s">
        <v>1429</v>
      </c>
      <c r="D375" s="48">
        <v>122410</v>
      </c>
      <c r="H375" s="42" t="s">
        <v>2125</v>
      </c>
      <c r="I375" s="42" t="s">
        <v>2129</v>
      </c>
      <c r="J375" s="42" t="s">
        <v>27</v>
      </c>
      <c r="K375" s="42">
        <v>1680</v>
      </c>
    </row>
    <row r="376" spans="1:11" x14ac:dyDescent="0.25">
      <c r="A376" s="41" t="s">
        <v>2279</v>
      </c>
      <c r="B376" s="41" t="s">
        <v>2288</v>
      </c>
      <c r="C376" s="41" t="s">
        <v>3278</v>
      </c>
      <c r="D376" s="48">
        <v>83655.789999999994</v>
      </c>
      <c r="H376" s="42"/>
      <c r="I376" s="42"/>
      <c r="J376" s="42"/>
      <c r="K376" s="42"/>
    </row>
    <row r="377" spans="1:11" x14ac:dyDescent="0.25">
      <c r="A377" s="41" t="s">
        <v>2279</v>
      </c>
      <c r="B377" s="41" t="s">
        <v>2290</v>
      </c>
      <c r="C377" s="41" t="s">
        <v>3278</v>
      </c>
      <c r="D377" s="48">
        <v>149970.74</v>
      </c>
      <c r="H377" s="42"/>
      <c r="I377" s="42"/>
      <c r="J377" s="42"/>
      <c r="K377" s="42"/>
    </row>
    <row r="378" spans="1:11" x14ac:dyDescent="0.25">
      <c r="A378" s="41" t="s">
        <v>2279</v>
      </c>
      <c r="B378" s="41" t="s">
        <v>2292</v>
      </c>
      <c r="C378" s="41" t="s">
        <v>1429</v>
      </c>
      <c r="D378" s="48">
        <v>54165</v>
      </c>
      <c r="H378" s="42"/>
      <c r="I378" s="42"/>
      <c r="J378" s="42"/>
      <c r="K378" s="42"/>
    </row>
    <row r="379" spans="1:11" x14ac:dyDescent="0.25">
      <c r="A379" s="41" t="s">
        <v>2270</v>
      </c>
      <c r="B379" s="41" t="s">
        <v>2268</v>
      </c>
      <c r="C379" s="41" t="s">
        <v>1531</v>
      </c>
      <c r="D379" s="48">
        <v>500256</v>
      </c>
      <c r="H379" s="42"/>
      <c r="I379" s="42"/>
      <c r="J379" s="42"/>
      <c r="K379" s="42"/>
    </row>
    <row r="380" spans="1:11" x14ac:dyDescent="0.25">
      <c r="A380" s="41" t="s">
        <v>2270</v>
      </c>
      <c r="B380" s="41" t="s">
        <v>2271</v>
      </c>
      <c r="C380" s="41" t="s">
        <v>3278</v>
      </c>
      <c r="D380" s="48">
        <v>149970.74</v>
      </c>
      <c r="H380" s="42"/>
      <c r="I380" s="42"/>
      <c r="J380" s="42"/>
      <c r="K380" s="42"/>
    </row>
    <row r="381" spans="1:11" x14ac:dyDescent="0.25">
      <c r="A381" s="41" t="s">
        <v>2270</v>
      </c>
      <c r="B381" s="41" t="s">
        <v>2273</v>
      </c>
      <c r="C381" s="41" t="s">
        <v>2275</v>
      </c>
      <c r="D381" s="48">
        <v>23663.99</v>
      </c>
      <c r="H381" s="42"/>
      <c r="I381" s="42"/>
      <c r="J381" s="42"/>
      <c r="K381" s="42"/>
    </row>
    <row r="382" spans="1:11" x14ac:dyDescent="0.25">
      <c r="A382" s="41" t="s">
        <v>2262</v>
      </c>
      <c r="B382" s="41" t="s">
        <v>2260</v>
      </c>
      <c r="C382" s="41" t="s">
        <v>3500</v>
      </c>
      <c r="D382" s="59">
        <v>17200</v>
      </c>
      <c r="H382" s="42" t="s">
        <v>2132</v>
      </c>
      <c r="I382" s="42" t="s">
        <v>58</v>
      </c>
      <c r="J382" s="42" t="s">
        <v>27</v>
      </c>
      <c r="K382" s="48">
        <v>11913</v>
      </c>
    </row>
    <row r="383" spans="1:11" x14ac:dyDescent="0.25">
      <c r="A383" s="41" t="s">
        <v>2262</v>
      </c>
      <c r="B383" s="41" t="s">
        <v>2264</v>
      </c>
      <c r="C383" s="41" t="s">
        <v>2212</v>
      </c>
      <c r="D383" s="48">
        <v>9000</v>
      </c>
      <c r="H383" s="42" t="s">
        <v>2132</v>
      </c>
      <c r="I383" s="42" t="s">
        <v>2135</v>
      </c>
      <c r="J383" s="42" t="s">
        <v>2136</v>
      </c>
      <c r="K383" s="52">
        <v>484339</v>
      </c>
    </row>
    <row r="384" spans="1:11" x14ac:dyDescent="0.25">
      <c r="A384" s="41" t="s">
        <v>2262</v>
      </c>
      <c r="B384" s="41" t="s">
        <v>2266</v>
      </c>
      <c r="C384" s="41" t="s">
        <v>3278</v>
      </c>
      <c r="D384" s="48">
        <v>149970.74</v>
      </c>
      <c r="H384" s="42" t="s">
        <v>2139</v>
      </c>
      <c r="I384" s="42" t="s">
        <v>1452</v>
      </c>
      <c r="J384" s="42" t="s">
        <v>1387</v>
      </c>
      <c r="K384" s="48">
        <v>229000</v>
      </c>
    </row>
    <row r="385" spans="1:11" x14ac:dyDescent="0.25">
      <c r="A385" s="41" t="s">
        <v>2241</v>
      </c>
      <c r="B385" s="41" t="s">
        <v>2239</v>
      </c>
      <c r="C385" s="41" t="s">
        <v>1393</v>
      </c>
      <c r="D385" s="48">
        <v>99551.89</v>
      </c>
      <c r="H385" s="42" t="s">
        <v>2139</v>
      </c>
      <c r="I385" s="42" t="s">
        <v>2142</v>
      </c>
      <c r="J385" s="42" t="s">
        <v>1387</v>
      </c>
      <c r="K385" s="48">
        <v>52470</v>
      </c>
    </row>
    <row r="386" spans="1:11" x14ac:dyDescent="0.25">
      <c r="A386" s="41" t="s">
        <v>2241</v>
      </c>
      <c r="B386" s="41" t="s">
        <v>2242</v>
      </c>
      <c r="C386" s="41" t="s">
        <v>2142</v>
      </c>
      <c r="D386" s="48">
        <v>106443</v>
      </c>
      <c r="H386" s="42" t="s">
        <v>2139</v>
      </c>
      <c r="I386" s="42" t="s">
        <v>2142</v>
      </c>
      <c r="J386" s="42" t="s">
        <v>1387</v>
      </c>
      <c r="K386" s="48">
        <v>104940</v>
      </c>
    </row>
    <row r="387" spans="1:11" x14ac:dyDescent="0.25">
      <c r="A387" s="41" t="s">
        <v>2241</v>
      </c>
      <c r="B387" s="41" t="s">
        <v>2244</v>
      </c>
      <c r="C387" s="41" t="s">
        <v>2142</v>
      </c>
      <c r="D387" s="48">
        <v>127407.6</v>
      </c>
      <c r="H387" s="42" t="s">
        <v>2148</v>
      </c>
      <c r="I387" s="42" t="s">
        <v>2149</v>
      </c>
      <c r="J387" s="42" t="s">
        <v>27</v>
      </c>
      <c r="K387" s="48">
        <v>5168684</v>
      </c>
    </row>
    <row r="388" spans="1:11" x14ac:dyDescent="0.25">
      <c r="A388" s="41" t="s">
        <v>2241</v>
      </c>
      <c r="B388" s="41" t="s">
        <v>2246</v>
      </c>
      <c r="C388" s="41" t="s">
        <v>2142</v>
      </c>
      <c r="D388" s="48">
        <v>127407.6</v>
      </c>
      <c r="H388" s="42" t="s">
        <v>2148</v>
      </c>
      <c r="I388" s="42" t="s">
        <v>1492</v>
      </c>
      <c r="J388" s="42" t="s">
        <v>1387</v>
      </c>
      <c r="K388" s="48">
        <v>93816</v>
      </c>
    </row>
    <row r="389" spans="1:11" x14ac:dyDescent="0.25">
      <c r="A389" s="41" t="s">
        <v>2241</v>
      </c>
      <c r="B389" s="41" t="s">
        <v>2248</v>
      </c>
      <c r="C389" s="41" t="s">
        <v>2142</v>
      </c>
      <c r="D389" s="48">
        <v>127407.6</v>
      </c>
      <c r="H389" s="42" t="s">
        <v>2154</v>
      </c>
      <c r="I389" s="42" t="s">
        <v>2155</v>
      </c>
      <c r="J389" s="42" t="s">
        <v>30</v>
      </c>
      <c r="K389" s="48">
        <v>10000</v>
      </c>
    </row>
    <row r="390" spans="1:11" x14ac:dyDescent="0.25">
      <c r="A390" s="41" t="s">
        <v>2241</v>
      </c>
      <c r="B390" s="41" t="s">
        <v>2250</v>
      </c>
      <c r="C390" s="41" t="s">
        <v>3278</v>
      </c>
      <c r="D390" s="48">
        <v>149970.74</v>
      </c>
      <c r="H390" s="42" t="s">
        <v>2159</v>
      </c>
      <c r="I390" s="42" t="s">
        <v>1531</v>
      </c>
      <c r="J390" s="42" t="s">
        <v>27</v>
      </c>
      <c r="K390" s="48">
        <v>1500120</v>
      </c>
    </row>
    <row r="391" spans="1:11" x14ac:dyDescent="0.25">
      <c r="A391" s="41" t="s">
        <v>2241</v>
      </c>
      <c r="B391" s="41" t="s">
        <v>2252</v>
      </c>
      <c r="C391" s="41" t="s">
        <v>2254</v>
      </c>
      <c r="D391" s="48">
        <v>100000</v>
      </c>
      <c r="H391" s="42" t="s">
        <v>2159</v>
      </c>
      <c r="I391" s="42" t="s">
        <v>1492</v>
      </c>
      <c r="J391" s="42" t="s">
        <v>1387</v>
      </c>
      <c r="K391" s="48">
        <v>66744</v>
      </c>
    </row>
    <row r="392" spans="1:11" x14ac:dyDescent="0.25">
      <c r="A392" s="41" t="s">
        <v>2241</v>
      </c>
      <c r="B392" s="41" t="s">
        <v>2256</v>
      </c>
      <c r="C392" s="41" t="s">
        <v>2142</v>
      </c>
      <c r="D392" s="48">
        <v>95555.7</v>
      </c>
      <c r="H392" s="42" t="s">
        <v>2164</v>
      </c>
      <c r="I392" s="42" t="s">
        <v>2165</v>
      </c>
      <c r="J392" s="42" t="s">
        <v>1387</v>
      </c>
      <c r="K392" s="48">
        <v>62400</v>
      </c>
    </row>
    <row r="393" spans="1:11" x14ac:dyDescent="0.25">
      <c r="A393" s="41" t="s">
        <v>2241</v>
      </c>
      <c r="B393" s="41" t="s">
        <v>2258</v>
      </c>
      <c r="C393" s="41" t="s">
        <v>1706</v>
      </c>
      <c r="D393" s="48">
        <v>68200</v>
      </c>
      <c r="H393" s="42" t="s">
        <v>2168</v>
      </c>
      <c r="I393" s="42" t="s">
        <v>2294</v>
      </c>
      <c r="J393" s="42" t="s">
        <v>27</v>
      </c>
      <c r="K393" s="48">
        <v>2242489</v>
      </c>
    </row>
    <row r="394" spans="1:11" x14ac:dyDescent="0.25">
      <c r="A394" s="41" t="s">
        <v>2236</v>
      </c>
      <c r="B394" s="41" t="s">
        <v>2234</v>
      </c>
      <c r="C394" s="41" t="s">
        <v>1492</v>
      </c>
      <c r="D394" s="48">
        <v>2880</v>
      </c>
      <c r="H394" s="42" t="s">
        <v>2168</v>
      </c>
      <c r="I394" s="42" t="s">
        <v>2171</v>
      </c>
      <c r="J394" s="42" t="s">
        <v>30</v>
      </c>
      <c r="K394" s="48">
        <v>12000</v>
      </c>
    </row>
    <row r="395" spans="1:11" x14ac:dyDescent="0.25">
      <c r="A395" s="41" t="s">
        <v>2236</v>
      </c>
      <c r="B395" s="41" t="s">
        <v>2237</v>
      </c>
      <c r="C395" s="41" t="s">
        <v>3278</v>
      </c>
      <c r="D395" s="48">
        <v>149970.74</v>
      </c>
      <c r="H395" s="42" t="s">
        <v>2168</v>
      </c>
      <c r="I395" s="42" t="s">
        <v>1949</v>
      </c>
      <c r="J395" s="42" t="s">
        <v>27</v>
      </c>
      <c r="K395" s="48">
        <v>15000</v>
      </c>
    </row>
    <row r="396" spans="1:11" x14ac:dyDescent="0.25">
      <c r="A396" s="41" t="s">
        <v>2231</v>
      </c>
      <c r="B396" s="41" t="s">
        <v>2229</v>
      </c>
      <c r="C396" s="41" t="s">
        <v>3278</v>
      </c>
      <c r="D396" s="48">
        <v>149970.74</v>
      </c>
      <c r="H396" s="42" t="s">
        <v>2176</v>
      </c>
      <c r="I396" s="42" t="s">
        <v>2177</v>
      </c>
      <c r="J396" s="42" t="s">
        <v>2178</v>
      </c>
      <c r="K396" s="48">
        <v>144312</v>
      </c>
    </row>
    <row r="397" spans="1:11" x14ac:dyDescent="0.25">
      <c r="A397" s="41" t="s">
        <v>2231</v>
      </c>
      <c r="B397" s="41" t="s">
        <v>2232</v>
      </c>
      <c r="C397" s="41" t="s">
        <v>1531</v>
      </c>
      <c r="D397" s="48">
        <v>1000512</v>
      </c>
      <c r="H397" s="42" t="s">
        <v>2176</v>
      </c>
      <c r="I397" s="42" t="s">
        <v>1788</v>
      </c>
      <c r="J397" s="42" t="s">
        <v>1387</v>
      </c>
      <c r="K397" s="48">
        <v>46200</v>
      </c>
    </row>
    <row r="398" spans="1:11" x14ac:dyDescent="0.25">
      <c r="A398" s="41" t="s">
        <v>2216</v>
      </c>
      <c r="B398" s="41" t="s">
        <v>2214</v>
      </c>
      <c r="C398" s="41" t="s">
        <v>2155</v>
      </c>
      <c r="D398" s="48">
        <v>4500</v>
      </c>
      <c r="H398" s="42" t="s">
        <v>2176</v>
      </c>
      <c r="I398" s="42" t="s">
        <v>1492</v>
      </c>
      <c r="J398" s="42" t="s">
        <v>1387</v>
      </c>
      <c r="K398" s="48">
        <v>34128</v>
      </c>
    </row>
    <row r="399" spans="1:11" x14ac:dyDescent="0.25">
      <c r="A399" s="41" t="s">
        <v>2216</v>
      </c>
      <c r="B399" s="41" t="s">
        <v>2217</v>
      </c>
      <c r="C399" s="41" t="s">
        <v>1492</v>
      </c>
      <c r="D399" s="48">
        <v>4320</v>
      </c>
      <c r="H399" s="42" t="s">
        <v>2186</v>
      </c>
      <c r="I399" s="42" t="s">
        <v>1404</v>
      </c>
      <c r="J399" s="42" t="s">
        <v>30</v>
      </c>
      <c r="K399" s="48">
        <v>35600</v>
      </c>
    </row>
    <row r="400" spans="1:11" x14ac:dyDescent="0.25">
      <c r="A400" s="41" t="s">
        <v>2216</v>
      </c>
      <c r="B400" s="41" t="s">
        <v>2219</v>
      </c>
      <c r="C400" s="41" t="s">
        <v>2221</v>
      </c>
      <c r="D400" s="48">
        <v>2345600</v>
      </c>
      <c r="H400" s="42" t="s">
        <v>2189</v>
      </c>
      <c r="I400" s="42" t="s">
        <v>1729</v>
      </c>
      <c r="J400" s="42" t="s">
        <v>27</v>
      </c>
      <c r="K400" s="48">
        <v>16590</v>
      </c>
    </row>
    <row r="401" spans="1:11" x14ac:dyDescent="0.25">
      <c r="A401" s="41" t="s">
        <v>2216</v>
      </c>
      <c r="B401" s="41" t="s">
        <v>2224</v>
      </c>
      <c r="C401" s="41" t="s">
        <v>1391</v>
      </c>
      <c r="D401" s="48">
        <v>3228</v>
      </c>
      <c r="H401" s="42" t="s">
        <v>2192</v>
      </c>
      <c r="I401" s="42" t="s">
        <v>1531</v>
      </c>
      <c r="J401" s="42" t="s">
        <v>27</v>
      </c>
      <c r="K401" s="48">
        <v>700488</v>
      </c>
    </row>
    <row r="402" spans="1:11" x14ac:dyDescent="0.25">
      <c r="A402" s="41" t="s">
        <v>2216</v>
      </c>
      <c r="B402" s="41" t="s">
        <v>2226</v>
      </c>
      <c r="C402" s="41" t="s">
        <v>2901</v>
      </c>
      <c r="D402" s="48">
        <v>32768</v>
      </c>
      <c r="H402" s="42" t="s">
        <v>2195</v>
      </c>
      <c r="I402" s="42" t="s">
        <v>1706</v>
      </c>
      <c r="J402" s="42" t="s">
        <v>41</v>
      </c>
      <c r="K402" s="48">
        <v>131200</v>
      </c>
    </row>
    <row r="403" spans="1:11" x14ac:dyDescent="0.25">
      <c r="A403" s="41" t="s">
        <v>2211</v>
      </c>
      <c r="B403" s="41" t="s">
        <v>2209</v>
      </c>
      <c r="C403" s="41" t="s">
        <v>2212</v>
      </c>
      <c r="D403" s="48">
        <v>9947</v>
      </c>
      <c r="H403" s="42" t="s">
        <v>2198</v>
      </c>
      <c r="I403" s="42" t="s">
        <v>1429</v>
      </c>
      <c r="J403" s="42" t="s">
        <v>41</v>
      </c>
      <c r="K403" s="48">
        <v>92430</v>
      </c>
    </row>
    <row r="404" spans="1:11" x14ac:dyDescent="0.25">
      <c r="A404" s="41" t="s">
        <v>2206</v>
      </c>
      <c r="B404" s="41" t="s">
        <v>2204</v>
      </c>
      <c r="C404" s="41" t="s">
        <v>2207</v>
      </c>
      <c r="D404" s="48">
        <v>108000</v>
      </c>
      <c r="H404" s="42" t="s">
        <v>1422</v>
      </c>
      <c r="I404" s="42" t="s">
        <v>1706</v>
      </c>
      <c r="J404" s="42" t="s">
        <v>41</v>
      </c>
      <c r="K404" s="48">
        <v>81000</v>
      </c>
    </row>
    <row r="405" spans="1:11" x14ac:dyDescent="0.25">
      <c r="A405" s="41" t="s">
        <v>2203</v>
      </c>
      <c r="B405" s="41" t="s">
        <v>2201</v>
      </c>
      <c r="C405" s="41" t="s">
        <v>2499</v>
      </c>
      <c r="D405" s="48">
        <v>146965.20000000001</v>
      </c>
      <c r="H405" s="42" t="s">
        <v>2203</v>
      </c>
      <c r="I405" s="42" t="s">
        <v>1529</v>
      </c>
      <c r="J405" s="42" t="s">
        <v>1408</v>
      </c>
      <c r="K405" s="48">
        <v>146965</v>
      </c>
    </row>
    <row r="406" spans="1:11" x14ac:dyDescent="0.25">
      <c r="A406" s="41" t="s">
        <v>1422</v>
      </c>
      <c r="B406" s="41" t="s">
        <v>2199</v>
      </c>
      <c r="C406" s="41" t="s">
        <v>1706</v>
      </c>
      <c r="D406" s="48">
        <v>81000</v>
      </c>
      <c r="H406" s="42" t="s">
        <v>2206</v>
      </c>
      <c r="I406" s="42" t="s">
        <v>2207</v>
      </c>
      <c r="J406" s="42" t="s">
        <v>1407</v>
      </c>
      <c r="K406" s="48">
        <v>108000</v>
      </c>
    </row>
    <row r="407" spans="1:11" x14ac:dyDescent="0.25">
      <c r="A407" s="41" t="s">
        <v>2198</v>
      </c>
      <c r="B407" s="41" t="s">
        <v>2196</v>
      </c>
      <c r="C407" s="41" t="s">
        <v>1429</v>
      </c>
      <c r="D407" s="48">
        <v>92430</v>
      </c>
      <c r="H407" s="42" t="s">
        <v>2211</v>
      </c>
      <c r="I407" s="42" t="s">
        <v>2212</v>
      </c>
      <c r="J407" s="42" t="s">
        <v>27</v>
      </c>
      <c r="K407" s="48">
        <v>9947</v>
      </c>
    </row>
    <row r="408" spans="1:11" x14ac:dyDescent="0.25">
      <c r="A408" s="41" t="s">
        <v>2195</v>
      </c>
      <c r="B408" s="41" t="s">
        <v>2193</v>
      </c>
      <c r="C408" s="41" t="s">
        <v>1706</v>
      </c>
      <c r="D408" s="48">
        <v>131200</v>
      </c>
      <c r="H408" s="42" t="s">
        <v>2216</v>
      </c>
      <c r="I408" s="42" t="s">
        <v>2155</v>
      </c>
      <c r="J408" s="42" t="s">
        <v>30</v>
      </c>
      <c r="K408" s="48">
        <v>4500</v>
      </c>
    </row>
    <row r="409" spans="1:11" x14ac:dyDescent="0.25">
      <c r="A409" s="41" t="s">
        <v>2192</v>
      </c>
      <c r="B409" s="41" t="s">
        <v>2190</v>
      </c>
      <c r="C409" s="41" t="s">
        <v>1531</v>
      </c>
      <c r="D409" s="48">
        <v>700488</v>
      </c>
      <c r="H409" s="42" t="s">
        <v>2216</v>
      </c>
      <c r="I409" s="42" t="s">
        <v>1492</v>
      </c>
      <c r="J409" s="42" t="s">
        <v>1387</v>
      </c>
      <c r="K409" s="48">
        <v>4320</v>
      </c>
    </row>
    <row r="410" spans="1:11" x14ac:dyDescent="0.25">
      <c r="A410" s="41" t="s">
        <v>2189</v>
      </c>
      <c r="B410" s="41" t="s">
        <v>2187</v>
      </c>
      <c r="C410" s="41" t="s">
        <v>1729</v>
      </c>
      <c r="D410" s="48">
        <v>16590.37</v>
      </c>
      <c r="H410" s="42" t="s">
        <v>2216</v>
      </c>
      <c r="I410" s="42" t="s">
        <v>2221</v>
      </c>
      <c r="J410" s="42" t="s">
        <v>2222</v>
      </c>
      <c r="K410" s="48">
        <v>2345600</v>
      </c>
    </row>
    <row r="411" spans="1:11" x14ac:dyDescent="0.25">
      <c r="A411" s="58" t="s">
        <v>2189</v>
      </c>
      <c r="B411" s="58" t="s">
        <v>2127</v>
      </c>
      <c r="C411" s="58" t="s">
        <v>1814</v>
      </c>
      <c r="D411" s="59">
        <v>1680</v>
      </c>
      <c r="H411" s="42" t="s">
        <v>2216</v>
      </c>
      <c r="I411" s="42" t="s">
        <v>1391</v>
      </c>
      <c r="J411" s="42" t="s">
        <v>27</v>
      </c>
      <c r="K411" s="48">
        <v>3228</v>
      </c>
    </row>
    <row r="412" spans="1:11" x14ac:dyDescent="0.25">
      <c r="A412" s="41" t="s">
        <v>2186</v>
      </c>
      <c r="B412" s="41" t="s">
        <v>2184</v>
      </c>
      <c r="C412" s="41" t="s">
        <v>1404</v>
      </c>
      <c r="D412" s="48">
        <v>35600</v>
      </c>
      <c r="H412" s="42" t="s">
        <v>2216</v>
      </c>
      <c r="I412" s="42" t="s">
        <v>2228</v>
      </c>
      <c r="J412" s="42" t="s">
        <v>27</v>
      </c>
      <c r="K412" s="48">
        <v>32768</v>
      </c>
    </row>
    <row r="413" spans="1:11" x14ac:dyDescent="0.25">
      <c r="A413" s="41" t="s">
        <v>2176</v>
      </c>
      <c r="B413" s="41" t="s">
        <v>2174</v>
      </c>
      <c r="C413" s="41" t="s">
        <v>2177</v>
      </c>
      <c r="D413" s="48">
        <v>144312</v>
      </c>
      <c r="H413" s="42" t="s">
        <v>2231</v>
      </c>
      <c r="I413" s="42" t="s">
        <v>2081</v>
      </c>
      <c r="J413" s="42" t="s">
        <v>1387</v>
      </c>
      <c r="K413" s="48">
        <v>149971</v>
      </c>
    </row>
    <row r="414" spans="1:11" x14ac:dyDescent="0.25">
      <c r="A414" s="41" t="s">
        <v>2176</v>
      </c>
      <c r="B414" s="41" t="s">
        <v>2180</v>
      </c>
      <c r="C414" s="41" t="s">
        <v>1788</v>
      </c>
      <c r="D414" s="48">
        <v>46200</v>
      </c>
      <c r="H414" s="42" t="s">
        <v>2231</v>
      </c>
      <c r="I414" s="42" t="s">
        <v>1531</v>
      </c>
      <c r="J414" s="42" t="s">
        <v>1756</v>
      </c>
      <c r="K414" s="48">
        <v>1000512</v>
      </c>
    </row>
    <row r="415" spans="1:11" x14ac:dyDescent="0.25">
      <c r="A415" s="41" t="s">
        <v>2176</v>
      </c>
      <c r="B415" s="41" t="s">
        <v>2182</v>
      </c>
      <c r="C415" s="41" t="s">
        <v>1492</v>
      </c>
      <c r="D415" s="48">
        <v>34128</v>
      </c>
      <c r="H415" s="42" t="s">
        <v>2236</v>
      </c>
      <c r="I415" s="42" t="s">
        <v>1492</v>
      </c>
      <c r="J415" s="42" t="s">
        <v>1387</v>
      </c>
      <c r="K415" s="48">
        <v>2880</v>
      </c>
    </row>
    <row r="416" spans="1:11" x14ac:dyDescent="0.25">
      <c r="A416" s="41" t="s">
        <v>2168</v>
      </c>
      <c r="B416" s="41" t="s">
        <v>2166</v>
      </c>
      <c r="C416" s="41" t="s">
        <v>3390</v>
      </c>
      <c r="D416" s="48">
        <v>2242489.2200000002</v>
      </c>
      <c r="H416" s="42" t="s">
        <v>2236</v>
      </c>
      <c r="I416" s="42" t="s">
        <v>2081</v>
      </c>
      <c r="J416" s="42" t="s">
        <v>1387</v>
      </c>
      <c r="K416" s="48">
        <v>149971</v>
      </c>
    </row>
    <row r="417" spans="1:11" x14ac:dyDescent="0.25">
      <c r="A417" s="41" t="s">
        <v>2168</v>
      </c>
      <c r="B417" s="41" t="s">
        <v>2169</v>
      </c>
      <c r="C417" s="41" t="s">
        <v>2171</v>
      </c>
      <c r="D417" s="48">
        <v>12000</v>
      </c>
      <c r="H417" s="42" t="s">
        <v>2241</v>
      </c>
      <c r="I417" s="42" t="s">
        <v>1393</v>
      </c>
      <c r="J417" s="42" t="s">
        <v>1387</v>
      </c>
      <c r="K417" s="48">
        <v>99552</v>
      </c>
    </row>
    <row r="418" spans="1:11" x14ac:dyDescent="0.25">
      <c r="A418" s="41" t="s">
        <v>2168</v>
      </c>
      <c r="B418" s="41" t="s">
        <v>2172</v>
      </c>
      <c r="C418" s="41" t="s">
        <v>1949</v>
      </c>
      <c r="D418" s="48">
        <v>15000</v>
      </c>
      <c r="H418" s="42" t="s">
        <v>2241</v>
      </c>
      <c r="I418" s="42" t="s">
        <v>2142</v>
      </c>
      <c r="J418" s="42" t="s">
        <v>1387</v>
      </c>
      <c r="K418" s="48">
        <v>106444</v>
      </c>
    </row>
    <row r="419" spans="1:11" x14ac:dyDescent="0.25">
      <c r="A419" s="41" t="s">
        <v>2164</v>
      </c>
      <c r="B419" s="41" t="s">
        <v>2162</v>
      </c>
      <c r="C419" s="41" t="s">
        <v>3408</v>
      </c>
      <c r="D419" s="48">
        <v>62400</v>
      </c>
      <c r="H419" s="42" t="s">
        <v>2241</v>
      </c>
      <c r="I419" s="42" t="s">
        <v>2142</v>
      </c>
      <c r="J419" s="42" t="s">
        <v>1387</v>
      </c>
      <c r="K419" s="48">
        <v>127408</v>
      </c>
    </row>
    <row r="420" spans="1:11" x14ac:dyDescent="0.25">
      <c r="A420" s="41" t="s">
        <v>2159</v>
      </c>
      <c r="B420" s="41" t="s">
        <v>2157</v>
      </c>
      <c r="C420" s="41" t="s">
        <v>1531</v>
      </c>
      <c r="D420" s="48">
        <v>1500120</v>
      </c>
      <c r="H420" s="42" t="s">
        <v>2241</v>
      </c>
      <c r="I420" s="42" t="s">
        <v>2142</v>
      </c>
      <c r="J420" s="42" t="s">
        <v>1387</v>
      </c>
      <c r="K420" s="48">
        <v>127408</v>
      </c>
    </row>
    <row r="421" spans="1:11" x14ac:dyDescent="0.25">
      <c r="A421" s="41" t="s">
        <v>2159</v>
      </c>
      <c r="B421" s="41" t="s">
        <v>2160</v>
      </c>
      <c r="C421" s="41" t="s">
        <v>1492</v>
      </c>
      <c r="D421" s="48">
        <v>66744</v>
      </c>
      <c r="H421" s="42" t="s">
        <v>2241</v>
      </c>
      <c r="I421" s="42" t="s">
        <v>2142</v>
      </c>
      <c r="J421" s="42" t="s">
        <v>1387</v>
      </c>
      <c r="K421" s="48">
        <v>127408</v>
      </c>
    </row>
    <row r="422" spans="1:11" x14ac:dyDescent="0.25">
      <c r="A422" s="58" t="s">
        <v>2154</v>
      </c>
      <c r="B422" s="58" t="s">
        <v>3399</v>
      </c>
      <c r="C422" s="58" t="s">
        <v>1399</v>
      </c>
      <c r="D422" s="59">
        <v>1949.97</v>
      </c>
      <c r="H422" s="42" t="s">
        <v>2241</v>
      </c>
      <c r="I422" s="42" t="s">
        <v>2081</v>
      </c>
      <c r="J422" s="42" t="s">
        <v>1387</v>
      </c>
      <c r="K422" s="48">
        <v>149971</v>
      </c>
    </row>
    <row r="423" spans="1:11" x14ac:dyDescent="0.25">
      <c r="A423" s="41" t="s">
        <v>2154</v>
      </c>
      <c r="B423" s="41" t="s">
        <v>2152</v>
      </c>
      <c r="C423" s="41" t="s">
        <v>2155</v>
      </c>
      <c r="D423" s="48">
        <v>10000</v>
      </c>
      <c r="H423" s="59" t="s">
        <v>2241</v>
      </c>
      <c r="I423" s="59" t="s">
        <v>2254</v>
      </c>
      <c r="J423" s="59" t="s">
        <v>1387</v>
      </c>
      <c r="K423" s="59">
        <v>100000</v>
      </c>
    </row>
    <row r="424" spans="1:11" x14ac:dyDescent="0.25">
      <c r="A424" s="41" t="s">
        <v>2148</v>
      </c>
      <c r="B424" s="41" t="s">
        <v>2146</v>
      </c>
      <c r="C424" s="41" t="s">
        <v>3390</v>
      </c>
      <c r="D424" s="48">
        <v>5168684.3</v>
      </c>
      <c r="H424" s="42" t="s">
        <v>2241</v>
      </c>
      <c r="I424" s="42" t="s">
        <v>2142</v>
      </c>
      <c r="J424" s="42" t="s">
        <v>1387</v>
      </c>
      <c r="K424" s="48">
        <v>95556</v>
      </c>
    </row>
    <row r="425" spans="1:11" x14ac:dyDescent="0.25">
      <c r="A425" s="41" t="s">
        <v>2148</v>
      </c>
      <c r="B425" s="41" t="s">
        <v>2150</v>
      </c>
      <c r="C425" s="41" t="s">
        <v>1492</v>
      </c>
      <c r="D425" s="48">
        <v>93816</v>
      </c>
      <c r="H425" s="42" t="s">
        <v>2241</v>
      </c>
      <c r="I425" s="42" t="s">
        <v>1706</v>
      </c>
      <c r="J425" s="42" t="s">
        <v>41</v>
      </c>
      <c r="K425" s="48">
        <v>68200</v>
      </c>
    </row>
    <row r="426" spans="1:11" x14ac:dyDescent="0.25">
      <c r="A426" s="41" t="s">
        <v>2139</v>
      </c>
      <c r="B426" s="41" t="s">
        <v>2137</v>
      </c>
      <c r="C426" s="41" t="s">
        <v>1452</v>
      </c>
      <c r="D426" s="48">
        <v>229000</v>
      </c>
      <c r="H426" s="42" t="s">
        <v>2262</v>
      </c>
      <c r="I426" s="42" t="s">
        <v>2263</v>
      </c>
      <c r="J426" s="42" t="s">
        <v>27</v>
      </c>
      <c r="K426" s="59">
        <v>17200</v>
      </c>
    </row>
    <row r="427" spans="1:11" x14ac:dyDescent="0.25">
      <c r="A427" s="41" t="s">
        <v>2139</v>
      </c>
      <c r="B427" s="41" t="s">
        <v>2140</v>
      </c>
      <c r="C427" s="41" t="s">
        <v>2142</v>
      </c>
      <c r="D427" s="48">
        <v>52470</v>
      </c>
      <c r="H427" s="42" t="s">
        <v>2262</v>
      </c>
      <c r="I427" s="42" t="s">
        <v>2212</v>
      </c>
      <c r="J427" s="42" t="s">
        <v>27</v>
      </c>
      <c r="K427" s="59">
        <v>-9000</v>
      </c>
    </row>
    <row r="428" spans="1:11" x14ac:dyDescent="0.25">
      <c r="A428" s="41" t="s">
        <v>2139</v>
      </c>
      <c r="B428" s="41" t="s">
        <v>2144</v>
      </c>
      <c r="C428" s="41" t="s">
        <v>2142</v>
      </c>
      <c r="D428" s="48">
        <v>104940</v>
      </c>
      <c r="H428" s="42" t="s">
        <v>2262</v>
      </c>
      <c r="I428" s="42" t="s">
        <v>2212</v>
      </c>
      <c r="J428" s="42" t="s">
        <v>27</v>
      </c>
      <c r="K428" s="48">
        <v>9000</v>
      </c>
    </row>
    <row r="429" spans="1:11" x14ac:dyDescent="0.25">
      <c r="A429" s="41" t="s">
        <v>2132</v>
      </c>
      <c r="B429" s="41" t="s">
        <v>2130</v>
      </c>
      <c r="C429" s="41" t="s">
        <v>58</v>
      </c>
      <c r="D429" s="48">
        <v>11913</v>
      </c>
      <c r="H429" s="42" t="s">
        <v>2262</v>
      </c>
      <c r="I429" s="42" t="s">
        <v>2081</v>
      </c>
      <c r="J429" s="42" t="s">
        <v>1387</v>
      </c>
      <c r="K429" s="48">
        <v>149971</v>
      </c>
    </row>
    <row r="430" spans="1:11" x14ac:dyDescent="0.25">
      <c r="A430" s="41"/>
      <c r="B430" s="41"/>
      <c r="C430" s="41"/>
      <c r="D430" s="43"/>
      <c r="H430" s="42" t="s">
        <v>2270</v>
      </c>
      <c r="I430" s="42" t="s">
        <v>1531</v>
      </c>
      <c r="J430" s="42" t="s">
        <v>1756</v>
      </c>
      <c r="K430" s="48">
        <v>500256</v>
      </c>
    </row>
    <row r="431" spans="1:11" x14ac:dyDescent="0.25">
      <c r="H431" s="42" t="s">
        <v>2270</v>
      </c>
      <c r="I431" s="42" t="s">
        <v>2081</v>
      </c>
      <c r="J431" s="42" t="s">
        <v>1387</v>
      </c>
      <c r="K431" s="48">
        <v>149971</v>
      </c>
    </row>
    <row r="432" spans="1:11" x14ac:dyDescent="0.25">
      <c r="H432" s="42" t="s">
        <v>2270</v>
      </c>
      <c r="I432" s="42" t="s">
        <v>2275</v>
      </c>
      <c r="J432" s="42" t="s">
        <v>27</v>
      </c>
      <c r="K432" s="48">
        <v>23664</v>
      </c>
    </row>
    <row r="433" spans="8:11" x14ac:dyDescent="0.25">
      <c r="H433" s="59" t="s">
        <v>2279</v>
      </c>
      <c r="I433" s="59" t="s">
        <v>2129</v>
      </c>
      <c r="J433" s="59" t="s">
        <v>27</v>
      </c>
      <c r="K433" s="59">
        <v>4200</v>
      </c>
    </row>
    <row r="434" spans="8:11" x14ac:dyDescent="0.25">
      <c r="H434" s="59" t="s">
        <v>2279</v>
      </c>
      <c r="I434" s="59" t="s">
        <v>1399</v>
      </c>
      <c r="J434" s="59" t="s">
        <v>1776</v>
      </c>
      <c r="K434" s="59">
        <v>1750</v>
      </c>
    </row>
    <row r="435" spans="8:11" x14ac:dyDescent="0.25">
      <c r="H435" s="42" t="s">
        <v>2279</v>
      </c>
      <c r="I435" s="42" t="s">
        <v>1994</v>
      </c>
      <c r="J435" s="42" t="s">
        <v>30</v>
      </c>
      <c r="K435" s="48">
        <v>801760</v>
      </c>
    </row>
    <row r="436" spans="8:11" x14ac:dyDescent="0.25">
      <c r="H436" s="42" t="s">
        <v>2279</v>
      </c>
      <c r="I436" s="42" t="s">
        <v>1531</v>
      </c>
      <c r="J436" s="42" t="s">
        <v>1756</v>
      </c>
      <c r="K436" s="48">
        <v>500256</v>
      </c>
    </row>
    <row r="437" spans="8:11" x14ac:dyDescent="0.25">
      <c r="H437" s="42" t="s">
        <v>2279</v>
      </c>
      <c r="I437" s="42" t="s">
        <v>1429</v>
      </c>
      <c r="J437" s="42" t="s">
        <v>41</v>
      </c>
      <c r="K437" s="48">
        <v>122410</v>
      </c>
    </row>
    <row r="438" spans="8:11" x14ac:dyDescent="0.25">
      <c r="H438" s="42" t="s">
        <v>2279</v>
      </c>
      <c r="I438" s="42" t="s">
        <v>2081</v>
      </c>
      <c r="J438" s="42" t="s">
        <v>1387</v>
      </c>
      <c r="K438" s="48">
        <v>83656</v>
      </c>
    </row>
    <row r="439" spans="8:11" x14ac:dyDescent="0.25">
      <c r="H439" s="42" t="s">
        <v>2279</v>
      </c>
      <c r="I439" s="42" t="s">
        <v>2081</v>
      </c>
      <c r="J439" s="42" t="s">
        <v>1387</v>
      </c>
      <c r="K439" s="48">
        <v>149971</v>
      </c>
    </row>
    <row r="440" spans="8:11" x14ac:dyDescent="0.25">
      <c r="H440" s="42" t="s">
        <v>2279</v>
      </c>
      <c r="I440" s="42" t="s">
        <v>1429</v>
      </c>
      <c r="J440" s="42" t="s">
        <v>41</v>
      </c>
      <c r="K440" s="48">
        <v>54166</v>
      </c>
    </row>
    <row r="441" spans="8:11" x14ac:dyDescent="0.25">
      <c r="H441" s="41"/>
      <c r="I441" s="41"/>
      <c r="J441" s="41"/>
      <c r="K441" s="43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</sheetData>
  <autoFilter ref="A1:D1" xr:uid="{7A086A8D-5ECC-4DF0-99B3-FAEC5A51D5A9}"/>
  <phoneticPr fontId="10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8ACD-18BB-4947-AAC8-2B403465762A}">
  <dimension ref="A1:AJ11"/>
  <sheetViews>
    <sheetView workbookViewId="0">
      <selection activeCell="F36" sqref="F36"/>
    </sheetView>
  </sheetViews>
  <sheetFormatPr defaultRowHeight="15" x14ac:dyDescent="0.25"/>
  <cols>
    <col min="2" max="2" width="15.140625" customWidth="1"/>
    <col min="4" max="4" width="13.140625" customWidth="1"/>
    <col min="5" max="5" width="16.42578125" customWidth="1"/>
    <col min="6" max="6" width="28.28515625" bestFit="1" customWidth="1"/>
    <col min="7" max="9" width="0" hidden="1" customWidth="1"/>
    <col min="10" max="10" width="2.7109375" hidden="1" customWidth="1"/>
    <col min="11" max="11" width="15" hidden="1" customWidth="1"/>
    <col min="12" max="12" width="14.28515625" hidden="1" customWidth="1"/>
    <col min="13" max="13" width="0.140625" customWidth="1"/>
    <col min="14" max="15" width="14.42578125" bestFit="1" customWidth="1"/>
    <col min="17" max="34" width="0" hidden="1" customWidth="1"/>
    <col min="36" max="36" width="13.28515625" bestFit="1" customWidth="1"/>
  </cols>
  <sheetData>
    <row r="1" spans="1:36" x14ac:dyDescent="0.25">
      <c r="A1" s="41" t="s">
        <v>4305</v>
      </c>
      <c r="B1" s="41" t="s">
        <v>4304</v>
      </c>
      <c r="C1" s="41" t="s">
        <v>4303</v>
      </c>
      <c r="D1" s="41" t="s">
        <v>4302</v>
      </c>
      <c r="E1" s="41" t="s">
        <v>4301</v>
      </c>
      <c r="F1" s="41" t="s">
        <v>4300</v>
      </c>
      <c r="G1" s="41" t="s">
        <v>4299</v>
      </c>
      <c r="H1" s="41" t="s">
        <v>1380</v>
      </c>
      <c r="I1" s="41" t="s">
        <v>4298</v>
      </c>
      <c r="J1" s="41" t="s">
        <v>4297</v>
      </c>
      <c r="K1" s="41" t="s">
        <v>1381</v>
      </c>
      <c r="L1" s="41" t="s">
        <v>4296</v>
      </c>
      <c r="M1" s="41" t="s">
        <v>4295</v>
      </c>
      <c r="N1" s="41" t="s">
        <v>4294</v>
      </c>
      <c r="O1" s="41" t="s">
        <v>4293</v>
      </c>
      <c r="P1" s="41" t="s">
        <v>4292</v>
      </c>
      <c r="Q1" t="s">
        <v>4291</v>
      </c>
      <c r="R1" t="s">
        <v>4290</v>
      </c>
      <c r="S1" t="s">
        <v>4289</v>
      </c>
      <c r="T1" t="s">
        <v>4288</v>
      </c>
      <c r="U1" t="s">
        <v>4287</v>
      </c>
      <c r="V1" t="s">
        <v>4286</v>
      </c>
      <c r="W1" t="s">
        <v>4285</v>
      </c>
      <c r="X1" t="s">
        <v>4284</v>
      </c>
      <c r="Y1" t="s">
        <v>4283</v>
      </c>
      <c r="Z1" t="s">
        <v>4282</v>
      </c>
      <c r="AA1" t="s">
        <v>4281</v>
      </c>
      <c r="AB1" t="s">
        <v>4280</v>
      </c>
      <c r="AC1" t="s">
        <v>4279</v>
      </c>
      <c r="AD1" t="s">
        <v>4278</v>
      </c>
      <c r="AI1" t="s">
        <v>4211</v>
      </c>
    </row>
    <row r="2" spans="1:36" x14ac:dyDescent="0.25">
      <c r="A2" s="41" t="s">
        <v>4277</v>
      </c>
      <c r="B2" s="41" t="s">
        <v>3945</v>
      </c>
      <c r="C2" s="41" t="s">
        <v>4276</v>
      </c>
      <c r="D2" s="41" t="s">
        <v>3945</v>
      </c>
      <c r="E2" s="41" t="s">
        <v>4275</v>
      </c>
      <c r="F2" s="41" t="s">
        <v>4274</v>
      </c>
      <c r="G2" s="41" t="s">
        <v>4220</v>
      </c>
      <c r="H2" s="41" t="s">
        <v>4223</v>
      </c>
      <c r="I2" s="41" t="s">
        <v>4219</v>
      </c>
      <c r="J2" s="41" t="s">
        <v>1203</v>
      </c>
      <c r="K2" s="41" t="s">
        <v>92</v>
      </c>
      <c r="L2" s="41" t="s">
        <v>4218</v>
      </c>
      <c r="M2" s="41" t="s">
        <v>4217</v>
      </c>
      <c r="N2" s="60">
        <v>5781513.8099999996</v>
      </c>
      <c r="O2" s="60">
        <v>963586</v>
      </c>
      <c r="P2" s="41" t="s">
        <v>4273</v>
      </c>
      <c r="Q2" t="s">
        <v>1203</v>
      </c>
      <c r="AB2" t="s">
        <v>4215</v>
      </c>
      <c r="AC2" t="s">
        <v>4216</v>
      </c>
      <c r="AD2" t="s">
        <v>4215</v>
      </c>
      <c r="AI2" t="s">
        <v>4308</v>
      </c>
      <c r="AJ2" s="6" t="s">
        <v>4309</v>
      </c>
    </row>
    <row r="3" spans="1:36" x14ac:dyDescent="0.25">
      <c r="A3" s="41" t="s">
        <v>4272</v>
      </c>
      <c r="B3" s="41" t="s">
        <v>2132</v>
      </c>
      <c r="C3" s="41" t="s">
        <v>4271</v>
      </c>
      <c r="D3" s="41" t="s">
        <v>2132</v>
      </c>
      <c r="E3" s="41" t="s">
        <v>4270</v>
      </c>
      <c r="F3" s="41" t="s">
        <v>4269</v>
      </c>
      <c r="G3" s="41" t="s">
        <v>4220</v>
      </c>
      <c r="H3" s="41" t="s">
        <v>4223</v>
      </c>
      <c r="I3" s="41" t="s">
        <v>4219</v>
      </c>
      <c r="J3" s="41" t="s">
        <v>1203</v>
      </c>
      <c r="K3" s="41" t="s">
        <v>92</v>
      </c>
      <c r="L3" s="41" t="s">
        <v>4218</v>
      </c>
      <c r="M3" s="41" t="s">
        <v>4217</v>
      </c>
      <c r="N3" s="60">
        <v>484339.89999999898</v>
      </c>
      <c r="O3" s="60">
        <v>80724</v>
      </c>
      <c r="P3" s="41" t="s">
        <v>4263</v>
      </c>
      <c r="Q3" t="s">
        <v>236</v>
      </c>
      <c r="T3" t="s">
        <v>4268</v>
      </c>
      <c r="U3" t="s">
        <v>4268</v>
      </c>
      <c r="V3" t="s">
        <v>2133</v>
      </c>
      <c r="W3" t="s">
        <v>2134</v>
      </c>
      <c r="AB3" t="s">
        <v>4216</v>
      </c>
      <c r="AC3" t="s">
        <v>4216</v>
      </c>
      <c r="AD3" t="s">
        <v>4215</v>
      </c>
      <c r="AI3" t="s">
        <v>4308</v>
      </c>
    </row>
    <row r="4" spans="1:36" x14ac:dyDescent="0.25">
      <c r="A4" s="41" t="s">
        <v>4267</v>
      </c>
      <c r="B4" s="41" t="s">
        <v>2097</v>
      </c>
      <c r="C4" s="41" t="s">
        <v>4266</v>
      </c>
      <c r="D4" s="41" t="s">
        <v>2097</v>
      </c>
      <c r="E4" s="41" t="s">
        <v>4265</v>
      </c>
      <c r="F4" s="41" t="s">
        <v>4264</v>
      </c>
      <c r="G4" s="41" t="s">
        <v>4220</v>
      </c>
      <c r="H4" s="41" t="s">
        <v>4223</v>
      </c>
      <c r="I4" s="41" t="s">
        <v>4219</v>
      </c>
      <c r="J4" s="41" t="s">
        <v>1203</v>
      </c>
      <c r="K4" s="41" t="s">
        <v>92</v>
      </c>
      <c r="L4" s="41" t="s">
        <v>4218</v>
      </c>
      <c r="M4" s="41" t="s">
        <v>4217</v>
      </c>
      <c r="N4" s="60">
        <v>6514529.21</v>
      </c>
      <c r="O4" s="60">
        <v>1085755</v>
      </c>
      <c r="P4" s="41" t="s">
        <v>4263</v>
      </c>
      <c r="Q4" t="s">
        <v>1204</v>
      </c>
      <c r="T4" t="s">
        <v>4262</v>
      </c>
      <c r="U4" t="s">
        <v>4262</v>
      </c>
      <c r="V4" t="s">
        <v>3603</v>
      </c>
      <c r="W4" t="s">
        <v>3601</v>
      </c>
      <c r="AB4" t="s">
        <v>4216</v>
      </c>
      <c r="AC4" t="s">
        <v>4216</v>
      </c>
      <c r="AD4" t="s">
        <v>4215</v>
      </c>
      <c r="AI4" t="s">
        <v>4308</v>
      </c>
    </row>
    <row r="5" spans="1:36" x14ac:dyDescent="0.25">
      <c r="A5" s="41" t="s">
        <v>4261</v>
      </c>
      <c r="B5" s="41" t="s">
        <v>1948</v>
      </c>
      <c r="C5" s="41" t="s">
        <v>4260</v>
      </c>
      <c r="D5" s="41" t="s">
        <v>1948</v>
      </c>
      <c r="E5" s="41" t="s">
        <v>4259</v>
      </c>
      <c r="F5" s="41" t="s">
        <v>4258</v>
      </c>
      <c r="G5" s="41" t="s">
        <v>4220</v>
      </c>
      <c r="H5" s="41" t="s">
        <v>4223</v>
      </c>
      <c r="I5" s="41" t="s">
        <v>4219</v>
      </c>
      <c r="J5" s="41" t="s">
        <v>1203</v>
      </c>
      <c r="K5" s="41" t="s">
        <v>92</v>
      </c>
      <c r="L5" s="41" t="s">
        <v>4218</v>
      </c>
      <c r="M5" s="41" t="s">
        <v>4217</v>
      </c>
      <c r="N5" s="60">
        <v>1109830.1499999999</v>
      </c>
      <c r="O5" s="60">
        <v>184972</v>
      </c>
      <c r="P5" s="41" t="s">
        <v>4257</v>
      </c>
      <c r="Q5" t="s">
        <v>236</v>
      </c>
      <c r="T5" t="s">
        <v>4256</v>
      </c>
      <c r="U5" t="s">
        <v>4256</v>
      </c>
      <c r="V5" t="s">
        <v>3599</v>
      </c>
      <c r="W5" t="s">
        <v>3598</v>
      </c>
      <c r="AB5" t="s">
        <v>4216</v>
      </c>
      <c r="AC5" t="s">
        <v>4216</v>
      </c>
      <c r="AD5" t="s">
        <v>4215</v>
      </c>
      <c r="AI5" t="s">
        <v>4308</v>
      </c>
    </row>
    <row r="6" spans="1:36" x14ac:dyDescent="0.25">
      <c r="A6" s="41" t="s">
        <v>4255</v>
      </c>
      <c r="B6" s="41" t="s">
        <v>1902</v>
      </c>
      <c r="C6" s="41" t="s">
        <v>4254</v>
      </c>
      <c r="D6" s="41" t="s">
        <v>1902</v>
      </c>
      <c r="E6" s="41" t="s">
        <v>1900</v>
      </c>
      <c r="F6" s="41" t="s">
        <v>4253</v>
      </c>
      <c r="G6" s="41" t="s">
        <v>4220</v>
      </c>
      <c r="H6" s="41" t="s">
        <v>4223</v>
      </c>
      <c r="I6" s="41" t="s">
        <v>4219</v>
      </c>
      <c r="J6" s="41" t="s">
        <v>1203</v>
      </c>
      <c r="K6" s="41" t="s">
        <v>92</v>
      </c>
      <c r="L6" s="41" t="s">
        <v>4218</v>
      </c>
      <c r="M6" s="41" t="s">
        <v>4252</v>
      </c>
      <c r="N6" s="60">
        <v>7575995.5199999996</v>
      </c>
      <c r="O6" s="60">
        <v>1262666</v>
      </c>
      <c r="P6" s="41" t="s">
        <v>4251</v>
      </c>
      <c r="Q6" t="s">
        <v>307</v>
      </c>
      <c r="T6" t="s">
        <v>4250</v>
      </c>
      <c r="U6" t="s">
        <v>4250</v>
      </c>
      <c r="V6" t="s">
        <v>3044</v>
      </c>
      <c r="W6" t="s">
        <v>1901</v>
      </c>
      <c r="AB6" t="s">
        <v>4216</v>
      </c>
      <c r="AC6" t="s">
        <v>4216</v>
      </c>
      <c r="AD6" t="s">
        <v>4215</v>
      </c>
      <c r="AI6" t="s">
        <v>4308</v>
      </c>
    </row>
    <row r="7" spans="1:36" x14ac:dyDescent="0.25">
      <c r="A7" s="41" t="s">
        <v>4249</v>
      </c>
      <c r="B7" s="41" t="s">
        <v>1594</v>
      </c>
      <c r="C7" s="41" t="s">
        <v>4248</v>
      </c>
      <c r="D7" s="41" t="s">
        <v>1594</v>
      </c>
      <c r="E7" s="41" t="s">
        <v>4247</v>
      </c>
      <c r="F7" s="41" t="s">
        <v>4246</v>
      </c>
      <c r="G7" s="41" t="s">
        <v>4220</v>
      </c>
      <c r="H7" s="41" t="s">
        <v>4223</v>
      </c>
      <c r="I7" s="41" t="s">
        <v>4219</v>
      </c>
      <c r="J7" s="41" t="s">
        <v>1203</v>
      </c>
      <c r="K7" s="41" t="s">
        <v>92</v>
      </c>
      <c r="L7" s="41" t="s">
        <v>4218</v>
      </c>
      <c r="M7" s="41" t="s">
        <v>4217</v>
      </c>
      <c r="N7" s="60">
        <v>808665.74</v>
      </c>
      <c r="O7" s="60">
        <v>134778</v>
      </c>
      <c r="P7" s="41" t="s">
        <v>4245</v>
      </c>
      <c r="Q7" t="s">
        <v>307</v>
      </c>
      <c r="AB7" t="s">
        <v>4216</v>
      </c>
      <c r="AC7" t="s">
        <v>4215</v>
      </c>
      <c r="AD7" t="s">
        <v>4215</v>
      </c>
      <c r="AI7" t="s">
        <v>4308</v>
      </c>
    </row>
    <row r="8" spans="1:36" x14ac:dyDescent="0.25">
      <c r="A8" s="41" t="s">
        <v>4244</v>
      </c>
      <c r="B8" s="41" t="s">
        <v>1560</v>
      </c>
      <c r="C8" s="41" t="s">
        <v>4243</v>
      </c>
      <c r="D8" s="41" t="s">
        <v>1560</v>
      </c>
      <c r="E8" s="41" t="s">
        <v>4242</v>
      </c>
      <c r="F8" s="41" t="s">
        <v>4241</v>
      </c>
      <c r="G8" s="41" t="s">
        <v>4220</v>
      </c>
      <c r="H8" s="41" t="s">
        <v>4223</v>
      </c>
      <c r="I8" s="41" t="s">
        <v>4219</v>
      </c>
      <c r="J8" s="41" t="s">
        <v>1203</v>
      </c>
      <c r="K8" s="41" t="s">
        <v>92</v>
      </c>
      <c r="L8" s="41" t="s">
        <v>4218</v>
      </c>
      <c r="M8" s="41" t="s">
        <v>4217</v>
      </c>
      <c r="N8" s="60">
        <v>6638684.21</v>
      </c>
      <c r="O8" s="60">
        <v>1106447</v>
      </c>
      <c r="P8" s="41" t="s">
        <v>4229</v>
      </c>
      <c r="Q8" t="s">
        <v>1203</v>
      </c>
      <c r="T8" t="s">
        <v>4240</v>
      </c>
      <c r="U8" t="s">
        <v>4240</v>
      </c>
      <c r="V8" t="s">
        <v>3588</v>
      </c>
      <c r="W8" t="s">
        <v>3587</v>
      </c>
      <c r="AB8" t="s">
        <v>4216</v>
      </c>
      <c r="AC8" t="s">
        <v>4216</v>
      </c>
      <c r="AD8" t="s">
        <v>4215</v>
      </c>
      <c r="AI8" t="s">
        <v>4308</v>
      </c>
    </row>
    <row r="9" spans="1:36" x14ac:dyDescent="0.25">
      <c r="A9" s="41" t="s">
        <v>4239</v>
      </c>
      <c r="B9" s="41" t="s">
        <v>1543</v>
      </c>
      <c r="C9" s="41" t="s">
        <v>4238</v>
      </c>
      <c r="D9" s="41" t="s">
        <v>1543</v>
      </c>
      <c r="E9" s="41" t="s">
        <v>4237</v>
      </c>
      <c r="F9" s="41" t="s">
        <v>4236</v>
      </c>
      <c r="G9" s="41" t="s">
        <v>4220</v>
      </c>
      <c r="H9" s="41" t="s">
        <v>4223</v>
      </c>
      <c r="I9" s="41" t="s">
        <v>4219</v>
      </c>
      <c r="J9" s="41" t="s">
        <v>1203</v>
      </c>
      <c r="K9" s="41" t="s">
        <v>92</v>
      </c>
      <c r="L9" s="41" t="s">
        <v>4218</v>
      </c>
      <c r="M9" s="41" t="s">
        <v>4217</v>
      </c>
      <c r="N9" s="60">
        <v>1275238.48</v>
      </c>
      <c r="O9" s="60">
        <v>212540</v>
      </c>
      <c r="P9" s="41" t="s">
        <v>4229</v>
      </c>
      <c r="Q9" t="s">
        <v>307</v>
      </c>
      <c r="T9" t="s">
        <v>4235</v>
      </c>
      <c r="U9" t="s">
        <v>4234</v>
      </c>
      <c r="V9" t="s">
        <v>2625</v>
      </c>
      <c r="W9" t="s">
        <v>2624</v>
      </c>
      <c r="AB9" t="s">
        <v>4215</v>
      </c>
      <c r="AC9" t="s">
        <v>4215</v>
      </c>
      <c r="AD9" t="s">
        <v>4215</v>
      </c>
      <c r="AI9" t="s">
        <v>4308</v>
      </c>
    </row>
    <row r="10" spans="1:36" x14ac:dyDescent="0.25">
      <c r="A10" s="41" t="s">
        <v>4233</v>
      </c>
      <c r="B10" s="41" t="s">
        <v>1543</v>
      </c>
      <c r="C10" s="41" t="s">
        <v>4232</v>
      </c>
      <c r="D10" s="41" t="s">
        <v>1543</v>
      </c>
      <c r="E10" s="41" t="s">
        <v>4231</v>
      </c>
      <c r="F10" s="41" t="s">
        <v>4230</v>
      </c>
      <c r="G10" s="41" t="s">
        <v>4220</v>
      </c>
      <c r="H10" s="41" t="s">
        <v>4223</v>
      </c>
      <c r="I10" s="41" t="s">
        <v>4219</v>
      </c>
      <c r="J10" s="41" t="s">
        <v>1203</v>
      </c>
      <c r="K10" s="41" t="s">
        <v>92</v>
      </c>
      <c r="L10" s="41" t="s">
        <v>4218</v>
      </c>
      <c r="M10" s="41" t="s">
        <v>4217</v>
      </c>
      <c r="N10" s="60">
        <v>1086472.82</v>
      </c>
      <c r="O10" s="60">
        <v>181079</v>
      </c>
      <c r="P10" s="41" t="s">
        <v>4229</v>
      </c>
      <c r="Q10" t="s">
        <v>236</v>
      </c>
      <c r="T10" t="s">
        <v>4228</v>
      </c>
      <c r="U10" t="s">
        <v>4228</v>
      </c>
      <c r="V10" t="s">
        <v>2622</v>
      </c>
      <c r="W10" t="s">
        <v>2621</v>
      </c>
      <c r="AB10" t="s">
        <v>4215</v>
      </c>
      <c r="AC10" t="s">
        <v>4215</v>
      </c>
      <c r="AD10" t="s">
        <v>4215</v>
      </c>
      <c r="AI10" t="s">
        <v>4308</v>
      </c>
    </row>
    <row r="11" spans="1:36" x14ac:dyDescent="0.25">
      <c r="A11" s="41" t="s">
        <v>4227</v>
      </c>
      <c r="B11" s="41" t="s">
        <v>1466</v>
      </c>
      <c r="C11" s="41" t="s">
        <v>4226</v>
      </c>
      <c r="D11" s="41" t="s">
        <v>1466</v>
      </c>
      <c r="E11" s="41" t="s">
        <v>4225</v>
      </c>
      <c r="F11" s="41" t="s">
        <v>4224</v>
      </c>
      <c r="G11" s="41" t="s">
        <v>4220</v>
      </c>
      <c r="H11" s="41" t="s">
        <v>4223</v>
      </c>
      <c r="I11" s="41" t="s">
        <v>4219</v>
      </c>
      <c r="J11" s="41" t="s">
        <v>1203</v>
      </c>
      <c r="K11" s="41" t="s">
        <v>92</v>
      </c>
      <c r="L11" s="41" t="s">
        <v>4218</v>
      </c>
      <c r="M11" s="41" t="s">
        <v>4217</v>
      </c>
      <c r="N11" s="60">
        <v>5153175</v>
      </c>
      <c r="O11" s="60">
        <v>858863</v>
      </c>
      <c r="P11" s="41" t="s">
        <v>4222</v>
      </c>
      <c r="Q11" t="s">
        <v>1204</v>
      </c>
      <c r="T11" t="s">
        <v>4221</v>
      </c>
      <c r="U11" t="s">
        <v>4221</v>
      </c>
      <c r="V11" t="s">
        <v>2449</v>
      </c>
      <c r="W11" t="s">
        <v>2448</v>
      </c>
      <c r="AB11" t="s">
        <v>4216</v>
      </c>
      <c r="AC11" t="s">
        <v>4216</v>
      </c>
      <c r="AD11" t="s">
        <v>4215</v>
      </c>
      <c r="AI11" t="s">
        <v>4308</v>
      </c>
    </row>
  </sheetData>
  <autoFilter ref="A1:AD1" xr:uid="{6FEB0235-FB67-4068-B78E-CBC3885EF7A6}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8D2E-7DF0-4823-B237-0117BE849BD1}">
  <dimension ref="A1:O1048576"/>
  <sheetViews>
    <sheetView workbookViewId="0">
      <selection activeCell="D270" sqref="D270"/>
    </sheetView>
  </sheetViews>
  <sheetFormatPr defaultRowHeight="15" x14ac:dyDescent="0.25"/>
  <cols>
    <col min="1" max="1" width="20.28515625" customWidth="1"/>
    <col min="2" max="2" width="11.28515625" customWidth="1"/>
    <col min="3" max="3" width="28.85546875" hidden="1" customWidth="1"/>
    <col min="4" max="4" width="15.85546875" customWidth="1"/>
    <col min="5" max="5" width="21.42578125" customWidth="1"/>
    <col min="6" max="6" width="24.28515625" customWidth="1"/>
    <col min="7" max="7" width="21.28515625" customWidth="1"/>
    <col min="8" max="8" width="21.85546875" customWidth="1"/>
  </cols>
  <sheetData>
    <row r="1" spans="1:15" s="45" customFormat="1" x14ac:dyDescent="0.25">
      <c r="A1" s="45" t="s">
        <v>4208</v>
      </c>
      <c r="B1" s="45" t="s">
        <v>4207</v>
      </c>
      <c r="C1" s="45" t="s">
        <v>4206</v>
      </c>
      <c r="D1" s="45" t="s">
        <v>4205</v>
      </c>
      <c r="E1" s="45" t="s">
        <v>4199</v>
      </c>
      <c r="F1" s="45" t="s">
        <v>4203</v>
      </c>
      <c r="G1" s="45" t="s">
        <v>4204</v>
      </c>
      <c r="H1" s="45" t="s">
        <v>4202</v>
      </c>
      <c r="I1" s="47" t="s">
        <v>4201</v>
      </c>
      <c r="J1" s="45" t="s">
        <v>4200</v>
      </c>
      <c r="K1" s="45" t="s">
        <v>4198</v>
      </c>
      <c r="L1" s="45" t="s">
        <v>4197</v>
      </c>
      <c r="M1" s="45" t="s">
        <v>4196</v>
      </c>
      <c r="N1" s="45" t="s">
        <v>4195</v>
      </c>
      <c r="O1" s="45" t="s">
        <v>4194</v>
      </c>
    </row>
    <row r="2" spans="1:15" x14ac:dyDescent="0.25">
      <c r="A2" t="s">
        <v>4193</v>
      </c>
      <c r="B2" t="s">
        <v>4184</v>
      </c>
      <c r="C2" t="s">
        <v>4192</v>
      </c>
      <c r="D2" t="s">
        <v>2309</v>
      </c>
      <c r="E2" t="s">
        <v>4003</v>
      </c>
      <c r="F2" s="6">
        <v>24000</v>
      </c>
      <c r="G2" s="6">
        <v>20000</v>
      </c>
      <c r="H2" s="6">
        <v>4000</v>
      </c>
      <c r="I2" s="46" t="s">
        <v>4191</v>
      </c>
      <c r="J2" t="s">
        <v>4004</v>
      </c>
      <c r="K2" t="s">
        <v>4190</v>
      </c>
      <c r="M2" t="s">
        <v>4001</v>
      </c>
      <c r="N2" t="s">
        <v>4000</v>
      </c>
      <c r="O2" t="s">
        <v>3999</v>
      </c>
    </row>
    <row r="3" spans="1:15" x14ac:dyDescent="0.25">
      <c r="A3" t="s">
        <v>4189</v>
      </c>
      <c r="B3" t="s">
        <v>4184</v>
      </c>
      <c r="C3" t="s">
        <v>4188</v>
      </c>
      <c r="D3" t="s">
        <v>2309</v>
      </c>
      <c r="E3" t="s">
        <v>3759</v>
      </c>
      <c r="F3" s="6">
        <v>21995</v>
      </c>
      <c r="G3" s="6">
        <v>18329.169999999998</v>
      </c>
      <c r="H3" s="6">
        <v>3665.83</v>
      </c>
      <c r="I3" s="46" t="s">
        <v>4187</v>
      </c>
      <c r="J3" t="s">
        <v>3760</v>
      </c>
      <c r="K3" t="s">
        <v>4186</v>
      </c>
      <c r="M3" t="s">
        <v>3757</v>
      </c>
      <c r="N3" t="s">
        <v>3756</v>
      </c>
      <c r="O3" t="s">
        <v>3755</v>
      </c>
    </row>
    <row r="4" spans="1:15" x14ac:dyDescent="0.25">
      <c r="A4" t="s">
        <v>4185</v>
      </c>
      <c r="B4" t="s">
        <v>4184</v>
      </c>
      <c r="C4" t="s">
        <v>4183</v>
      </c>
      <c r="D4" t="s">
        <v>2309</v>
      </c>
      <c r="E4" t="s">
        <v>1391</v>
      </c>
      <c r="F4" s="6">
        <v>3228</v>
      </c>
      <c r="G4" s="6">
        <v>2690</v>
      </c>
      <c r="H4" s="6">
        <v>538</v>
      </c>
      <c r="I4" s="46" t="s">
        <v>4182</v>
      </c>
      <c r="J4" t="s">
        <v>117</v>
      </c>
      <c r="K4" t="s">
        <v>4181</v>
      </c>
      <c r="M4" t="s">
        <v>2384</v>
      </c>
      <c r="N4" t="s">
        <v>2383</v>
      </c>
      <c r="O4" t="s">
        <v>2382</v>
      </c>
    </row>
    <row r="5" spans="1:15" x14ac:dyDescent="0.25">
      <c r="A5" t="s">
        <v>4180</v>
      </c>
      <c r="B5" t="s">
        <v>4179</v>
      </c>
      <c r="C5" t="s">
        <v>4178</v>
      </c>
      <c r="D5" t="s">
        <v>2298</v>
      </c>
      <c r="E5" t="s">
        <v>1429</v>
      </c>
      <c r="F5" s="6">
        <v>18656</v>
      </c>
      <c r="G5" s="6">
        <v>15546.67</v>
      </c>
      <c r="H5" s="6">
        <v>3109.33</v>
      </c>
      <c r="I5" s="46" t="s">
        <v>4177</v>
      </c>
      <c r="J5" t="s">
        <v>42</v>
      </c>
      <c r="K5" t="s">
        <v>4176</v>
      </c>
      <c r="M5" t="s">
        <v>2302</v>
      </c>
      <c r="O5" t="s">
        <v>2301</v>
      </c>
    </row>
    <row r="6" spans="1:15" x14ac:dyDescent="0.25">
      <c r="A6" t="s">
        <v>4175</v>
      </c>
      <c r="B6" t="s">
        <v>4168</v>
      </c>
      <c r="C6" t="s">
        <v>4174</v>
      </c>
      <c r="D6" t="s">
        <v>2298</v>
      </c>
      <c r="E6" t="s">
        <v>2221</v>
      </c>
      <c r="F6" s="6">
        <v>2307788.83</v>
      </c>
      <c r="G6" s="6">
        <v>1923157.36</v>
      </c>
      <c r="H6" s="6">
        <v>384631.47</v>
      </c>
      <c r="I6" s="46" t="s">
        <v>841</v>
      </c>
      <c r="J6" t="s">
        <v>2223</v>
      </c>
      <c r="K6" t="s">
        <v>4173</v>
      </c>
      <c r="M6" t="s">
        <v>3457</v>
      </c>
      <c r="N6" t="s">
        <v>3456</v>
      </c>
      <c r="O6" t="s">
        <v>3455</v>
      </c>
    </row>
    <row r="7" spans="1:15" x14ac:dyDescent="0.25">
      <c r="A7" t="s">
        <v>4172</v>
      </c>
      <c r="B7" t="s">
        <v>4168</v>
      </c>
      <c r="C7" t="s">
        <v>4171</v>
      </c>
      <c r="D7" t="s">
        <v>2309</v>
      </c>
      <c r="E7" t="s">
        <v>4003</v>
      </c>
      <c r="F7" s="6">
        <v>68000</v>
      </c>
      <c r="G7" s="6">
        <v>56666.67</v>
      </c>
      <c r="H7" s="6">
        <v>11333.33</v>
      </c>
      <c r="I7" s="46" t="s">
        <v>3160</v>
      </c>
      <c r="J7" t="s">
        <v>4004</v>
      </c>
      <c r="K7" t="s">
        <v>4170</v>
      </c>
      <c r="M7" t="s">
        <v>4001</v>
      </c>
      <c r="N7" t="s">
        <v>4000</v>
      </c>
      <c r="O7" t="s">
        <v>3999</v>
      </c>
    </row>
    <row r="8" spans="1:15" x14ac:dyDescent="0.25">
      <c r="A8" t="s">
        <v>4169</v>
      </c>
      <c r="B8" t="s">
        <v>4168</v>
      </c>
      <c r="C8" t="s">
        <v>4167</v>
      </c>
      <c r="D8" t="s">
        <v>2298</v>
      </c>
      <c r="E8" t="s">
        <v>1492</v>
      </c>
      <c r="F8" s="6">
        <v>12312</v>
      </c>
      <c r="G8" s="6">
        <v>10260</v>
      </c>
      <c r="H8" s="6">
        <v>2052</v>
      </c>
      <c r="I8" s="46" t="s">
        <v>4166</v>
      </c>
      <c r="J8" t="s">
        <v>48</v>
      </c>
      <c r="K8" t="s">
        <v>4165</v>
      </c>
      <c r="M8" t="s">
        <v>2420</v>
      </c>
      <c r="N8" t="s">
        <v>2419</v>
      </c>
      <c r="O8" t="s">
        <v>2418</v>
      </c>
    </row>
    <row r="9" spans="1:15" x14ac:dyDescent="0.25">
      <c r="A9" t="s">
        <v>4164</v>
      </c>
      <c r="B9" t="s">
        <v>4148</v>
      </c>
      <c r="C9" t="s">
        <v>4163</v>
      </c>
      <c r="D9" t="s">
        <v>2309</v>
      </c>
      <c r="E9" t="s">
        <v>2155</v>
      </c>
      <c r="F9" s="6">
        <v>9000</v>
      </c>
      <c r="G9" s="6">
        <v>7500</v>
      </c>
      <c r="H9" s="6">
        <v>1500</v>
      </c>
      <c r="I9" s="46" t="s">
        <v>4162</v>
      </c>
      <c r="J9" t="s">
        <v>2156</v>
      </c>
      <c r="K9" t="s">
        <v>4161</v>
      </c>
      <c r="M9" t="s">
        <v>3394</v>
      </c>
      <c r="N9" t="s">
        <v>3393</v>
      </c>
      <c r="O9" t="s">
        <v>3392</v>
      </c>
    </row>
    <row r="10" spans="1:15" x14ac:dyDescent="0.25">
      <c r="A10" t="s">
        <v>4160</v>
      </c>
      <c r="B10" t="s">
        <v>4148</v>
      </c>
      <c r="C10" t="s">
        <v>4159</v>
      </c>
      <c r="D10" t="s">
        <v>2309</v>
      </c>
      <c r="E10" t="s">
        <v>4013</v>
      </c>
      <c r="F10" s="6">
        <v>35881.339999999997</v>
      </c>
      <c r="G10" s="6">
        <v>29901.119999999999</v>
      </c>
      <c r="H10" s="6">
        <v>5980.22</v>
      </c>
      <c r="I10" s="46" t="s">
        <v>4158</v>
      </c>
      <c r="J10" t="s">
        <v>4014</v>
      </c>
      <c r="K10" t="s">
        <v>4157</v>
      </c>
      <c r="M10" t="s">
        <v>4011</v>
      </c>
      <c r="N10" t="s">
        <v>4010</v>
      </c>
      <c r="O10" t="s">
        <v>4009</v>
      </c>
    </row>
    <row r="11" spans="1:15" x14ac:dyDescent="0.25">
      <c r="A11" t="s">
        <v>4156</v>
      </c>
      <c r="B11" t="s">
        <v>4148</v>
      </c>
      <c r="C11" t="s">
        <v>4155</v>
      </c>
      <c r="D11" t="s">
        <v>2298</v>
      </c>
      <c r="E11" t="s">
        <v>4013</v>
      </c>
      <c r="F11" s="6">
        <v>-122108.54</v>
      </c>
      <c r="G11" s="6">
        <v>-101757.12</v>
      </c>
      <c r="H11" s="6">
        <v>-20351.419999999998</v>
      </c>
      <c r="I11" s="46" t="s">
        <v>4154</v>
      </c>
      <c r="J11" t="s">
        <v>4014</v>
      </c>
      <c r="K11" t="s">
        <v>4153</v>
      </c>
      <c r="L11" t="s">
        <v>4142</v>
      </c>
      <c r="M11" t="s">
        <v>4011</v>
      </c>
      <c r="N11" t="s">
        <v>4010</v>
      </c>
      <c r="O11" t="s">
        <v>4009</v>
      </c>
    </row>
    <row r="12" spans="1:15" x14ac:dyDescent="0.25">
      <c r="A12" t="s">
        <v>4152</v>
      </c>
      <c r="B12" t="s">
        <v>4148</v>
      </c>
      <c r="C12" t="s">
        <v>4151</v>
      </c>
      <c r="D12" t="s">
        <v>2309</v>
      </c>
      <c r="E12" t="s">
        <v>4013</v>
      </c>
      <c r="F12" s="6">
        <v>121345.38</v>
      </c>
      <c r="G12" s="6">
        <v>101121.14</v>
      </c>
      <c r="H12" s="6">
        <v>20224.240000000002</v>
      </c>
      <c r="I12" s="46" t="s">
        <v>2779</v>
      </c>
      <c r="J12" t="s">
        <v>4014</v>
      </c>
      <c r="K12" t="s">
        <v>4150</v>
      </c>
      <c r="M12" t="s">
        <v>4011</v>
      </c>
      <c r="N12" t="s">
        <v>4010</v>
      </c>
      <c r="O12" t="s">
        <v>4009</v>
      </c>
    </row>
    <row r="13" spans="1:15" x14ac:dyDescent="0.25">
      <c r="A13" t="s">
        <v>4149</v>
      </c>
      <c r="B13" t="s">
        <v>4148</v>
      </c>
      <c r="C13" t="s">
        <v>4147</v>
      </c>
      <c r="D13" t="s">
        <v>2309</v>
      </c>
      <c r="E13" t="s">
        <v>4003</v>
      </c>
      <c r="F13" s="6">
        <v>71000</v>
      </c>
      <c r="G13" s="6">
        <v>59166.66</v>
      </c>
      <c r="H13" s="6">
        <v>11833.34</v>
      </c>
      <c r="I13" s="46" t="s">
        <v>4146</v>
      </c>
      <c r="J13" t="s">
        <v>4004</v>
      </c>
      <c r="K13" t="s">
        <v>4145</v>
      </c>
      <c r="M13" t="s">
        <v>4001</v>
      </c>
      <c r="N13" t="s">
        <v>4000</v>
      </c>
      <c r="O13" t="s">
        <v>3999</v>
      </c>
    </row>
    <row r="14" spans="1:15" x14ac:dyDescent="0.25">
      <c r="A14" t="s">
        <v>4144</v>
      </c>
      <c r="B14" t="s">
        <v>4143</v>
      </c>
      <c r="C14" t="s">
        <v>4142</v>
      </c>
      <c r="D14" t="s">
        <v>2298</v>
      </c>
      <c r="E14" t="s">
        <v>4013</v>
      </c>
      <c r="F14" s="6">
        <v>122108.54</v>
      </c>
      <c r="G14" s="6">
        <v>101757.12</v>
      </c>
      <c r="H14" s="6">
        <v>20351.419999999998</v>
      </c>
      <c r="I14" s="46" t="s">
        <v>1036</v>
      </c>
      <c r="J14" t="s">
        <v>4014</v>
      </c>
      <c r="K14" t="s">
        <v>4141</v>
      </c>
      <c r="M14" t="s">
        <v>4011</v>
      </c>
      <c r="N14" t="s">
        <v>4010</v>
      </c>
      <c r="O14" t="s">
        <v>4009</v>
      </c>
    </row>
    <row r="15" spans="1:15" x14ac:dyDescent="0.25">
      <c r="A15" t="s">
        <v>4140</v>
      </c>
      <c r="B15" t="s">
        <v>4116</v>
      </c>
      <c r="C15" t="s">
        <v>4139</v>
      </c>
      <c r="D15" t="s">
        <v>2309</v>
      </c>
      <c r="E15" t="s">
        <v>2254</v>
      </c>
      <c r="F15" s="6">
        <v>50000</v>
      </c>
      <c r="G15" s="6">
        <v>41666.67</v>
      </c>
      <c r="H15" s="6">
        <v>8333.33</v>
      </c>
      <c r="I15" s="46" t="s">
        <v>4138</v>
      </c>
      <c r="J15" t="s">
        <v>2255</v>
      </c>
      <c r="K15" t="s">
        <v>4137</v>
      </c>
      <c r="M15" t="s">
        <v>3478</v>
      </c>
      <c r="N15" t="s">
        <v>3477</v>
      </c>
      <c r="O15" t="s">
        <v>3476</v>
      </c>
    </row>
    <row r="16" spans="1:15" x14ac:dyDescent="0.25">
      <c r="A16" t="s">
        <v>4136</v>
      </c>
      <c r="B16" t="s">
        <v>4116</v>
      </c>
      <c r="C16" t="s">
        <v>4135</v>
      </c>
      <c r="D16" t="s">
        <v>2309</v>
      </c>
      <c r="E16" t="s">
        <v>4003</v>
      </c>
      <c r="F16" s="6">
        <v>31100</v>
      </c>
      <c r="G16" s="6">
        <v>25916.66</v>
      </c>
      <c r="H16" s="6">
        <v>5183.34</v>
      </c>
      <c r="I16" s="46" t="s">
        <v>3118</v>
      </c>
      <c r="J16" t="s">
        <v>4004</v>
      </c>
      <c r="K16" t="s">
        <v>4134</v>
      </c>
      <c r="M16" t="s">
        <v>4001</v>
      </c>
      <c r="N16" t="s">
        <v>4000</v>
      </c>
      <c r="O16" t="s">
        <v>3999</v>
      </c>
    </row>
    <row r="17" spans="1:15" x14ac:dyDescent="0.25">
      <c r="A17" t="s">
        <v>4133</v>
      </c>
      <c r="B17" t="s">
        <v>4116</v>
      </c>
      <c r="C17" t="s">
        <v>4132</v>
      </c>
      <c r="D17" t="s">
        <v>2298</v>
      </c>
      <c r="E17" t="s">
        <v>1492</v>
      </c>
      <c r="F17" s="6">
        <v>73794.240000000005</v>
      </c>
      <c r="G17" s="6">
        <v>61495.199999999997</v>
      </c>
      <c r="H17" s="6">
        <v>12299.04</v>
      </c>
      <c r="I17" s="46" t="s">
        <v>4131</v>
      </c>
      <c r="J17" t="s">
        <v>48</v>
      </c>
      <c r="K17" t="s">
        <v>4130</v>
      </c>
      <c r="M17" t="s">
        <v>2420</v>
      </c>
      <c r="N17" t="s">
        <v>2419</v>
      </c>
      <c r="O17" t="s">
        <v>2418</v>
      </c>
    </row>
    <row r="18" spans="1:15" x14ac:dyDescent="0.25">
      <c r="A18" t="s">
        <v>4129</v>
      </c>
      <c r="B18" t="s">
        <v>4116</v>
      </c>
      <c r="C18" t="s">
        <v>4128</v>
      </c>
      <c r="D18" t="s">
        <v>2298</v>
      </c>
      <c r="E18" t="s">
        <v>1492</v>
      </c>
      <c r="F18" s="6">
        <v>54756</v>
      </c>
      <c r="G18" s="6">
        <v>45630</v>
      </c>
      <c r="H18" s="6">
        <v>9126</v>
      </c>
      <c r="I18" s="46" t="s">
        <v>4127</v>
      </c>
      <c r="J18" t="s">
        <v>48</v>
      </c>
      <c r="K18" t="s">
        <v>4126</v>
      </c>
      <c r="M18" t="s">
        <v>2420</v>
      </c>
      <c r="N18" t="s">
        <v>2419</v>
      </c>
      <c r="O18" t="s">
        <v>2418</v>
      </c>
    </row>
    <row r="19" spans="1:15" x14ac:dyDescent="0.25">
      <c r="A19" t="s">
        <v>4125</v>
      </c>
      <c r="B19" t="s">
        <v>4116</v>
      </c>
      <c r="C19" t="s">
        <v>4124</v>
      </c>
      <c r="D19" t="s">
        <v>2309</v>
      </c>
      <c r="E19" t="s">
        <v>3733</v>
      </c>
      <c r="F19" s="6">
        <v>4800</v>
      </c>
      <c r="G19" s="6">
        <v>4000</v>
      </c>
      <c r="H19" s="6">
        <v>800</v>
      </c>
      <c r="I19" s="46" t="s">
        <v>4123</v>
      </c>
      <c r="J19" t="s">
        <v>3734</v>
      </c>
      <c r="K19" t="s">
        <v>4122</v>
      </c>
      <c r="M19" t="s">
        <v>3731</v>
      </c>
      <c r="N19" t="s">
        <v>3730</v>
      </c>
      <c r="O19" t="s">
        <v>3729</v>
      </c>
    </row>
    <row r="20" spans="1:15" x14ac:dyDescent="0.25">
      <c r="A20" t="s">
        <v>4121</v>
      </c>
      <c r="B20" t="s">
        <v>4116</v>
      </c>
      <c r="C20" t="s">
        <v>4120</v>
      </c>
      <c r="D20" t="s">
        <v>2309</v>
      </c>
      <c r="E20" t="s">
        <v>2499</v>
      </c>
      <c r="F20" s="6">
        <v>63991.32</v>
      </c>
      <c r="G20" s="6">
        <v>53326.1</v>
      </c>
      <c r="H20" s="6">
        <v>10665.22</v>
      </c>
      <c r="I20" s="46" t="s">
        <v>4119</v>
      </c>
      <c r="J20" t="s">
        <v>71</v>
      </c>
      <c r="K20" t="s">
        <v>4118</v>
      </c>
      <c r="M20" t="s">
        <v>2498</v>
      </c>
      <c r="N20" t="s">
        <v>2497</v>
      </c>
      <c r="O20" t="s">
        <v>2496</v>
      </c>
    </row>
    <row r="21" spans="1:15" x14ac:dyDescent="0.25">
      <c r="A21" t="s">
        <v>4117</v>
      </c>
      <c r="B21" t="s">
        <v>4116</v>
      </c>
      <c r="C21" t="s">
        <v>4115</v>
      </c>
      <c r="D21" t="s">
        <v>2309</v>
      </c>
      <c r="E21" t="s">
        <v>4003</v>
      </c>
      <c r="F21" s="6">
        <v>41800</v>
      </c>
      <c r="G21" s="6">
        <v>34833.33</v>
      </c>
      <c r="H21" s="6">
        <v>6966.67</v>
      </c>
      <c r="I21" s="46" t="s">
        <v>4114</v>
      </c>
      <c r="J21" t="s">
        <v>4004</v>
      </c>
      <c r="K21" t="s">
        <v>4113</v>
      </c>
      <c r="M21" t="s">
        <v>4001</v>
      </c>
      <c r="N21" t="s">
        <v>4000</v>
      </c>
      <c r="O21" t="s">
        <v>3999</v>
      </c>
    </row>
    <row r="22" spans="1:15" x14ac:dyDescent="0.25">
      <c r="A22" t="s">
        <v>4112</v>
      </c>
      <c r="B22" t="s">
        <v>4111</v>
      </c>
      <c r="C22" t="s">
        <v>4110</v>
      </c>
      <c r="D22" t="s">
        <v>2309</v>
      </c>
      <c r="E22" t="s">
        <v>2901</v>
      </c>
      <c r="F22" s="6">
        <v>103600</v>
      </c>
      <c r="G22" s="6">
        <v>86333.33</v>
      </c>
      <c r="H22" s="6">
        <v>17266.669999999998</v>
      </c>
      <c r="I22" s="46" t="s">
        <v>4109</v>
      </c>
      <c r="J22" t="s">
        <v>1803</v>
      </c>
      <c r="K22" t="s">
        <v>4108</v>
      </c>
      <c r="M22" t="s">
        <v>2900</v>
      </c>
      <c r="N22" t="s">
        <v>2899</v>
      </c>
      <c r="O22" t="s">
        <v>2898</v>
      </c>
    </row>
    <row r="23" spans="1:15" x14ac:dyDescent="0.25">
      <c r="A23" t="s">
        <v>4107</v>
      </c>
      <c r="B23" t="s">
        <v>4106</v>
      </c>
      <c r="C23" t="s">
        <v>4105</v>
      </c>
      <c r="D23" t="s">
        <v>2309</v>
      </c>
      <c r="E23" t="s">
        <v>4003</v>
      </c>
      <c r="F23" s="6">
        <v>18200</v>
      </c>
      <c r="G23" s="6">
        <v>15166.67</v>
      </c>
      <c r="H23" s="6">
        <v>3033.33</v>
      </c>
      <c r="I23" s="46" t="s">
        <v>4104</v>
      </c>
      <c r="J23" t="s">
        <v>4004</v>
      </c>
      <c r="K23" t="s">
        <v>4103</v>
      </c>
      <c r="M23" t="s">
        <v>4001</v>
      </c>
      <c r="N23" t="s">
        <v>4000</v>
      </c>
      <c r="O23" t="s">
        <v>3999</v>
      </c>
    </row>
    <row r="24" spans="1:15" x14ac:dyDescent="0.25">
      <c r="A24" t="s">
        <v>4102</v>
      </c>
      <c r="B24" t="s">
        <v>4080</v>
      </c>
      <c r="C24" t="s">
        <v>4101</v>
      </c>
      <c r="D24" t="s">
        <v>2309</v>
      </c>
      <c r="E24" t="s">
        <v>2171</v>
      </c>
      <c r="F24" s="6">
        <v>11088</v>
      </c>
      <c r="G24" s="6">
        <v>9240</v>
      </c>
      <c r="H24" s="6">
        <v>1848</v>
      </c>
      <c r="I24" s="46" t="s">
        <v>4100</v>
      </c>
      <c r="J24" t="s">
        <v>135</v>
      </c>
      <c r="K24" t="s">
        <v>4099</v>
      </c>
      <c r="M24" t="s">
        <v>3415</v>
      </c>
      <c r="N24" t="s">
        <v>3414</v>
      </c>
      <c r="O24" t="s">
        <v>3413</v>
      </c>
    </row>
    <row r="25" spans="1:15" x14ac:dyDescent="0.25">
      <c r="A25" t="s">
        <v>4098</v>
      </c>
      <c r="B25" t="s">
        <v>4080</v>
      </c>
      <c r="C25" t="s">
        <v>4097</v>
      </c>
      <c r="D25" t="s">
        <v>2309</v>
      </c>
      <c r="E25" t="s">
        <v>4087</v>
      </c>
      <c r="F25" s="6">
        <v>114100</v>
      </c>
      <c r="G25" s="6">
        <v>95083.33</v>
      </c>
      <c r="H25" s="6">
        <v>19016.669999999998</v>
      </c>
      <c r="I25" s="46" t="s">
        <v>4096</v>
      </c>
      <c r="J25" t="s">
        <v>1803</v>
      </c>
      <c r="K25" t="s">
        <v>4095</v>
      </c>
      <c r="L25" t="s">
        <v>4094</v>
      </c>
      <c r="M25" t="s">
        <v>2900</v>
      </c>
      <c r="N25" t="s">
        <v>2899</v>
      </c>
      <c r="O25" t="s">
        <v>2898</v>
      </c>
    </row>
    <row r="26" spans="1:15" x14ac:dyDescent="0.25">
      <c r="A26" t="s">
        <v>4093</v>
      </c>
      <c r="B26" t="s">
        <v>4080</v>
      </c>
      <c r="C26" t="s">
        <v>4092</v>
      </c>
      <c r="D26" t="s">
        <v>2309</v>
      </c>
      <c r="E26" t="s">
        <v>1624</v>
      </c>
      <c r="F26" s="6">
        <v>20900</v>
      </c>
      <c r="G26" s="6">
        <v>17416.669999999998</v>
      </c>
      <c r="H26" s="6">
        <v>3483.33</v>
      </c>
      <c r="I26" s="46" t="s">
        <v>4091</v>
      </c>
      <c r="J26" t="s">
        <v>1625</v>
      </c>
      <c r="K26" t="s">
        <v>4090</v>
      </c>
      <c r="M26" t="s">
        <v>2657</v>
      </c>
      <c r="N26" t="s">
        <v>3947</v>
      </c>
      <c r="O26" t="s">
        <v>2655</v>
      </c>
    </row>
    <row r="27" spans="1:15" x14ac:dyDescent="0.25">
      <c r="A27" t="s">
        <v>4089</v>
      </c>
      <c r="B27" t="s">
        <v>4080</v>
      </c>
      <c r="C27" t="s">
        <v>4088</v>
      </c>
      <c r="D27" t="s">
        <v>2309</v>
      </c>
      <c r="E27" t="s">
        <v>4087</v>
      </c>
      <c r="F27" s="6">
        <v>30300</v>
      </c>
      <c r="G27" s="6">
        <v>25250</v>
      </c>
      <c r="H27" s="6">
        <v>5050</v>
      </c>
      <c r="I27" s="46" t="s">
        <v>471</v>
      </c>
      <c r="J27" t="s">
        <v>1803</v>
      </c>
      <c r="K27" t="s">
        <v>4086</v>
      </c>
      <c r="M27" t="s">
        <v>2900</v>
      </c>
      <c r="N27" t="s">
        <v>2899</v>
      </c>
      <c r="O27" t="s">
        <v>2898</v>
      </c>
    </row>
    <row r="28" spans="1:15" x14ac:dyDescent="0.25">
      <c r="A28" t="s">
        <v>4085</v>
      </c>
      <c r="B28" t="s">
        <v>4080</v>
      </c>
      <c r="C28" t="s">
        <v>4084</v>
      </c>
      <c r="D28" t="s">
        <v>2298</v>
      </c>
      <c r="E28" t="s">
        <v>2142</v>
      </c>
      <c r="F28" s="6">
        <v>104094</v>
      </c>
      <c r="G28" s="6">
        <v>86745</v>
      </c>
      <c r="H28" s="6">
        <v>17349</v>
      </c>
      <c r="I28" s="46" t="s">
        <v>4083</v>
      </c>
      <c r="J28" t="s">
        <v>2143</v>
      </c>
      <c r="K28" t="s">
        <v>4082</v>
      </c>
      <c r="M28" t="s">
        <v>3380</v>
      </c>
      <c r="N28" t="s">
        <v>3379</v>
      </c>
      <c r="O28" t="s">
        <v>3378</v>
      </c>
    </row>
    <row r="29" spans="1:15" x14ac:dyDescent="0.25">
      <c r="A29" t="s">
        <v>4081</v>
      </c>
      <c r="B29" t="s">
        <v>4080</v>
      </c>
      <c r="C29" t="s">
        <v>4079</v>
      </c>
      <c r="D29" t="s">
        <v>2309</v>
      </c>
      <c r="E29" t="s">
        <v>3733</v>
      </c>
      <c r="F29" s="6">
        <v>2720</v>
      </c>
      <c r="G29" s="6">
        <v>2266.67</v>
      </c>
      <c r="H29" s="6">
        <v>453.33</v>
      </c>
      <c r="I29" s="46" t="s">
        <v>4078</v>
      </c>
      <c r="J29" t="s">
        <v>3734</v>
      </c>
      <c r="K29" t="s">
        <v>4077</v>
      </c>
      <c r="M29" t="s">
        <v>3731</v>
      </c>
      <c r="N29" t="s">
        <v>3730</v>
      </c>
      <c r="O29" t="s">
        <v>3729</v>
      </c>
    </row>
    <row r="30" spans="1:15" x14ac:dyDescent="0.25">
      <c r="A30" t="s">
        <v>4076</v>
      </c>
      <c r="B30" t="s">
        <v>4059</v>
      </c>
      <c r="C30" t="s">
        <v>4075</v>
      </c>
      <c r="D30" t="s">
        <v>2309</v>
      </c>
      <c r="E30" t="s">
        <v>1729</v>
      </c>
      <c r="F30" s="6">
        <v>14300.05</v>
      </c>
      <c r="G30" s="6">
        <v>11916.71</v>
      </c>
      <c r="H30" s="6">
        <v>2383.34</v>
      </c>
      <c r="I30" s="46" t="s">
        <v>4074</v>
      </c>
      <c r="J30" t="s">
        <v>130</v>
      </c>
      <c r="K30" t="s">
        <v>4073</v>
      </c>
      <c r="M30" t="s">
        <v>2818</v>
      </c>
      <c r="N30" t="s">
        <v>2817</v>
      </c>
      <c r="O30" t="s">
        <v>2816</v>
      </c>
    </row>
    <row r="31" spans="1:15" x14ac:dyDescent="0.25">
      <c r="A31" t="s">
        <v>4072</v>
      </c>
      <c r="B31" t="s">
        <v>4059</v>
      </c>
      <c r="C31" t="s">
        <v>4071</v>
      </c>
      <c r="D31" t="s">
        <v>2298</v>
      </c>
      <c r="E31" t="s">
        <v>4069</v>
      </c>
      <c r="F31" s="6">
        <v>254040</v>
      </c>
      <c r="G31" s="6">
        <v>254040</v>
      </c>
      <c r="H31" s="6"/>
      <c r="I31" s="46" t="s">
        <v>2972</v>
      </c>
      <c r="J31" t="s">
        <v>4070</v>
      </c>
      <c r="K31" t="s">
        <v>4068</v>
      </c>
      <c r="M31" t="s">
        <v>4067</v>
      </c>
      <c r="N31" t="s">
        <v>4066</v>
      </c>
      <c r="O31" t="s">
        <v>4065</v>
      </c>
    </row>
    <row r="32" spans="1:15" x14ac:dyDescent="0.25">
      <c r="A32" t="s">
        <v>4064</v>
      </c>
      <c r="B32" t="s">
        <v>4059</v>
      </c>
      <c r="C32" t="s">
        <v>4063</v>
      </c>
      <c r="D32" t="s">
        <v>2309</v>
      </c>
      <c r="E32" t="s">
        <v>4003</v>
      </c>
      <c r="F32" s="6">
        <v>39400</v>
      </c>
      <c r="G32" s="6">
        <v>32833.33</v>
      </c>
      <c r="H32" s="6">
        <v>6566.67</v>
      </c>
      <c r="I32" s="46" t="s">
        <v>4062</v>
      </c>
      <c r="J32" t="s">
        <v>4004</v>
      </c>
      <c r="K32" t="s">
        <v>4061</v>
      </c>
      <c r="M32" t="s">
        <v>4001</v>
      </c>
      <c r="N32" t="s">
        <v>4000</v>
      </c>
      <c r="O32" t="s">
        <v>3999</v>
      </c>
    </row>
    <row r="33" spans="1:15" x14ac:dyDescent="0.25">
      <c r="A33" t="s">
        <v>4060</v>
      </c>
      <c r="B33" t="s">
        <v>4059</v>
      </c>
      <c r="C33" t="s">
        <v>4058</v>
      </c>
      <c r="D33" t="s">
        <v>2309</v>
      </c>
      <c r="E33" t="s">
        <v>4055</v>
      </c>
      <c r="F33" s="6">
        <v>6073.6</v>
      </c>
      <c r="G33" s="6">
        <v>6073.6</v>
      </c>
      <c r="H33" s="6">
        <v>0</v>
      </c>
      <c r="I33" s="46" t="s">
        <v>4057</v>
      </c>
      <c r="J33" t="s">
        <v>4056</v>
      </c>
      <c r="K33" t="s">
        <v>4054</v>
      </c>
      <c r="M33" t="s">
        <v>4053</v>
      </c>
      <c r="N33" t="s">
        <v>4052</v>
      </c>
      <c r="O33" t="s">
        <v>4051</v>
      </c>
    </row>
    <row r="34" spans="1:15" x14ac:dyDescent="0.25">
      <c r="A34" t="s">
        <v>4050</v>
      </c>
      <c r="B34" t="s">
        <v>4046</v>
      </c>
      <c r="C34" t="s">
        <v>4049</v>
      </c>
      <c r="D34" t="s">
        <v>2298</v>
      </c>
      <c r="E34" t="s">
        <v>1706</v>
      </c>
      <c r="F34" s="6">
        <v>500400</v>
      </c>
      <c r="G34" s="6">
        <v>417000</v>
      </c>
      <c r="H34" s="6">
        <v>83400</v>
      </c>
      <c r="I34" s="46" t="s">
        <v>1416</v>
      </c>
      <c r="J34" t="s">
        <v>1707</v>
      </c>
      <c r="K34" t="s">
        <v>4048</v>
      </c>
      <c r="M34" t="s">
        <v>2789</v>
      </c>
      <c r="O34" t="s">
        <v>2788</v>
      </c>
    </row>
    <row r="35" spans="1:15" x14ac:dyDescent="0.25">
      <c r="A35" t="s">
        <v>4047</v>
      </c>
      <c r="B35" t="s">
        <v>4046</v>
      </c>
      <c r="C35" t="s">
        <v>4045</v>
      </c>
      <c r="D35" t="s">
        <v>2309</v>
      </c>
      <c r="E35" t="s">
        <v>4003</v>
      </c>
      <c r="F35" s="6">
        <v>64200</v>
      </c>
      <c r="G35" s="6">
        <v>53500</v>
      </c>
      <c r="H35" s="6">
        <v>10700</v>
      </c>
      <c r="I35" s="46" t="s">
        <v>4044</v>
      </c>
      <c r="J35" t="s">
        <v>4004</v>
      </c>
      <c r="K35" t="s">
        <v>4043</v>
      </c>
      <c r="M35" t="s">
        <v>4001</v>
      </c>
      <c r="N35" t="s">
        <v>4000</v>
      </c>
      <c r="O35" t="s">
        <v>3999</v>
      </c>
    </row>
    <row r="36" spans="1:15" x14ac:dyDescent="0.25">
      <c r="A36" t="s">
        <v>4042</v>
      </c>
      <c r="B36" t="s">
        <v>4026</v>
      </c>
      <c r="C36" t="s">
        <v>4041</v>
      </c>
      <c r="D36" t="s">
        <v>2298</v>
      </c>
      <c r="E36" t="s">
        <v>3207</v>
      </c>
      <c r="F36" s="6">
        <v>0</v>
      </c>
      <c r="G36" s="6">
        <v>0</v>
      </c>
      <c r="H36" s="6">
        <v>0</v>
      </c>
      <c r="I36" s="46" t="s">
        <v>2761</v>
      </c>
      <c r="J36" t="s">
        <v>2035</v>
      </c>
      <c r="K36" t="s">
        <v>4040</v>
      </c>
      <c r="M36" t="s">
        <v>3192</v>
      </c>
      <c r="N36" t="s">
        <v>3191</v>
      </c>
      <c r="O36" t="s">
        <v>3190</v>
      </c>
    </row>
    <row r="37" spans="1:15" x14ac:dyDescent="0.25">
      <c r="A37" t="s">
        <v>4039</v>
      </c>
      <c r="B37" t="s">
        <v>4026</v>
      </c>
      <c r="C37" t="s">
        <v>4038</v>
      </c>
      <c r="D37" t="s">
        <v>2298</v>
      </c>
      <c r="E37" t="s">
        <v>1531</v>
      </c>
      <c r="F37" s="6">
        <v>777600</v>
      </c>
      <c r="G37" s="6">
        <v>648000</v>
      </c>
      <c r="H37" s="6">
        <v>129600</v>
      </c>
      <c r="I37" s="46" t="s">
        <v>4037</v>
      </c>
      <c r="J37" t="s">
        <v>44</v>
      </c>
      <c r="K37" t="s">
        <v>4036</v>
      </c>
      <c r="M37" t="s">
        <v>2492</v>
      </c>
      <c r="N37" t="s">
        <v>2491</v>
      </c>
      <c r="O37" t="s">
        <v>2490</v>
      </c>
    </row>
    <row r="38" spans="1:15" x14ac:dyDescent="0.25">
      <c r="A38" t="s">
        <v>4035</v>
      </c>
      <c r="B38" t="s">
        <v>4026</v>
      </c>
      <c r="C38" t="s">
        <v>4034</v>
      </c>
      <c r="D38" t="s">
        <v>2298</v>
      </c>
      <c r="E38" t="s">
        <v>1814</v>
      </c>
      <c r="F38" s="6">
        <v>6048</v>
      </c>
      <c r="G38" s="6">
        <v>5040</v>
      </c>
      <c r="H38" s="6">
        <v>1008</v>
      </c>
      <c r="I38" s="46" t="s">
        <v>4033</v>
      </c>
      <c r="J38" t="s">
        <v>1815</v>
      </c>
      <c r="K38" t="s">
        <v>4032</v>
      </c>
      <c r="M38" t="s">
        <v>3211</v>
      </c>
      <c r="O38" t="s">
        <v>3210</v>
      </c>
    </row>
    <row r="39" spans="1:15" x14ac:dyDescent="0.25">
      <c r="A39" t="s">
        <v>4031</v>
      </c>
      <c r="B39" t="s">
        <v>4026</v>
      </c>
      <c r="C39" t="s">
        <v>4030</v>
      </c>
      <c r="D39" t="s">
        <v>2309</v>
      </c>
      <c r="E39" t="s">
        <v>1706</v>
      </c>
      <c r="F39" s="6">
        <v>123300</v>
      </c>
      <c r="G39" s="6">
        <v>102750</v>
      </c>
      <c r="H39" s="6">
        <v>20550</v>
      </c>
      <c r="I39" s="46" t="s">
        <v>4029</v>
      </c>
      <c r="J39" t="s">
        <v>1707</v>
      </c>
      <c r="K39" t="s">
        <v>4028</v>
      </c>
      <c r="M39" t="s">
        <v>2789</v>
      </c>
      <c r="N39" t="s">
        <v>2801</v>
      </c>
      <c r="O39" t="s">
        <v>2788</v>
      </c>
    </row>
    <row r="40" spans="1:15" x14ac:dyDescent="0.25">
      <c r="A40" t="s">
        <v>4027</v>
      </c>
      <c r="B40" t="s">
        <v>4026</v>
      </c>
      <c r="C40" t="s">
        <v>4025</v>
      </c>
      <c r="D40" t="s">
        <v>2298</v>
      </c>
      <c r="E40" t="s">
        <v>1429</v>
      </c>
      <c r="F40" s="6">
        <v>19800</v>
      </c>
      <c r="G40" s="6">
        <v>16500</v>
      </c>
      <c r="H40" s="6">
        <v>3300</v>
      </c>
      <c r="I40" s="46" t="s">
        <v>4024</v>
      </c>
      <c r="J40" t="s">
        <v>42</v>
      </c>
      <c r="K40" t="s">
        <v>4023</v>
      </c>
      <c r="M40" t="s">
        <v>2302</v>
      </c>
      <c r="O40" t="s">
        <v>2301</v>
      </c>
    </row>
    <row r="41" spans="1:15" x14ac:dyDescent="0.25">
      <c r="A41" t="s">
        <v>4022</v>
      </c>
      <c r="B41" t="s">
        <v>4017</v>
      </c>
      <c r="C41" t="s">
        <v>4021</v>
      </c>
      <c r="D41" t="s">
        <v>2309</v>
      </c>
      <c r="E41" t="s">
        <v>4003</v>
      </c>
      <c r="F41" s="6">
        <v>48500</v>
      </c>
      <c r="G41" s="6">
        <v>40416.660000000003</v>
      </c>
      <c r="H41" s="6">
        <v>8083.34</v>
      </c>
      <c r="I41" s="46" t="s">
        <v>4020</v>
      </c>
      <c r="J41" t="s">
        <v>4004</v>
      </c>
      <c r="K41" t="s">
        <v>4019</v>
      </c>
      <c r="M41" t="s">
        <v>4001</v>
      </c>
      <c r="N41" t="s">
        <v>4000</v>
      </c>
      <c r="O41" t="s">
        <v>3999</v>
      </c>
    </row>
    <row r="42" spans="1:15" x14ac:dyDescent="0.25">
      <c r="A42" t="s">
        <v>4018</v>
      </c>
      <c r="B42" t="s">
        <v>4017</v>
      </c>
      <c r="C42" t="s">
        <v>4016</v>
      </c>
      <c r="D42" t="s">
        <v>2309</v>
      </c>
      <c r="E42" t="s">
        <v>4013</v>
      </c>
      <c r="F42" s="6">
        <v>51933.03</v>
      </c>
      <c r="G42" s="6">
        <v>43277.52</v>
      </c>
      <c r="H42" s="6">
        <v>8655.51</v>
      </c>
      <c r="I42" s="46" t="s">
        <v>4015</v>
      </c>
      <c r="J42" t="s">
        <v>4014</v>
      </c>
      <c r="K42" t="s">
        <v>4012</v>
      </c>
      <c r="M42" t="s">
        <v>4011</v>
      </c>
      <c r="N42" t="s">
        <v>4010</v>
      </c>
      <c r="O42" t="s">
        <v>4009</v>
      </c>
    </row>
    <row r="43" spans="1:15" x14ac:dyDescent="0.25">
      <c r="A43" t="s">
        <v>4008</v>
      </c>
      <c r="B43" t="s">
        <v>4007</v>
      </c>
      <c r="C43" t="s">
        <v>4006</v>
      </c>
      <c r="D43" t="s">
        <v>2309</v>
      </c>
      <c r="E43" t="s">
        <v>4003</v>
      </c>
      <c r="F43" s="6">
        <v>93900</v>
      </c>
      <c r="G43" s="6">
        <v>78250</v>
      </c>
      <c r="H43" s="6">
        <v>15650</v>
      </c>
      <c r="I43" s="46" t="s">
        <v>4005</v>
      </c>
      <c r="J43" t="s">
        <v>4004</v>
      </c>
      <c r="K43" t="s">
        <v>4002</v>
      </c>
      <c r="M43" t="s">
        <v>4001</v>
      </c>
      <c r="N43" t="s">
        <v>4000</v>
      </c>
      <c r="O43" t="s">
        <v>3999</v>
      </c>
    </row>
    <row r="44" spans="1:15" x14ac:dyDescent="0.25">
      <c r="A44" t="s">
        <v>3998</v>
      </c>
      <c r="B44" t="s">
        <v>3989</v>
      </c>
      <c r="C44" t="s">
        <v>3997</v>
      </c>
      <c r="D44" t="s">
        <v>2309</v>
      </c>
      <c r="E44" t="s">
        <v>3985</v>
      </c>
      <c r="F44" s="6">
        <v>6936.41</v>
      </c>
      <c r="G44" s="6">
        <v>5780.34</v>
      </c>
      <c r="H44" s="6">
        <v>1156.07</v>
      </c>
      <c r="I44" s="46" t="s">
        <v>3996</v>
      </c>
      <c r="J44" t="s">
        <v>3986</v>
      </c>
      <c r="K44" t="s">
        <v>3995</v>
      </c>
      <c r="M44" t="s">
        <v>3983</v>
      </c>
      <c r="N44" t="s">
        <v>3982</v>
      </c>
      <c r="O44" t="s">
        <v>3981</v>
      </c>
    </row>
    <row r="45" spans="1:15" x14ac:dyDescent="0.25">
      <c r="A45" t="s">
        <v>3994</v>
      </c>
      <c r="B45" t="s">
        <v>3989</v>
      </c>
      <c r="C45" t="s">
        <v>3993</v>
      </c>
      <c r="D45" t="s">
        <v>2309</v>
      </c>
      <c r="E45" t="s">
        <v>2499</v>
      </c>
      <c r="F45" s="6">
        <v>79509.119999999995</v>
      </c>
      <c r="G45" s="6">
        <v>66257.600000000006</v>
      </c>
      <c r="H45" s="6">
        <v>13251.52</v>
      </c>
      <c r="I45" s="46" t="s">
        <v>3992</v>
      </c>
      <c r="J45" t="s">
        <v>71</v>
      </c>
      <c r="K45" t="s">
        <v>3991</v>
      </c>
      <c r="M45" t="s">
        <v>2498</v>
      </c>
      <c r="N45" t="s">
        <v>2497</v>
      </c>
      <c r="O45" t="s">
        <v>2496</v>
      </c>
    </row>
    <row r="46" spans="1:15" x14ac:dyDescent="0.25">
      <c r="A46" t="s">
        <v>3990</v>
      </c>
      <c r="B46" t="s">
        <v>3989</v>
      </c>
      <c r="C46" t="s">
        <v>3988</v>
      </c>
      <c r="D46" t="s">
        <v>2309</v>
      </c>
      <c r="E46" t="s">
        <v>3985</v>
      </c>
      <c r="F46" s="6">
        <v>120759.41</v>
      </c>
      <c r="G46" s="6">
        <v>100632.84</v>
      </c>
      <c r="H46" s="6">
        <v>20126.57</v>
      </c>
      <c r="I46" s="46" t="s">
        <v>3987</v>
      </c>
      <c r="J46" t="s">
        <v>3986</v>
      </c>
      <c r="K46" t="s">
        <v>3984</v>
      </c>
      <c r="M46" t="s">
        <v>3983</v>
      </c>
      <c r="N46" t="s">
        <v>3982</v>
      </c>
      <c r="O46" t="s">
        <v>3981</v>
      </c>
    </row>
    <row r="47" spans="1:15" x14ac:dyDescent="0.25">
      <c r="A47" t="s">
        <v>3980</v>
      </c>
      <c r="B47" t="s">
        <v>3963</v>
      </c>
      <c r="C47" t="s">
        <v>3979</v>
      </c>
      <c r="D47" t="s">
        <v>2298</v>
      </c>
      <c r="E47" t="s">
        <v>1399</v>
      </c>
      <c r="F47" s="6">
        <v>2304.96</v>
      </c>
      <c r="G47" s="6">
        <v>1920.8</v>
      </c>
      <c r="H47" s="6">
        <v>384.16</v>
      </c>
      <c r="I47" s="46" t="s">
        <v>3978</v>
      </c>
      <c r="J47" t="s">
        <v>1400</v>
      </c>
      <c r="K47" t="s">
        <v>3977</v>
      </c>
      <c r="M47" t="s">
        <v>2296</v>
      </c>
      <c r="O47" t="s">
        <v>2295</v>
      </c>
    </row>
    <row r="48" spans="1:15" x14ac:dyDescent="0.25">
      <c r="A48" t="s">
        <v>3976</v>
      </c>
      <c r="B48" t="s">
        <v>3963</v>
      </c>
      <c r="C48" t="s">
        <v>3975</v>
      </c>
      <c r="D48" t="s">
        <v>2309</v>
      </c>
      <c r="E48" t="s">
        <v>1624</v>
      </c>
      <c r="F48" s="6">
        <v>26900</v>
      </c>
      <c r="G48" s="6">
        <v>22416.67</v>
      </c>
      <c r="H48" s="6">
        <v>4483.33</v>
      </c>
      <c r="I48" s="46" t="s">
        <v>3974</v>
      </c>
      <c r="J48" t="s">
        <v>1625</v>
      </c>
      <c r="K48" t="s">
        <v>3973</v>
      </c>
      <c r="M48" t="s">
        <v>2657</v>
      </c>
      <c r="N48" t="s">
        <v>3947</v>
      </c>
      <c r="O48" t="s">
        <v>2655</v>
      </c>
    </row>
    <row r="49" spans="1:15" x14ac:dyDescent="0.25">
      <c r="A49" t="s">
        <v>3972</v>
      </c>
      <c r="B49" t="s">
        <v>3963</v>
      </c>
      <c r="C49" t="s">
        <v>3971</v>
      </c>
      <c r="D49" t="s">
        <v>2309</v>
      </c>
      <c r="E49" t="s">
        <v>1393</v>
      </c>
      <c r="F49" s="6">
        <v>29052.29</v>
      </c>
      <c r="G49" s="6">
        <v>24210.240000000002</v>
      </c>
      <c r="H49" s="6">
        <v>4842.05</v>
      </c>
      <c r="I49" s="46" t="s">
        <v>3970</v>
      </c>
      <c r="J49" t="s">
        <v>133</v>
      </c>
      <c r="K49" t="s">
        <v>3969</v>
      </c>
      <c r="M49" t="s">
        <v>2343</v>
      </c>
      <c r="N49" t="s">
        <v>3491</v>
      </c>
      <c r="O49" t="s">
        <v>2341</v>
      </c>
    </row>
    <row r="50" spans="1:15" x14ac:dyDescent="0.25">
      <c r="A50" t="s">
        <v>3968</v>
      </c>
      <c r="B50" t="s">
        <v>3963</v>
      </c>
      <c r="C50" t="s">
        <v>3967</v>
      </c>
      <c r="D50" t="s">
        <v>2298</v>
      </c>
      <c r="E50" t="s">
        <v>1492</v>
      </c>
      <c r="F50" s="6">
        <v>96192</v>
      </c>
      <c r="G50" s="6">
        <v>80160</v>
      </c>
      <c r="H50" s="6">
        <v>16032</v>
      </c>
      <c r="I50" s="46" t="s">
        <v>3966</v>
      </c>
      <c r="J50" t="s">
        <v>48</v>
      </c>
      <c r="K50" t="s">
        <v>3965</v>
      </c>
      <c r="M50" t="s">
        <v>2420</v>
      </c>
      <c r="N50" t="s">
        <v>2419</v>
      </c>
      <c r="O50" t="s">
        <v>2418</v>
      </c>
    </row>
    <row r="51" spans="1:15" x14ac:dyDescent="0.25">
      <c r="A51" t="s">
        <v>3964</v>
      </c>
      <c r="B51" t="s">
        <v>3963</v>
      </c>
      <c r="C51" t="s">
        <v>3962</v>
      </c>
      <c r="D51" t="s">
        <v>2298</v>
      </c>
      <c r="E51" t="s">
        <v>1429</v>
      </c>
      <c r="F51" s="6">
        <v>19708</v>
      </c>
      <c r="G51" s="6">
        <v>16423.330000000002</v>
      </c>
      <c r="H51" s="6">
        <v>3284.67</v>
      </c>
      <c r="I51" s="46" t="s">
        <v>3961</v>
      </c>
      <c r="J51" t="s">
        <v>42</v>
      </c>
      <c r="K51" t="s">
        <v>3960</v>
      </c>
      <c r="M51" t="s">
        <v>2302</v>
      </c>
      <c r="O51" t="s">
        <v>2301</v>
      </c>
    </row>
    <row r="52" spans="1:15" x14ac:dyDescent="0.25">
      <c r="A52" t="s">
        <v>3959</v>
      </c>
      <c r="B52" t="s">
        <v>3945</v>
      </c>
      <c r="C52" t="s">
        <v>3958</v>
      </c>
      <c r="D52" t="s">
        <v>2309</v>
      </c>
      <c r="E52" t="s">
        <v>2901</v>
      </c>
      <c r="F52" s="6">
        <v>19900</v>
      </c>
      <c r="G52" s="6">
        <v>16583.330000000002</v>
      </c>
      <c r="H52" s="6">
        <v>3316.67</v>
      </c>
      <c r="I52" s="46" t="s">
        <v>3957</v>
      </c>
      <c r="J52" t="s">
        <v>1803</v>
      </c>
      <c r="K52" t="s">
        <v>3956</v>
      </c>
      <c r="M52" t="s">
        <v>2900</v>
      </c>
      <c r="N52" t="s">
        <v>2899</v>
      </c>
      <c r="O52" t="s">
        <v>2898</v>
      </c>
    </row>
    <row r="53" spans="1:15" x14ac:dyDescent="0.25">
      <c r="A53" t="s">
        <v>3955</v>
      </c>
      <c r="B53" t="s">
        <v>3945</v>
      </c>
      <c r="C53" t="s">
        <v>3954</v>
      </c>
      <c r="D53" t="s">
        <v>2309</v>
      </c>
      <c r="E53" t="s">
        <v>2155</v>
      </c>
      <c r="F53" s="6">
        <v>9000</v>
      </c>
      <c r="G53" s="6">
        <v>7500</v>
      </c>
      <c r="H53" s="6">
        <v>1500</v>
      </c>
      <c r="I53" s="46" t="s">
        <v>3953</v>
      </c>
      <c r="J53" t="s">
        <v>2156</v>
      </c>
      <c r="K53" t="s">
        <v>3952</v>
      </c>
      <c r="M53" t="s">
        <v>3394</v>
      </c>
      <c r="N53" t="s">
        <v>3393</v>
      </c>
      <c r="O53" t="s">
        <v>3392</v>
      </c>
    </row>
    <row r="54" spans="1:15" x14ac:dyDescent="0.25">
      <c r="A54" t="s">
        <v>3951</v>
      </c>
      <c r="B54" t="s">
        <v>3945</v>
      </c>
      <c r="C54" t="s">
        <v>3950</v>
      </c>
      <c r="D54" t="s">
        <v>2309</v>
      </c>
      <c r="E54" t="s">
        <v>1624</v>
      </c>
      <c r="F54" s="6">
        <v>69500</v>
      </c>
      <c r="G54" s="6">
        <v>57916.67</v>
      </c>
      <c r="H54" s="6">
        <v>11583.33</v>
      </c>
      <c r="I54" s="46" t="s">
        <v>3949</v>
      </c>
      <c r="J54" t="s">
        <v>1625</v>
      </c>
      <c r="K54" t="s">
        <v>3948</v>
      </c>
      <c r="M54" t="s">
        <v>2657</v>
      </c>
      <c r="N54" t="s">
        <v>3947</v>
      </c>
      <c r="O54" t="s">
        <v>2655</v>
      </c>
    </row>
    <row r="55" spans="1:15" x14ac:dyDescent="0.25">
      <c r="A55" t="s">
        <v>3946</v>
      </c>
      <c r="B55" t="s">
        <v>3945</v>
      </c>
      <c r="C55" t="s">
        <v>3944</v>
      </c>
      <c r="D55" t="s">
        <v>2309</v>
      </c>
      <c r="E55" t="s">
        <v>58</v>
      </c>
      <c r="F55" s="6">
        <v>70842</v>
      </c>
      <c r="G55" s="6">
        <v>70842</v>
      </c>
      <c r="H55" s="6">
        <v>0</v>
      </c>
      <c r="I55" s="46" t="s">
        <v>1117</v>
      </c>
      <c r="J55" t="s">
        <v>59</v>
      </c>
      <c r="K55" t="s">
        <v>3943</v>
      </c>
      <c r="M55" t="s">
        <v>2363</v>
      </c>
      <c r="N55" t="s">
        <v>2362</v>
      </c>
      <c r="O55" t="s">
        <v>2361</v>
      </c>
    </row>
    <row r="56" spans="1:15" x14ac:dyDescent="0.25">
      <c r="A56" t="s">
        <v>3942</v>
      </c>
      <c r="B56" t="s">
        <v>3937</v>
      </c>
      <c r="C56" t="s">
        <v>3941</v>
      </c>
      <c r="D56" t="s">
        <v>2309</v>
      </c>
      <c r="E56" t="s">
        <v>1460</v>
      </c>
      <c r="F56" s="6">
        <v>3000</v>
      </c>
      <c r="G56" s="6">
        <v>2500</v>
      </c>
      <c r="H56" s="6">
        <v>500</v>
      </c>
      <c r="I56" s="46" t="s">
        <v>3940</v>
      </c>
      <c r="J56" t="s">
        <v>57</v>
      </c>
      <c r="K56" t="s">
        <v>3939</v>
      </c>
      <c r="M56" t="s">
        <v>2371</v>
      </c>
      <c r="N56" t="s">
        <v>1403</v>
      </c>
      <c r="O56" t="s">
        <v>3022</v>
      </c>
    </row>
    <row r="57" spans="1:15" x14ac:dyDescent="0.25">
      <c r="A57" t="s">
        <v>3938</v>
      </c>
      <c r="B57" t="s">
        <v>3937</v>
      </c>
      <c r="C57" t="s">
        <v>3936</v>
      </c>
      <c r="D57" t="s">
        <v>2298</v>
      </c>
      <c r="E57" t="s">
        <v>1492</v>
      </c>
      <c r="F57" s="6">
        <v>71604</v>
      </c>
      <c r="G57" s="6">
        <v>59670</v>
      </c>
      <c r="H57" s="6">
        <v>11934</v>
      </c>
      <c r="I57" s="46" t="s">
        <v>3935</v>
      </c>
      <c r="J57" t="s">
        <v>48</v>
      </c>
      <c r="K57" t="s">
        <v>3934</v>
      </c>
      <c r="M57" t="s">
        <v>2420</v>
      </c>
      <c r="N57" t="s">
        <v>2419</v>
      </c>
      <c r="O57" t="s">
        <v>2418</v>
      </c>
    </row>
    <row r="58" spans="1:15" x14ac:dyDescent="0.25">
      <c r="A58" t="s">
        <v>3933</v>
      </c>
      <c r="B58" t="s">
        <v>3856</v>
      </c>
      <c r="C58" t="s">
        <v>3932</v>
      </c>
      <c r="D58" t="s">
        <v>2298</v>
      </c>
      <c r="E58" t="s">
        <v>1949</v>
      </c>
      <c r="F58" s="6">
        <v>15000</v>
      </c>
      <c r="G58" s="6">
        <v>12500</v>
      </c>
      <c r="H58" s="6">
        <v>2500</v>
      </c>
      <c r="I58" s="46" t="s">
        <v>3931</v>
      </c>
      <c r="J58" t="s">
        <v>1950</v>
      </c>
      <c r="K58" t="s">
        <v>3930</v>
      </c>
      <c r="M58" t="s">
        <v>3091</v>
      </c>
      <c r="N58" t="s">
        <v>3090</v>
      </c>
      <c r="O58" t="s">
        <v>3089</v>
      </c>
    </row>
    <row r="59" spans="1:15" x14ac:dyDescent="0.25">
      <c r="A59" t="s">
        <v>3929</v>
      </c>
      <c r="B59" t="s">
        <v>3856</v>
      </c>
      <c r="C59" t="s">
        <v>3928</v>
      </c>
      <c r="D59" t="s">
        <v>2298</v>
      </c>
      <c r="E59" t="s">
        <v>2142</v>
      </c>
      <c r="F59" s="6">
        <v>5258.7</v>
      </c>
      <c r="G59" s="6">
        <v>4382.25</v>
      </c>
      <c r="H59" s="6">
        <v>876.45</v>
      </c>
      <c r="I59" s="46" t="s">
        <v>3927</v>
      </c>
      <c r="J59" t="s">
        <v>2143</v>
      </c>
      <c r="K59" t="s">
        <v>3926</v>
      </c>
      <c r="M59" t="s">
        <v>3380</v>
      </c>
      <c r="N59" t="s">
        <v>3379</v>
      </c>
      <c r="O59" t="s">
        <v>3488</v>
      </c>
    </row>
    <row r="60" spans="1:15" x14ac:dyDescent="0.25">
      <c r="A60" t="s">
        <v>3925</v>
      </c>
      <c r="B60" t="s">
        <v>3856</v>
      </c>
      <c r="C60" t="s">
        <v>3924</v>
      </c>
      <c r="D60" t="s">
        <v>2298</v>
      </c>
      <c r="E60" t="s">
        <v>2142</v>
      </c>
      <c r="F60" s="6">
        <v>105174</v>
      </c>
      <c r="G60" s="6">
        <v>87645</v>
      </c>
      <c r="H60" s="6">
        <v>17529</v>
      </c>
      <c r="I60" s="46" t="s">
        <v>3923</v>
      </c>
      <c r="J60" t="s">
        <v>2143</v>
      </c>
      <c r="K60" t="s">
        <v>3922</v>
      </c>
      <c r="M60" t="s">
        <v>3380</v>
      </c>
      <c r="N60" t="s">
        <v>3379</v>
      </c>
      <c r="O60" t="s">
        <v>3488</v>
      </c>
    </row>
    <row r="61" spans="1:15" x14ac:dyDescent="0.25">
      <c r="A61" t="s">
        <v>3921</v>
      </c>
      <c r="B61" t="s">
        <v>3856</v>
      </c>
      <c r="C61" t="s">
        <v>3920</v>
      </c>
      <c r="D61" t="s">
        <v>2298</v>
      </c>
      <c r="E61" t="s">
        <v>2142</v>
      </c>
      <c r="F61" s="6">
        <v>105174</v>
      </c>
      <c r="G61" s="6">
        <v>87645</v>
      </c>
      <c r="H61" s="6">
        <v>17529</v>
      </c>
      <c r="I61" s="46" t="s">
        <v>3919</v>
      </c>
      <c r="J61" t="s">
        <v>2143</v>
      </c>
      <c r="K61" t="s">
        <v>3918</v>
      </c>
      <c r="M61" t="s">
        <v>3380</v>
      </c>
      <c r="N61" t="s">
        <v>3379</v>
      </c>
      <c r="O61" t="s">
        <v>3488</v>
      </c>
    </row>
    <row r="62" spans="1:15" x14ac:dyDescent="0.25">
      <c r="A62" t="s">
        <v>3917</v>
      </c>
      <c r="B62" t="s">
        <v>3856</v>
      </c>
      <c r="C62" t="s">
        <v>3916</v>
      </c>
      <c r="D62" t="s">
        <v>2298</v>
      </c>
      <c r="E62" t="s">
        <v>2142</v>
      </c>
      <c r="F62" s="6">
        <v>126208.8</v>
      </c>
      <c r="G62" s="6">
        <v>105174</v>
      </c>
      <c r="H62" s="6">
        <v>21034.799999999999</v>
      </c>
      <c r="I62" s="46" t="s">
        <v>3915</v>
      </c>
      <c r="J62" t="s">
        <v>2143</v>
      </c>
      <c r="K62" t="s">
        <v>3914</v>
      </c>
      <c r="M62" t="s">
        <v>3380</v>
      </c>
      <c r="N62" t="s">
        <v>3379</v>
      </c>
      <c r="O62" t="s">
        <v>3488</v>
      </c>
    </row>
    <row r="63" spans="1:15" x14ac:dyDescent="0.25">
      <c r="A63" t="s">
        <v>3913</v>
      </c>
      <c r="B63" t="s">
        <v>3856</v>
      </c>
      <c r="C63" t="s">
        <v>3912</v>
      </c>
      <c r="D63" t="s">
        <v>2298</v>
      </c>
      <c r="E63" t="s">
        <v>2142</v>
      </c>
      <c r="F63" s="6">
        <v>105174</v>
      </c>
      <c r="G63" s="6">
        <v>87645</v>
      </c>
      <c r="H63" s="6">
        <v>17529</v>
      </c>
      <c r="I63" s="46" t="s">
        <v>3911</v>
      </c>
      <c r="J63" t="s">
        <v>2143</v>
      </c>
      <c r="K63" t="s">
        <v>3910</v>
      </c>
      <c r="M63" t="s">
        <v>3380</v>
      </c>
      <c r="N63" t="s">
        <v>3379</v>
      </c>
      <c r="O63" t="s">
        <v>3488</v>
      </c>
    </row>
    <row r="64" spans="1:15" x14ac:dyDescent="0.25">
      <c r="A64" t="s">
        <v>3909</v>
      </c>
      <c r="B64" t="s">
        <v>3856</v>
      </c>
      <c r="C64" t="s">
        <v>3908</v>
      </c>
      <c r="D64" t="s">
        <v>2298</v>
      </c>
      <c r="E64" t="s">
        <v>2142</v>
      </c>
      <c r="F64" s="6">
        <v>126208.8</v>
      </c>
      <c r="G64" s="6">
        <v>105174</v>
      </c>
      <c r="H64" s="6">
        <v>21034.799999999999</v>
      </c>
      <c r="I64" s="46" t="s">
        <v>3907</v>
      </c>
      <c r="J64" t="s">
        <v>2143</v>
      </c>
      <c r="K64" t="s">
        <v>3906</v>
      </c>
      <c r="M64" t="s">
        <v>3380</v>
      </c>
      <c r="N64" t="s">
        <v>3379</v>
      </c>
      <c r="O64" t="s">
        <v>3488</v>
      </c>
    </row>
    <row r="65" spans="1:15" x14ac:dyDescent="0.25">
      <c r="A65" t="s">
        <v>3905</v>
      </c>
      <c r="B65" t="s">
        <v>3856</v>
      </c>
      <c r="C65" t="s">
        <v>3904</v>
      </c>
      <c r="D65" t="s">
        <v>2298</v>
      </c>
      <c r="E65" t="s">
        <v>2142</v>
      </c>
      <c r="F65" s="6">
        <v>110432.7</v>
      </c>
      <c r="G65" s="6">
        <v>92027.25</v>
      </c>
      <c r="H65" s="6">
        <v>18405.45</v>
      </c>
      <c r="I65" s="46" t="s">
        <v>3903</v>
      </c>
      <c r="J65" t="s">
        <v>2143</v>
      </c>
      <c r="K65" t="s">
        <v>3902</v>
      </c>
      <c r="M65" t="s">
        <v>3380</v>
      </c>
      <c r="N65" t="s">
        <v>3379</v>
      </c>
      <c r="O65" t="s">
        <v>3488</v>
      </c>
    </row>
    <row r="66" spans="1:15" x14ac:dyDescent="0.25">
      <c r="A66" t="s">
        <v>3901</v>
      </c>
      <c r="B66" t="s">
        <v>3856</v>
      </c>
      <c r="C66" t="s">
        <v>3900</v>
      </c>
      <c r="D66" t="s">
        <v>2298</v>
      </c>
      <c r="E66" t="s">
        <v>2142</v>
      </c>
      <c r="F66" s="6">
        <v>105174</v>
      </c>
      <c r="G66" s="6">
        <v>87645</v>
      </c>
      <c r="H66" s="6">
        <v>17529</v>
      </c>
      <c r="I66" s="46" t="s">
        <v>3899</v>
      </c>
      <c r="J66" t="s">
        <v>2143</v>
      </c>
      <c r="K66" t="s">
        <v>3898</v>
      </c>
      <c r="M66" t="s">
        <v>3380</v>
      </c>
      <c r="N66" t="s">
        <v>3379</v>
      </c>
      <c r="O66" t="s">
        <v>3488</v>
      </c>
    </row>
    <row r="67" spans="1:15" x14ac:dyDescent="0.25">
      <c r="A67" t="s">
        <v>3897</v>
      </c>
      <c r="B67" t="s">
        <v>3856</v>
      </c>
      <c r="C67" t="s">
        <v>3896</v>
      </c>
      <c r="D67" t="s">
        <v>2298</v>
      </c>
      <c r="E67" t="s">
        <v>2142</v>
      </c>
      <c r="F67" s="6">
        <v>105174</v>
      </c>
      <c r="G67" s="6">
        <v>87645</v>
      </c>
      <c r="H67" s="6">
        <v>17529</v>
      </c>
      <c r="I67" s="46" t="s">
        <v>3895</v>
      </c>
      <c r="J67" t="s">
        <v>2143</v>
      </c>
      <c r="K67" t="s">
        <v>3894</v>
      </c>
      <c r="M67" t="s">
        <v>3380</v>
      </c>
      <c r="N67" t="s">
        <v>3379</v>
      </c>
      <c r="O67" t="s">
        <v>3488</v>
      </c>
    </row>
    <row r="68" spans="1:15" x14ac:dyDescent="0.25">
      <c r="A68" t="s">
        <v>3893</v>
      </c>
      <c r="B68" t="s">
        <v>3856</v>
      </c>
      <c r="C68" t="s">
        <v>3892</v>
      </c>
      <c r="D68" t="s">
        <v>2298</v>
      </c>
      <c r="E68" t="s">
        <v>2142</v>
      </c>
      <c r="F68" s="6">
        <v>105174</v>
      </c>
      <c r="G68" s="6">
        <v>87645</v>
      </c>
      <c r="H68" s="6">
        <v>17529</v>
      </c>
      <c r="I68" s="46" t="s">
        <v>3891</v>
      </c>
      <c r="J68" t="s">
        <v>2143</v>
      </c>
      <c r="K68" t="s">
        <v>3890</v>
      </c>
      <c r="M68" t="s">
        <v>3380</v>
      </c>
      <c r="N68" t="s">
        <v>3379</v>
      </c>
      <c r="O68" t="s">
        <v>3488</v>
      </c>
    </row>
    <row r="69" spans="1:15" x14ac:dyDescent="0.25">
      <c r="A69" t="s">
        <v>3889</v>
      </c>
      <c r="B69" t="s">
        <v>3856</v>
      </c>
      <c r="C69" t="s">
        <v>3888</v>
      </c>
      <c r="D69" t="s">
        <v>2298</v>
      </c>
      <c r="E69" t="s">
        <v>2142</v>
      </c>
      <c r="F69" s="6">
        <v>105174</v>
      </c>
      <c r="G69" s="6">
        <v>87645</v>
      </c>
      <c r="H69" s="6">
        <v>17529</v>
      </c>
      <c r="I69" s="46" t="s">
        <v>3887</v>
      </c>
      <c r="J69" t="s">
        <v>2143</v>
      </c>
      <c r="K69" t="s">
        <v>3886</v>
      </c>
      <c r="M69" t="s">
        <v>3380</v>
      </c>
      <c r="N69" t="s">
        <v>3379</v>
      </c>
      <c r="O69" t="s">
        <v>3488</v>
      </c>
    </row>
    <row r="70" spans="1:15" x14ac:dyDescent="0.25">
      <c r="A70" t="s">
        <v>3885</v>
      </c>
      <c r="B70" t="s">
        <v>3856</v>
      </c>
      <c r="C70" t="s">
        <v>3884</v>
      </c>
      <c r="D70" t="s">
        <v>2298</v>
      </c>
      <c r="E70" t="s">
        <v>2142</v>
      </c>
      <c r="F70" s="6">
        <v>105174</v>
      </c>
      <c r="G70" s="6">
        <v>87645</v>
      </c>
      <c r="H70" s="6">
        <v>17529</v>
      </c>
      <c r="I70" s="46" t="s">
        <v>3883</v>
      </c>
      <c r="J70" t="s">
        <v>2143</v>
      </c>
      <c r="K70" t="s">
        <v>3882</v>
      </c>
      <c r="M70" t="s">
        <v>3380</v>
      </c>
      <c r="N70" t="s">
        <v>3379</v>
      </c>
      <c r="O70" t="s">
        <v>3488</v>
      </c>
    </row>
    <row r="71" spans="1:15" x14ac:dyDescent="0.25">
      <c r="A71" t="s">
        <v>3881</v>
      </c>
      <c r="B71" t="s">
        <v>3856</v>
      </c>
      <c r="C71" t="s">
        <v>3880</v>
      </c>
      <c r="D71" t="s">
        <v>2298</v>
      </c>
      <c r="E71" t="s">
        <v>2142</v>
      </c>
      <c r="F71" s="6">
        <v>105174</v>
      </c>
      <c r="G71" s="6">
        <v>87645</v>
      </c>
      <c r="H71" s="6">
        <v>17529</v>
      </c>
      <c r="I71" s="46" t="s">
        <v>3879</v>
      </c>
      <c r="J71" t="s">
        <v>2143</v>
      </c>
      <c r="K71" t="s">
        <v>3878</v>
      </c>
      <c r="M71" t="s">
        <v>3380</v>
      </c>
      <c r="N71" t="s">
        <v>3379</v>
      </c>
      <c r="O71" t="s">
        <v>3488</v>
      </c>
    </row>
    <row r="72" spans="1:15" x14ac:dyDescent="0.25">
      <c r="A72" t="s">
        <v>3877</v>
      </c>
      <c r="B72" t="s">
        <v>3856</v>
      </c>
      <c r="C72" t="s">
        <v>3876</v>
      </c>
      <c r="D72" t="s">
        <v>2298</v>
      </c>
      <c r="E72" t="s">
        <v>2142</v>
      </c>
      <c r="F72" s="6">
        <v>126208.8</v>
      </c>
      <c r="G72" s="6">
        <v>105174</v>
      </c>
      <c r="H72" s="6">
        <v>21034.799999999999</v>
      </c>
      <c r="I72" s="46" t="s">
        <v>3875</v>
      </c>
      <c r="J72" t="s">
        <v>2143</v>
      </c>
      <c r="K72" t="s">
        <v>3874</v>
      </c>
      <c r="M72" t="s">
        <v>3380</v>
      </c>
      <c r="N72" t="s">
        <v>3379</v>
      </c>
      <c r="O72" t="s">
        <v>3488</v>
      </c>
    </row>
    <row r="73" spans="1:15" x14ac:dyDescent="0.25">
      <c r="A73" t="s">
        <v>3873</v>
      </c>
      <c r="B73" t="s">
        <v>3856</v>
      </c>
      <c r="C73" t="s">
        <v>3872</v>
      </c>
      <c r="D73" t="s">
        <v>2298</v>
      </c>
      <c r="E73" t="s">
        <v>2142</v>
      </c>
      <c r="F73" s="6">
        <v>105174</v>
      </c>
      <c r="G73" s="6">
        <v>87645</v>
      </c>
      <c r="H73" s="6">
        <v>17529</v>
      </c>
      <c r="I73" s="46" t="s">
        <v>3871</v>
      </c>
      <c r="J73" t="s">
        <v>2143</v>
      </c>
      <c r="K73" t="s">
        <v>3870</v>
      </c>
      <c r="M73" t="s">
        <v>3380</v>
      </c>
      <c r="N73" t="s">
        <v>3379</v>
      </c>
      <c r="O73" t="s">
        <v>3488</v>
      </c>
    </row>
    <row r="74" spans="1:15" x14ac:dyDescent="0.25">
      <c r="A74" t="s">
        <v>3869</v>
      </c>
      <c r="B74" t="s">
        <v>3856</v>
      </c>
      <c r="C74" t="s">
        <v>3868</v>
      </c>
      <c r="D74" t="s">
        <v>2298</v>
      </c>
      <c r="E74" t="s">
        <v>2142</v>
      </c>
      <c r="F74" s="6">
        <v>126208.8</v>
      </c>
      <c r="G74" s="6">
        <v>105174</v>
      </c>
      <c r="H74" s="6">
        <v>21034.799999999999</v>
      </c>
      <c r="I74" s="46" t="s">
        <v>3867</v>
      </c>
      <c r="J74" t="s">
        <v>2143</v>
      </c>
      <c r="K74" t="s">
        <v>3866</v>
      </c>
      <c r="M74" t="s">
        <v>3380</v>
      </c>
      <c r="N74" t="s">
        <v>3379</v>
      </c>
      <c r="O74" t="s">
        <v>3488</v>
      </c>
    </row>
    <row r="75" spans="1:15" x14ac:dyDescent="0.25">
      <c r="A75" t="s">
        <v>3865</v>
      </c>
      <c r="B75" t="s">
        <v>3856</v>
      </c>
      <c r="C75" t="s">
        <v>3864</v>
      </c>
      <c r="D75" t="s">
        <v>2298</v>
      </c>
      <c r="E75" t="s">
        <v>2142</v>
      </c>
      <c r="F75" s="6">
        <v>126208.8</v>
      </c>
      <c r="G75" s="6">
        <v>105174</v>
      </c>
      <c r="H75" s="6">
        <v>21034.799999999999</v>
      </c>
      <c r="I75" s="46" t="s">
        <v>3863</v>
      </c>
      <c r="J75" t="s">
        <v>2143</v>
      </c>
      <c r="K75" t="s">
        <v>3862</v>
      </c>
      <c r="M75" t="s">
        <v>3380</v>
      </c>
      <c r="N75" t="s">
        <v>3379</v>
      </c>
      <c r="O75" t="s">
        <v>3488</v>
      </c>
    </row>
    <row r="76" spans="1:15" x14ac:dyDescent="0.25">
      <c r="A76" t="s">
        <v>3861</v>
      </c>
      <c r="B76" t="s">
        <v>3856</v>
      </c>
      <c r="C76" t="s">
        <v>3860</v>
      </c>
      <c r="D76" t="s">
        <v>2298</v>
      </c>
      <c r="E76" t="s">
        <v>2142</v>
      </c>
      <c r="F76" s="6">
        <v>105174</v>
      </c>
      <c r="G76" s="6">
        <v>87645</v>
      </c>
      <c r="H76" s="6">
        <v>17529</v>
      </c>
      <c r="I76" s="46" t="s">
        <v>3859</v>
      </c>
      <c r="J76" t="s">
        <v>2143</v>
      </c>
      <c r="K76" t="s">
        <v>3858</v>
      </c>
      <c r="M76" t="s">
        <v>3380</v>
      </c>
      <c r="N76" t="s">
        <v>3379</v>
      </c>
      <c r="O76" t="s">
        <v>3488</v>
      </c>
    </row>
    <row r="77" spans="1:15" x14ac:dyDescent="0.25">
      <c r="A77" t="s">
        <v>3857</v>
      </c>
      <c r="B77" t="s">
        <v>3856</v>
      </c>
      <c r="C77" t="s">
        <v>3855</v>
      </c>
      <c r="D77" t="s">
        <v>2298</v>
      </c>
      <c r="E77" t="s">
        <v>2142</v>
      </c>
      <c r="F77" s="6">
        <v>105174</v>
      </c>
      <c r="G77" s="6">
        <v>87645</v>
      </c>
      <c r="H77" s="6">
        <v>17529</v>
      </c>
      <c r="I77" s="46" t="s">
        <v>3854</v>
      </c>
      <c r="J77" t="s">
        <v>2143</v>
      </c>
      <c r="K77" t="s">
        <v>3853</v>
      </c>
      <c r="M77" t="s">
        <v>3380</v>
      </c>
      <c r="N77" t="s">
        <v>3379</v>
      </c>
      <c r="O77" t="s">
        <v>3488</v>
      </c>
    </row>
    <row r="78" spans="1:15" x14ac:dyDescent="0.25">
      <c r="A78" t="s">
        <v>3852</v>
      </c>
      <c r="B78" t="s">
        <v>1419</v>
      </c>
      <c r="C78" t="s">
        <v>3851</v>
      </c>
      <c r="D78" t="s">
        <v>2298</v>
      </c>
      <c r="E78" t="s">
        <v>3390</v>
      </c>
      <c r="F78" s="6">
        <v>8795881.4299999997</v>
      </c>
      <c r="G78" s="6">
        <v>7329901.1900000004</v>
      </c>
      <c r="H78" s="6">
        <v>1465980.24</v>
      </c>
      <c r="I78" s="46" t="s">
        <v>916</v>
      </c>
      <c r="J78" t="s">
        <v>92</v>
      </c>
      <c r="K78" t="s">
        <v>3850</v>
      </c>
      <c r="M78" t="s">
        <v>2447</v>
      </c>
      <c r="N78" t="s">
        <v>3389</v>
      </c>
      <c r="O78" t="s">
        <v>2445</v>
      </c>
    </row>
    <row r="79" spans="1:15" x14ac:dyDescent="0.25">
      <c r="A79" t="s">
        <v>3849</v>
      </c>
      <c r="B79" t="s">
        <v>1419</v>
      </c>
      <c r="C79" t="s">
        <v>3848</v>
      </c>
      <c r="D79" t="s">
        <v>2298</v>
      </c>
      <c r="E79" t="s">
        <v>1994</v>
      </c>
      <c r="F79" s="6">
        <v>853680</v>
      </c>
      <c r="G79" s="6">
        <v>711400</v>
      </c>
      <c r="H79" s="6">
        <v>142280</v>
      </c>
      <c r="I79" s="46" t="s">
        <v>1059</v>
      </c>
      <c r="J79" t="s">
        <v>1995</v>
      </c>
      <c r="K79" t="s">
        <v>3847</v>
      </c>
      <c r="M79" t="s">
        <v>3136</v>
      </c>
      <c r="N79" t="s">
        <v>3135</v>
      </c>
      <c r="O79" t="s">
        <v>3134</v>
      </c>
    </row>
    <row r="80" spans="1:15" x14ac:dyDescent="0.25">
      <c r="A80" t="s">
        <v>3846</v>
      </c>
      <c r="B80" t="s">
        <v>1419</v>
      </c>
      <c r="C80" t="s">
        <v>3845</v>
      </c>
      <c r="D80" t="s">
        <v>2298</v>
      </c>
      <c r="E80" t="s">
        <v>2033</v>
      </c>
      <c r="F80" s="6">
        <v>-947191</v>
      </c>
      <c r="G80" s="6">
        <v>-789325.83</v>
      </c>
      <c r="H80" s="6">
        <v>-157865.17000000001</v>
      </c>
      <c r="I80" s="46" t="s">
        <v>3844</v>
      </c>
      <c r="J80" t="s">
        <v>2035</v>
      </c>
      <c r="K80" t="s">
        <v>3843</v>
      </c>
      <c r="L80" t="s">
        <v>3681</v>
      </c>
      <c r="M80" t="s">
        <v>3192</v>
      </c>
      <c r="N80" t="s">
        <v>3191</v>
      </c>
      <c r="O80" t="s">
        <v>3190</v>
      </c>
    </row>
    <row r="81" spans="1:15" x14ac:dyDescent="0.25">
      <c r="A81" t="s">
        <v>3842</v>
      </c>
      <c r="B81" t="s">
        <v>1419</v>
      </c>
      <c r="C81" t="s">
        <v>3841</v>
      </c>
      <c r="D81" t="s">
        <v>2298</v>
      </c>
      <c r="E81" t="s">
        <v>3207</v>
      </c>
      <c r="F81" s="6">
        <v>1378200</v>
      </c>
      <c r="G81" s="6">
        <v>1148500</v>
      </c>
      <c r="H81" s="6">
        <v>229700</v>
      </c>
      <c r="I81" s="46" t="s">
        <v>3840</v>
      </c>
      <c r="J81" t="s">
        <v>2035</v>
      </c>
      <c r="K81" t="s">
        <v>3839</v>
      </c>
      <c r="M81" t="s">
        <v>3192</v>
      </c>
      <c r="N81" t="s">
        <v>3191</v>
      </c>
      <c r="O81" t="s">
        <v>3190</v>
      </c>
    </row>
    <row r="82" spans="1:15" x14ac:dyDescent="0.25">
      <c r="A82" t="s">
        <v>3838</v>
      </c>
      <c r="B82" t="s">
        <v>1419</v>
      </c>
      <c r="C82" t="s">
        <v>3837</v>
      </c>
      <c r="D82" t="s">
        <v>2298</v>
      </c>
      <c r="E82" t="s">
        <v>3278</v>
      </c>
      <c r="F82" s="6">
        <v>534173.56999999995</v>
      </c>
      <c r="G82" s="6">
        <v>445144.64</v>
      </c>
      <c r="H82" s="6">
        <v>89028.93</v>
      </c>
      <c r="I82" s="46" t="s">
        <v>3836</v>
      </c>
      <c r="J82" t="s">
        <v>1862</v>
      </c>
      <c r="K82" t="s">
        <v>3835</v>
      </c>
      <c r="M82" t="s">
        <v>2970</v>
      </c>
      <c r="N82" t="s">
        <v>2969</v>
      </c>
      <c r="O82" t="s">
        <v>3777</v>
      </c>
    </row>
    <row r="83" spans="1:15" x14ac:dyDescent="0.25">
      <c r="A83" t="s">
        <v>3834</v>
      </c>
      <c r="B83" t="s">
        <v>3804</v>
      </c>
      <c r="C83" t="s">
        <v>3833</v>
      </c>
      <c r="D83" t="s">
        <v>2298</v>
      </c>
      <c r="E83" t="s">
        <v>2142</v>
      </c>
      <c r="F83" s="6">
        <v>126165.6</v>
      </c>
      <c r="G83" s="6">
        <v>105138</v>
      </c>
      <c r="H83" s="6">
        <v>21027.599999999999</v>
      </c>
      <c r="I83" s="46" t="s">
        <v>3832</v>
      </c>
      <c r="J83" t="s">
        <v>2143</v>
      </c>
      <c r="K83" t="s">
        <v>3831</v>
      </c>
      <c r="M83" t="s">
        <v>3380</v>
      </c>
      <c r="N83" t="s">
        <v>3379</v>
      </c>
      <c r="O83" t="s">
        <v>3378</v>
      </c>
    </row>
    <row r="84" spans="1:15" x14ac:dyDescent="0.25">
      <c r="A84" t="s">
        <v>3830</v>
      </c>
      <c r="B84" t="s">
        <v>3804</v>
      </c>
      <c r="C84" t="s">
        <v>3829</v>
      </c>
      <c r="D84" t="s">
        <v>2298</v>
      </c>
      <c r="E84" t="s">
        <v>2142</v>
      </c>
      <c r="F84" s="6">
        <v>105138</v>
      </c>
      <c r="G84" s="6">
        <v>87615</v>
      </c>
      <c r="H84" s="6">
        <v>17523</v>
      </c>
      <c r="I84" s="46" t="s">
        <v>3828</v>
      </c>
      <c r="J84" t="s">
        <v>2143</v>
      </c>
      <c r="K84" t="s">
        <v>3827</v>
      </c>
      <c r="M84" t="s">
        <v>3380</v>
      </c>
      <c r="N84" t="s">
        <v>3379</v>
      </c>
      <c r="O84" t="s">
        <v>3378</v>
      </c>
    </row>
    <row r="85" spans="1:15" x14ac:dyDescent="0.25">
      <c r="A85" t="s">
        <v>3826</v>
      </c>
      <c r="B85" t="s">
        <v>3804</v>
      </c>
      <c r="C85" t="s">
        <v>3825</v>
      </c>
      <c r="D85" t="s">
        <v>2298</v>
      </c>
      <c r="E85" t="s">
        <v>2142</v>
      </c>
      <c r="F85" s="6">
        <v>105138</v>
      </c>
      <c r="G85" s="6">
        <v>87615</v>
      </c>
      <c r="H85" s="6">
        <v>17523</v>
      </c>
      <c r="I85" s="46" t="s">
        <v>3824</v>
      </c>
      <c r="J85" t="s">
        <v>2143</v>
      </c>
      <c r="K85" t="s">
        <v>3823</v>
      </c>
      <c r="M85" t="s">
        <v>3380</v>
      </c>
      <c r="N85" t="s">
        <v>3379</v>
      </c>
      <c r="O85" t="s">
        <v>3378</v>
      </c>
    </row>
    <row r="86" spans="1:15" x14ac:dyDescent="0.25">
      <c r="A86" t="s">
        <v>3822</v>
      </c>
      <c r="B86" t="s">
        <v>3804</v>
      </c>
      <c r="C86" t="s">
        <v>3821</v>
      </c>
      <c r="D86" t="s">
        <v>2298</v>
      </c>
      <c r="E86" t="s">
        <v>2142</v>
      </c>
      <c r="F86" s="6">
        <v>105138</v>
      </c>
      <c r="G86" s="6">
        <v>87615</v>
      </c>
      <c r="H86" s="6">
        <v>17523</v>
      </c>
      <c r="I86" s="46" t="s">
        <v>3820</v>
      </c>
      <c r="J86" t="s">
        <v>2143</v>
      </c>
      <c r="K86" t="s">
        <v>3819</v>
      </c>
      <c r="M86" t="s">
        <v>3380</v>
      </c>
      <c r="N86" t="s">
        <v>3379</v>
      </c>
      <c r="O86" t="s">
        <v>3378</v>
      </c>
    </row>
    <row r="87" spans="1:15" x14ac:dyDescent="0.25">
      <c r="A87" t="s">
        <v>3818</v>
      </c>
      <c r="B87" t="s">
        <v>3804</v>
      </c>
      <c r="C87" t="s">
        <v>3817</v>
      </c>
      <c r="D87" t="s">
        <v>2298</v>
      </c>
      <c r="E87" t="s">
        <v>2142</v>
      </c>
      <c r="F87" s="6">
        <v>105138</v>
      </c>
      <c r="G87" s="6">
        <v>87615</v>
      </c>
      <c r="H87" s="6">
        <v>17523</v>
      </c>
      <c r="I87" s="46" t="s">
        <v>3816</v>
      </c>
      <c r="J87" t="s">
        <v>2143</v>
      </c>
      <c r="K87" t="s">
        <v>3815</v>
      </c>
      <c r="M87" t="s">
        <v>3380</v>
      </c>
      <c r="N87" t="s">
        <v>3379</v>
      </c>
      <c r="O87" t="s">
        <v>3378</v>
      </c>
    </row>
    <row r="88" spans="1:15" x14ac:dyDescent="0.25">
      <c r="A88" t="s">
        <v>3814</v>
      </c>
      <c r="B88" t="s">
        <v>3804</v>
      </c>
      <c r="C88" t="s">
        <v>3813</v>
      </c>
      <c r="D88" t="s">
        <v>2309</v>
      </c>
      <c r="E88" t="s">
        <v>3810</v>
      </c>
      <c r="F88" s="6">
        <v>25500</v>
      </c>
      <c r="G88" s="6">
        <v>21250</v>
      </c>
      <c r="H88" s="6">
        <v>4250</v>
      </c>
      <c r="I88" s="46" t="s">
        <v>3812</v>
      </c>
      <c r="J88" t="s">
        <v>3811</v>
      </c>
      <c r="K88" t="s">
        <v>3809</v>
      </c>
      <c r="M88" t="s">
        <v>3808</v>
      </c>
      <c r="N88" t="s">
        <v>3807</v>
      </c>
      <c r="O88" t="s">
        <v>3806</v>
      </c>
    </row>
    <row r="89" spans="1:15" x14ac:dyDescent="0.25">
      <c r="A89" t="s">
        <v>3805</v>
      </c>
      <c r="B89" t="s">
        <v>3804</v>
      </c>
      <c r="C89" t="s">
        <v>3803</v>
      </c>
      <c r="D89" t="s">
        <v>2309</v>
      </c>
      <c r="E89" t="s">
        <v>2901</v>
      </c>
      <c r="F89" s="6">
        <v>13824</v>
      </c>
      <c r="G89" s="6">
        <v>11520</v>
      </c>
      <c r="H89" s="6">
        <v>2304</v>
      </c>
      <c r="I89" s="46" t="s">
        <v>3802</v>
      </c>
      <c r="J89" t="s">
        <v>1803</v>
      </c>
      <c r="K89" t="s">
        <v>3801</v>
      </c>
      <c r="M89" t="s">
        <v>2900</v>
      </c>
      <c r="N89" t="s">
        <v>2899</v>
      </c>
      <c r="O89" t="s">
        <v>2898</v>
      </c>
    </row>
    <row r="90" spans="1:15" x14ac:dyDescent="0.25">
      <c r="A90" t="s">
        <v>3800</v>
      </c>
      <c r="B90" t="s">
        <v>3799</v>
      </c>
      <c r="C90" t="s">
        <v>3798</v>
      </c>
      <c r="D90" t="s">
        <v>2309</v>
      </c>
      <c r="E90" t="s">
        <v>2207</v>
      </c>
      <c r="F90" s="6">
        <v>61200</v>
      </c>
      <c r="G90" s="6">
        <v>51000</v>
      </c>
      <c r="H90" s="6">
        <v>10200</v>
      </c>
      <c r="I90" s="46" t="s">
        <v>3797</v>
      </c>
      <c r="J90" t="s">
        <v>2208</v>
      </c>
      <c r="K90" t="s">
        <v>3796</v>
      </c>
      <c r="M90" t="s">
        <v>3443</v>
      </c>
      <c r="N90" t="s">
        <v>3442</v>
      </c>
      <c r="O90" t="s">
        <v>3441</v>
      </c>
    </row>
    <row r="91" spans="1:15" x14ac:dyDescent="0.25">
      <c r="A91" t="s">
        <v>3795</v>
      </c>
      <c r="B91" t="s">
        <v>3785</v>
      </c>
      <c r="C91" t="s">
        <v>3794</v>
      </c>
      <c r="D91" t="s">
        <v>2309</v>
      </c>
      <c r="E91" t="s">
        <v>3791</v>
      </c>
      <c r="F91" s="6">
        <v>110500</v>
      </c>
      <c r="G91" s="6">
        <v>92083.33</v>
      </c>
      <c r="H91" s="6">
        <v>18416.669999999998</v>
      </c>
      <c r="I91" s="46" t="s">
        <v>3793</v>
      </c>
      <c r="J91" t="s">
        <v>3792</v>
      </c>
      <c r="K91" t="s">
        <v>3790</v>
      </c>
      <c r="M91" t="s">
        <v>3789</v>
      </c>
      <c r="N91" t="s">
        <v>3788</v>
      </c>
      <c r="O91" t="s">
        <v>3787</v>
      </c>
    </row>
    <row r="92" spans="1:15" x14ac:dyDescent="0.25">
      <c r="A92" t="s">
        <v>3786</v>
      </c>
      <c r="B92" t="s">
        <v>3785</v>
      </c>
      <c r="C92" t="s">
        <v>3784</v>
      </c>
      <c r="D92" t="s">
        <v>2309</v>
      </c>
      <c r="E92" t="s">
        <v>2212</v>
      </c>
      <c r="F92" s="6">
        <v>9000</v>
      </c>
      <c r="G92" s="6">
        <v>7500</v>
      </c>
      <c r="H92" s="6">
        <v>1500</v>
      </c>
      <c r="I92" s="46" t="s">
        <v>3783</v>
      </c>
      <c r="J92" t="s">
        <v>2213</v>
      </c>
      <c r="K92" t="s">
        <v>3782</v>
      </c>
      <c r="M92" t="s">
        <v>3448</v>
      </c>
      <c r="N92" t="s">
        <v>3447</v>
      </c>
      <c r="O92" t="s">
        <v>3446</v>
      </c>
    </row>
    <row r="93" spans="1:15" x14ac:dyDescent="0.25">
      <c r="A93" t="s">
        <v>3781</v>
      </c>
      <c r="B93" t="s">
        <v>3771</v>
      </c>
      <c r="C93" t="s">
        <v>3780</v>
      </c>
      <c r="D93" t="s">
        <v>2298</v>
      </c>
      <c r="E93" t="s">
        <v>3278</v>
      </c>
      <c r="F93" s="6">
        <v>721028.41</v>
      </c>
      <c r="G93" s="6">
        <v>600857.01</v>
      </c>
      <c r="H93" s="6">
        <v>120171.4</v>
      </c>
      <c r="I93" s="46" t="s">
        <v>3779</v>
      </c>
      <c r="J93" t="s">
        <v>1862</v>
      </c>
      <c r="K93" t="s">
        <v>3778</v>
      </c>
      <c r="M93" t="s">
        <v>2970</v>
      </c>
      <c r="N93" t="s">
        <v>2969</v>
      </c>
      <c r="O93" t="s">
        <v>3777</v>
      </c>
    </row>
    <row r="94" spans="1:15" x14ac:dyDescent="0.25">
      <c r="A94" t="s">
        <v>3776</v>
      </c>
      <c r="B94" t="s">
        <v>3771</v>
      </c>
      <c r="C94" t="s">
        <v>3775</v>
      </c>
      <c r="D94" t="s">
        <v>2309</v>
      </c>
      <c r="E94" t="s">
        <v>1391</v>
      </c>
      <c r="F94" s="6">
        <v>3228</v>
      </c>
      <c r="G94" s="6">
        <v>2690</v>
      </c>
      <c r="H94" s="6">
        <v>538</v>
      </c>
      <c r="I94" s="46" t="s">
        <v>3774</v>
      </c>
      <c r="J94" t="s">
        <v>117</v>
      </c>
      <c r="K94" t="s">
        <v>3773</v>
      </c>
      <c r="M94" t="s">
        <v>2384</v>
      </c>
      <c r="N94" t="s">
        <v>2383</v>
      </c>
      <c r="O94" t="s">
        <v>2382</v>
      </c>
    </row>
    <row r="95" spans="1:15" x14ac:dyDescent="0.25">
      <c r="A95" t="s">
        <v>3772</v>
      </c>
      <c r="B95" t="s">
        <v>3771</v>
      </c>
      <c r="C95" t="s">
        <v>3770</v>
      </c>
      <c r="D95" t="s">
        <v>2309</v>
      </c>
      <c r="E95" t="s">
        <v>2499</v>
      </c>
      <c r="F95" s="6">
        <v>130230</v>
      </c>
      <c r="G95" s="6">
        <v>108525</v>
      </c>
      <c r="H95" s="6">
        <v>21705</v>
      </c>
      <c r="I95" s="46" t="s">
        <v>3769</v>
      </c>
      <c r="J95" t="s">
        <v>71</v>
      </c>
      <c r="K95" t="s">
        <v>3768</v>
      </c>
      <c r="M95" t="s">
        <v>2498</v>
      </c>
      <c r="N95" t="s">
        <v>2497</v>
      </c>
      <c r="O95" t="s">
        <v>2496</v>
      </c>
    </row>
    <row r="96" spans="1:15" x14ac:dyDescent="0.25">
      <c r="A96" t="s">
        <v>3767</v>
      </c>
      <c r="B96" t="s">
        <v>3753</v>
      </c>
      <c r="C96" t="s">
        <v>3766</v>
      </c>
      <c r="D96" t="s">
        <v>2309</v>
      </c>
      <c r="E96" t="s">
        <v>3759</v>
      </c>
      <c r="F96" s="6">
        <v>68050</v>
      </c>
      <c r="G96" s="6">
        <v>56708.34</v>
      </c>
      <c r="H96" s="6">
        <v>11341.66</v>
      </c>
      <c r="I96" s="46" t="s">
        <v>3765</v>
      </c>
      <c r="J96" t="s">
        <v>3760</v>
      </c>
      <c r="K96" t="s">
        <v>3764</v>
      </c>
      <c r="M96" t="s">
        <v>3757</v>
      </c>
      <c r="N96" t="s">
        <v>3756</v>
      </c>
      <c r="O96" t="s">
        <v>3755</v>
      </c>
    </row>
    <row r="97" spans="1:15" x14ac:dyDescent="0.25">
      <c r="A97" t="s">
        <v>3763</v>
      </c>
      <c r="B97" t="s">
        <v>3753</v>
      </c>
      <c r="C97" t="s">
        <v>3762</v>
      </c>
      <c r="D97" t="s">
        <v>2309</v>
      </c>
      <c r="E97" t="s">
        <v>3759</v>
      </c>
      <c r="F97" s="6">
        <v>2658</v>
      </c>
      <c r="G97" s="6">
        <v>2215</v>
      </c>
      <c r="H97" s="6">
        <v>443</v>
      </c>
      <c r="I97" s="46" t="s">
        <v>3761</v>
      </c>
      <c r="J97" t="s">
        <v>3760</v>
      </c>
      <c r="K97" t="s">
        <v>3758</v>
      </c>
      <c r="M97" t="s">
        <v>3757</v>
      </c>
      <c r="N97" t="s">
        <v>3756</v>
      </c>
      <c r="O97" t="s">
        <v>3755</v>
      </c>
    </row>
    <row r="98" spans="1:15" x14ac:dyDescent="0.25">
      <c r="A98" t="s">
        <v>3754</v>
      </c>
      <c r="B98" t="s">
        <v>3753</v>
      </c>
      <c r="C98" t="s">
        <v>3752</v>
      </c>
      <c r="D98" t="s">
        <v>2309</v>
      </c>
      <c r="E98" t="s">
        <v>2171</v>
      </c>
      <c r="F98" s="6">
        <v>69000</v>
      </c>
      <c r="G98" s="6">
        <v>57500</v>
      </c>
      <c r="H98" s="6">
        <v>11500</v>
      </c>
      <c r="I98" s="46" t="s">
        <v>3751</v>
      </c>
      <c r="J98" t="s">
        <v>135</v>
      </c>
      <c r="K98" t="s">
        <v>3750</v>
      </c>
      <c r="M98" t="s">
        <v>3549</v>
      </c>
      <c r="N98" t="s">
        <v>3548</v>
      </c>
      <c r="O98" t="s">
        <v>3547</v>
      </c>
    </row>
    <row r="99" spans="1:15" x14ac:dyDescent="0.25">
      <c r="A99" t="s">
        <v>3749</v>
      </c>
      <c r="B99" t="s">
        <v>1420</v>
      </c>
      <c r="C99" t="s">
        <v>3748</v>
      </c>
      <c r="D99" t="s">
        <v>2309</v>
      </c>
      <c r="E99" t="s">
        <v>2091</v>
      </c>
      <c r="F99" s="6">
        <v>40093.89</v>
      </c>
      <c r="G99" s="6">
        <v>33411.58</v>
      </c>
      <c r="H99" s="6">
        <v>6682.31</v>
      </c>
      <c r="I99" s="46" t="s">
        <v>223</v>
      </c>
      <c r="J99" t="s">
        <v>2092</v>
      </c>
      <c r="K99" t="s">
        <v>3747</v>
      </c>
      <c r="M99" t="s">
        <v>3295</v>
      </c>
      <c r="N99" t="s">
        <v>3294</v>
      </c>
      <c r="O99" t="s">
        <v>3293</v>
      </c>
    </row>
    <row r="100" spans="1:15" x14ac:dyDescent="0.25">
      <c r="A100" t="s">
        <v>3746</v>
      </c>
      <c r="B100" t="s">
        <v>1420</v>
      </c>
      <c r="C100" t="s">
        <v>3745</v>
      </c>
      <c r="D100" t="s">
        <v>2298</v>
      </c>
      <c r="E100" t="s">
        <v>1531</v>
      </c>
      <c r="F100" s="6">
        <v>300024</v>
      </c>
      <c r="G100" s="6">
        <v>250020</v>
      </c>
      <c r="H100" s="6">
        <v>50004</v>
      </c>
      <c r="I100" s="46" t="s">
        <v>3744</v>
      </c>
      <c r="J100" t="s">
        <v>44</v>
      </c>
      <c r="K100" t="s">
        <v>3743</v>
      </c>
      <c r="M100" t="s">
        <v>2492</v>
      </c>
      <c r="N100" t="s">
        <v>2491</v>
      </c>
      <c r="O100" t="s">
        <v>2490</v>
      </c>
    </row>
    <row r="101" spans="1:15" x14ac:dyDescent="0.25">
      <c r="A101" t="s">
        <v>3742</v>
      </c>
      <c r="B101" t="s">
        <v>3741</v>
      </c>
      <c r="C101" t="s">
        <v>3740</v>
      </c>
      <c r="D101" t="s">
        <v>2309</v>
      </c>
      <c r="E101" t="s">
        <v>2155</v>
      </c>
      <c r="F101" s="6">
        <v>4500</v>
      </c>
      <c r="G101" s="6">
        <v>3750</v>
      </c>
      <c r="H101" s="6">
        <v>750</v>
      </c>
      <c r="I101" s="46" t="s">
        <v>3739</v>
      </c>
      <c r="J101" t="s">
        <v>2156</v>
      </c>
      <c r="K101" t="s">
        <v>3738</v>
      </c>
      <c r="M101" t="s">
        <v>3394</v>
      </c>
      <c r="N101" t="s">
        <v>3393</v>
      </c>
      <c r="O101" t="s">
        <v>3392</v>
      </c>
    </row>
    <row r="102" spans="1:15" x14ac:dyDescent="0.25">
      <c r="A102" t="s">
        <v>3737</v>
      </c>
      <c r="B102" t="s">
        <v>3727</v>
      </c>
      <c r="C102" t="s">
        <v>3736</v>
      </c>
      <c r="D102" t="s">
        <v>2309</v>
      </c>
      <c r="E102" t="s">
        <v>3733</v>
      </c>
      <c r="F102" s="6">
        <v>4350</v>
      </c>
      <c r="G102" s="6">
        <v>3625</v>
      </c>
      <c r="H102" s="6">
        <v>725</v>
      </c>
      <c r="I102" s="46" t="s">
        <v>3735</v>
      </c>
      <c r="J102" t="s">
        <v>3734</v>
      </c>
      <c r="K102" t="s">
        <v>3732</v>
      </c>
      <c r="M102" t="s">
        <v>3731</v>
      </c>
      <c r="N102" t="s">
        <v>3730</v>
      </c>
      <c r="O102" t="s">
        <v>3729</v>
      </c>
    </row>
    <row r="103" spans="1:15" x14ac:dyDescent="0.25">
      <c r="A103" t="s">
        <v>3728</v>
      </c>
      <c r="B103" t="s">
        <v>3727</v>
      </c>
      <c r="C103" t="s">
        <v>3726</v>
      </c>
      <c r="D103" t="s">
        <v>2309</v>
      </c>
      <c r="E103" t="s">
        <v>2043</v>
      </c>
      <c r="F103" s="6">
        <v>3400</v>
      </c>
      <c r="G103" s="6">
        <v>3400</v>
      </c>
      <c r="H103" s="6"/>
      <c r="I103" s="46" t="s">
        <v>3725</v>
      </c>
      <c r="J103" t="s">
        <v>2044</v>
      </c>
      <c r="K103" t="s">
        <v>3724</v>
      </c>
      <c r="M103" t="s">
        <v>3203</v>
      </c>
      <c r="N103" t="s">
        <v>3202</v>
      </c>
      <c r="O103" t="s">
        <v>3201</v>
      </c>
    </row>
    <row r="104" spans="1:15" x14ac:dyDescent="0.25">
      <c r="A104" t="s">
        <v>3723</v>
      </c>
      <c r="B104" t="s">
        <v>3713</v>
      </c>
      <c r="C104" t="s">
        <v>3722</v>
      </c>
      <c r="D104" t="s">
        <v>2298</v>
      </c>
      <c r="E104" t="s">
        <v>3719</v>
      </c>
      <c r="F104" s="6">
        <v>154499.82</v>
      </c>
      <c r="G104" s="6">
        <v>128749.85</v>
      </c>
      <c r="H104" s="6">
        <v>25749.97</v>
      </c>
      <c r="I104" s="46" t="s">
        <v>3721</v>
      </c>
      <c r="J104" t="s">
        <v>3720</v>
      </c>
      <c r="K104" t="s">
        <v>3718</v>
      </c>
      <c r="M104" t="s">
        <v>3717</v>
      </c>
      <c r="N104" t="s">
        <v>3716</v>
      </c>
      <c r="O104" t="s">
        <v>3715</v>
      </c>
    </row>
    <row r="105" spans="1:15" x14ac:dyDescent="0.25">
      <c r="A105" t="s">
        <v>3714</v>
      </c>
      <c r="B105" t="s">
        <v>3713</v>
      </c>
      <c r="C105" t="s">
        <v>3712</v>
      </c>
      <c r="D105" t="s">
        <v>2298</v>
      </c>
      <c r="E105" t="s">
        <v>2142</v>
      </c>
      <c r="F105" s="6">
        <v>52636.5</v>
      </c>
      <c r="G105" s="6">
        <v>43863.75</v>
      </c>
      <c r="H105" s="6">
        <v>8772.75</v>
      </c>
      <c r="I105" s="46" t="s">
        <v>3711</v>
      </c>
      <c r="J105" t="s">
        <v>2143</v>
      </c>
      <c r="K105" t="s">
        <v>3710</v>
      </c>
      <c r="M105" t="s">
        <v>3380</v>
      </c>
      <c r="N105" t="s">
        <v>3379</v>
      </c>
      <c r="O105" t="s">
        <v>3378</v>
      </c>
    </row>
    <row r="106" spans="1:15" x14ac:dyDescent="0.25">
      <c r="A106" t="s">
        <v>3709</v>
      </c>
      <c r="B106" t="s">
        <v>3700</v>
      </c>
      <c r="C106" t="s">
        <v>3708</v>
      </c>
      <c r="D106" t="s">
        <v>2298</v>
      </c>
      <c r="E106" t="s">
        <v>2142</v>
      </c>
      <c r="F106" s="6">
        <v>84218.4</v>
      </c>
      <c r="G106" s="6">
        <v>70182</v>
      </c>
      <c r="H106" s="6">
        <v>14036.4</v>
      </c>
      <c r="I106" s="46" t="s">
        <v>3707</v>
      </c>
      <c r="J106" t="s">
        <v>2143</v>
      </c>
      <c r="K106" t="s">
        <v>3706</v>
      </c>
      <c r="M106" t="s">
        <v>3380</v>
      </c>
      <c r="N106" t="s">
        <v>3379</v>
      </c>
      <c r="O106" t="s">
        <v>3378</v>
      </c>
    </row>
    <row r="107" spans="1:15" x14ac:dyDescent="0.25">
      <c r="A107" t="s">
        <v>3705</v>
      </c>
      <c r="B107" t="s">
        <v>3700</v>
      </c>
      <c r="C107" t="s">
        <v>3704</v>
      </c>
      <c r="D107" t="s">
        <v>2298</v>
      </c>
      <c r="E107" t="s">
        <v>2142</v>
      </c>
      <c r="F107" s="6">
        <v>73691.100000000006</v>
      </c>
      <c r="G107" s="6">
        <v>61409.25</v>
      </c>
      <c r="H107" s="6">
        <v>12281.85</v>
      </c>
      <c r="I107" s="46" t="s">
        <v>3703</v>
      </c>
      <c r="J107" t="s">
        <v>2143</v>
      </c>
      <c r="K107" t="s">
        <v>3702</v>
      </c>
      <c r="M107" t="s">
        <v>3380</v>
      </c>
      <c r="N107" t="s">
        <v>3379</v>
      </c>
      <c r="O107" t="s">
        <v>3378</v>
      </c>
    </row>
    <row r="108" spans="1:15" x14ac:dyDescent="0.25">
      <c r="A108" t="s">
        <v>3701</v>
      </c>
      <c r="B108" t="s">
        <v>3700</v>
      </c>
      <c r="C108" t="s">
        <v>3699</v>
      </c>
      <c r="D108" t="s">
        <v>2309</v>
      </c>
      <c r="E108" t="s">
        <v>3696</v>
      </c>
      <c r="F108" s="6">
        <v>105000</v>
      </c>
      <c r="G108" s="6">
        <v>87500</v>
      </c>
      <c r="H108" s="6">
        <v>17500</v>
      </c>
      <c r="I108" s="46" t="s">
        <v>3698</v>
      </c>
      <c r="J108" t="s">
        <v>3697</v>
      </c>
      <c r="K108" t="s">
        <v>3695</v>
      </c>
      <c r="M108" t="s">
        <v>3694</v>
      </c>
      <c r="N108" t="s">
        <v>3693</v>
      </c>
      <c r="O108" t="s">
        <v>3692</v>
      </c>
    </row>
    <row r="109" spans="1:15" x14ac:dyDescent="0.25">
      <c r="A109" t="s">
        <v>3691</v>
      </c>
      <c r="B109" t="s">
        <v>3677</v>
      </c>
      <c r="C109" t="s">
        <v>3690</v>
      </c>
      <c r="D109" t="s">
        <v>2298</v>
      </c>
      <c r="E109" t="s">
        <v>3687</v>
      </c>
      <c r="F109" s="6">
        <v>39134.57</v>
      </c>
      <c r="G109" s="6">
        <v>39134.57</v>
      </c>
      <c r="H109" s="6"/>
      <c r="I109" s="46" t="s">
        <v>3689</v>
      </c>
      <c r="J109" t="s">
        <v>3688</v>
      </c>
      <c r="K109" t="s">
        <v>3686</v>
      </c>
      <c r="M109" t="s">
        <v>3685</v>
      </c>
      <c r="N109" t="s">
        <v>3684</v>
      </c>
      <c r="O109" t="s">
        <v>3683</v>
      </c>
    </row>
    <row r="110" spans="1:15" x14ac:dyDescent="0.25">
      <c r="A110" t="s">
        <v>3682</v>
      </c>
      <c r="B110" t="s">
        <v>3677</v>
      </c>
      <c r="C110" t="s">
        <v>3681</v>
      </c>
      <c r="D110" t="s">
        <v>2298</v>
      </c>
      <c r="E110" t="s">
        <v>3207</v>
      </c>
      <c r="F110" s="6">
        <v>947191</v>
      </c>
      <c r="G110" s="6">
        <v>789325.83</v>
      </c>
      <c r="H110" s="6">
        <v>157865.17000000001</v>
      </c>
      <c r="I110" s="46" t="s">
        <v>3680</v>
      </c>
      <c r="J110" t="s">
        <v>2035</v>
      </c>
      <c r="K110" t="s">
        <v>3679</v>
      </c>
      <c r="M110" t="s">
        <v>3192</v>
      </c>
      <c r="N110" t="s">
        <v>3191</v>
      </c>
      <c r="O110" t="s">
        <v>3190</v>
      </c>
    </row>
    <row r="111" spans="1:15" x14ac:dyDescent="0.25">
      <c r="A111" t="s">
        <v>3678</v>
      </c>
      <c r="B111" t="s">
        <v>3677</v>
      </c>
      <c r="C111" t="s">
        <v>3676</v>
      </c>
      <c r="D111" t="s">
        <v>2298</v>
      </c>
      <c r="E111" t="s">
        <v>3673</v>
      </c>
      <c r="F111" s="6">
        <v>5000</v>
      </c>
      <c r="G111" s="6">
        <v>4166.67</v>
      </c>
      <c r="H111" s="6">
        <v>833.33</v>
      </c>
      <c r="I111" s="46" t="s">
        <v>3675</v>
      </c>
      <c r="J111" t="s">
        <v>3674</v>
      </c>
      <c r="K111" t="s">
        <v>3672</v>
      </c>
      <c r="M111" t="s">
        <v>3671</v>
      </c>
      <c r="N111" t="s">
        <v>3670</v>
      </c>
      <c r="O111" t="s">
        <v>3669</v>
      </c>
    </row>
    <row r="112" spans="1:15" x14ac:dyDescent="0.25">
      <c r="A112" t="s">
        <v>3668</v>
      </c>
      <c r="B112" t="s">
        <v>3662</v>
      </c>
      <c r="C112" t="s">
        <v>3667</v>
      </c>
      <c r="D112" t="s">
        <v>2309</v>
      </c>
      <c r="E112" t="s">
        <v>2171</v>
      </c>
      <c r="F112" s="6">
        <v>6000</v>
      </c>
      <c r="G112" s="6">
        <v>5000</v>
      </c>
      <c r="H112" s="6">
        <v>1000</v>
      </c>
      <c r="I112" s="46" t="s">
        <v>3666</v>
      </c>
      <c r="J112" t="s">
        <v>135</v>
      </c>
      <c r="K112" t="s">
        <v>3665</v>
      </c>
      <c r="M112" t="s">
        <v>3415</v>
      </c>
      <c r="N112" t="s">
        <v>3414</v>
      </c>
      <c r="O112" t="s">
        <v>3664</v>
      </c>
    </row>
    <row r="113" spans="1:15" x14ac:dyDescent="0.25">
      <c r="A113" t="s">
        <v>3663</v>
      </c>
      <c r="B113" t="s">
        <v>3662</v>
      </c>
      <c r="C113" t="s">
        <v>3661</v>
      </c>
      <c r="D113" t="s">
        <v>2298</v>
      </c>
      <c r="E113" t="s">
        <v>2221</v>
      </c>
      <c r="F113" s="6">
        <v>108167.34</v>
      </c>
      <c r="G113" s="6">
        <v>90139.45</v>
      </c>
      <c r="H113" s="6">
        <v>18027.89</v>
      </c>
      <c r="I113" s="46" t="s">
        <v>3660</v>
      </c>
      <c r="J113" t="s">
        <v>2223</v>
      </c>
      <c r="K113" t="s">
        <v>3659</v>
      </c>
      <c r="M113" t="s">
        <v>3457</v>
      </c>
      <c r="N113" t="s">
        <v>3456</v>
      </c>
      <c r="O113" t="s">
        <v>3455</v>
      </c>
    </row>
    <row r="114" spans="1:15" x14ac:dyDescent="0.25">
      <c r="A114" t="s">
        <v>3658</v>
      </c>
      <c r="B114" t="s">
        <v>3653</v>
      </c>
      <c r="C114" t="s">
        <v>3657</v>
      </c>
      <c r="D114" t="s">
        <v>2298</v>
      </c>
      <c r="E114" t="s">
        <v>2221</v>
      </c>
      <c r="F114" s="6">
        <v>0</v>
      </c>
      <c r="G114" s="6">
        <v>0</v>
      </c>
      <c r="H114" s="6"/>
      <c r="I114" s="46" t="s">
        <v>3656</v>
      </c>
      <c r="J114" t="s">
        <v>2223</v>
      </c>
      <c r="K114" t="s">
        <v>3655</v>
      </c>
      <c r="M114" t="s">
        <v>3457</v>
      </c>
      <c r="N114" t="s">
        <v>3456</v>
      </c>
      <c r="O114" t="s">
        <v>3455</v>
      </c>
    </row>
    <row r="115" spans="1:15" x14ac:dyDescent="0.25">
      <c r="A115" t="s">
        <v>3654</v>
      </c>
      <c r="B115" t="s">
        <v>3653</v>
      </c>
      <c r="C115" t="s">
        <v>3652</v>
      </c>
      <c r="D115" t="s">
        <v>2298</v>
      </c>
      <c r="E115" t="s">
        <v>1473</v>
      </c>
      <c r="F115" s="6">
        <v>28485</v>
      </c>
      <c r="G115" s="6">
        <v>28485</v>
      </c>
      <c r="H115" s="6">
        <v>0</v>
      </c>
      <c r="I115" s="46" t="s">
        <v>3651</v>
      </c>
      <c r="J115" t="s">
        <v>1474</v>
      </c>
      <c r="K115" t="s">
        <v>3650</v>
      </c>
      <c r="M115" t="s">
        <v>2378</v>
      </c>
      <c r="O115" t="s">
        <v>2377</v>
      </c>
    </row>
    <row r="116" spans="1:15" x14ac:dyDescent="0.25">
      <c r="A116" t="s">
        <v>3649</v>
      </c>
      <c r="B116" t="s">
        <v>3629</v>
      </c>
      <c r="C116" t="s">
        <v>3648</v>
      </c>
      <c r="D116" t="s">
        <v>2309</v>
      </c>
      <c r="E116" t="s">
        <v>1401</v>
      </c>
      <c r="F116" s="6">
        <v>97578</v>
      </c>
      <c r="G116" s="6">
        <v>97578</v>
      </c>
      <c r="H116" s="6">
        <v>0</v>
      </c>
      <c r="I116" s="46" t="s">
        <v>3647</v>
      </c>
      <c r="J116" t="s">
        <v>1402</v>
      </c>
      <c r="K116" t="s">
        <v>3646</v>
      </c>
      <c r="M116" t="s">
        <v>3645</v>
      </c>
      <c r="N116" t="s">
        <v>3644</v>
      </c>
      <c r="O116" t="s">
        <v>3643</v>
      </c>
    </row>
    <row r="117" spans="1:15" x14ac:dyDescent="0.25">
      <c r="A117" t="s">
        <v>3642</v>
      </c>
      <c r="B117" t="s">
        <v>3629</v>
      </c>
      <c r="C117" t="s">
        <v>3641</v>
      </c>
      <c r="D117" t="s">
        <v>2298</v>
      </c>
      <c r="E117" t="s">
        <v>3638</v>
      </c>
      <c r="F117" s="6">
        <v>560</v>
      </c>
      <c r="G117" s="6">
        <v>500</v>
      </c>
      <c r="H117" s="6">
        <v>60</v>
      </c>
      <c r="I117" s="46" t="s">
        <v>3640</v>
      </c>
      <c r="J117" t="s">
        <v>3639</v>
      </c>
      <c r="K117" t="s">
        <v>3637</v>
      </c>
      <c r="M117" t="s">
        <v>3636</v>
      </c>
      <c r="N117" t="s">
        <v>3635</v>
      </c>
      <c r="O117" t="s">
        <v>3634</v>
      </c>
    </row>
    <row r="118" spans="1:15" x14ac:dyDescent="0.25">
      <c r="A118" t="s">
        <v>3633</v>
      </c>
      <c r="B118" t="s">
        <v>3629</v>
      </c>
      <c r="C118" t="s">
        <v>3632</v>
      </c>
      <c r="D118" t="s">
        <v>2298</v>
      </c>
      <c r="E118" t="s">
        <v>1531</v>
      </c>
      <c r="F118" s="6">
        <v>500256</v>
      </c>
      <c r="G118" s="6">
        <v>416880</v>
      </c>
      <c r="H118" s="6">
        <v>83376</v>
      </c>
      <c r="I118" s="46" t="s">
        <v>3421</v>
      </c>
      <c r="J118" t="s">
        <v>44</v>
      </c>
      <c r="K118" t="s">
        <v>3631</v>
      </c>
      <c r="M118" t="s">
        <v>2492</v>
      </c>
      <c r="N118" t="s">
        <v>2491</v>
      </c>
      <c r="O118" t="s">
        <v>2490</v>
      </c>
    </row>
    <row r="119" spans="1:15" x14ac:dyDescent="0.25">
      <c r="A119" t="s">
        <v>3630</v>
      </c>
      <c r="B119" t="s">
        <v>3629</v>
      </c>
      <c r="C119" t="s">
        <v>3628</v>
      </c>
      <c r="D119" t="s">
        <v>2309</v>
      </c>
      <c r="E119" t="s">
        <v>2212</v>
      </c>
      <c r="F119" s="6">
        <v>5000</v>
      </c>
      <c r="G119" s="6">
        <v>4166.67</v>
      </c>
      <c r="H119" s="6">
        <v>833.33</v>
      </c>
      <c r="I119" s="46" t="s">
        <v>3627</v>
      </c>
      <c r="J119" t="s">
        <v>2213</v>
      </c>
      <c r="K119" t="s">
        <v>3626</v>
      </c>
      <c r="M119" t="s">
        <v>3448</v>
      </c>
      <c r="N119" t="s">
        <v>3447</v>
      </c>
      <c r="O119" t="s">
        <v>3446</v>
      </c>
    </row>
    <row r="120" spans="1:15" x14ac:dyDescent="0.25">
      <c r="A120" t="s">
        <v>3625</v>
      </c>
      <c r="B120" t="s">
        <v>3620</v>
      </c>
      <c r="C120" t="s">
        <v>3624</v>
      </c>
      <c r="D120" t="s">
        <v>2298</v>
      </c>
      <c r="E120" t="s">
        <v>3623</v>
      </c>
      <c r="F120" s="6">
        <v>2341600</v>
      </c>
      <c r="G120" s="6">
        <v>1951333.72</v>
      </c>
      <c r="H120" s="6">
        <v>390266.28</v>
      </c>
      <c r="I120" s="46" t="s">
        <v>1413</v>
      </c>
      <c r="J120" t="s">
        <v>1962</v>
      </c>
      <c r="K120" t="s">
        <v>3622</v>
      </c>
      <c r="M120" t="s">
        <v>3096</v>
      </c>
      <c r="N120" t="s">
        <v>3243</v>
      </c>
      <c r="O120" t="s">
        <v>3095</v>
      </c>
    </row>
    <row r="121" spans="1:15" x14ac:dyDescent="0.25">
      <c r="A121" t="s">
        <v>3621</v>
      </c>
      <c r="B121" t="s">
        <v>3620</v>
      </c>
      <c r="C121" t="s">
        <v>3619</v>
      </c>
      <c r="D121" t="s">
        <v>2309</v>
      </c>
      <c r="E121" t="s">
        <v>2018</v>
      </c>
      <c r="F121" s="6">
        <v>1300</v>
      </c>
      <c r="G121" s="6">
        <v>1083.33</v>
      </c>
      <c r="H121" s="6">
        <v>216.67</v>
      </c>
      <c r="I121" s="46" t="s">
        <v>3618</v>
      </c>
      <c r="J121" t="s">
        <v>33</v>
      </c>
      <c r="K121" t="s">
        <v>3617</v>
      </c>
      <c r="M121" t="s">
        <v>3156</v>
      </c>
      <c r="N121" t="s">
        <v>3155</v>
      </c>
      <c r="O121" t="s">
        <v>3154</v>
      </c>
    </row>
    <row r="122" spans="1:15" x14ac:dyDescent="0.25">
      <c r="A122" t="s">
        <v>3616</v>
      </c>
      <c r="B122" t="s">
        <v>3611</v>
      </c>
      <c r="C122" t="s">
        <v>3615</v>
      </c>
      <c r="D122" t="s">
        <v>2298</v>
      </c>
      <c r="E122" t="s">
        <v>1429</v>
      </c>
      <c r="F122" s="6">
        <v>32100</v>
      </c>
      <c r="G122" s="6">
        <v>26750</v>
      </c>
      <c r="H122" s="6">
        <v>5350</v>
      </c>
      <c r="I122" s="46" t="s">
        <v>3614</v>
      </c>
      <c r="J122" t="s">
        <v>42</v>
      </c>
      <c r="K122" t="s">
        <v>3613</v>
      </c>
      <c r="M122" t="s">
        <v>2302</v>
      </c>
      <c r="O122" t="s">
        <v>2301</v>
      </c>
    </row>
    <row r="123" spans="1:15" x14ac:dyDescent="0.25">
      <c r="A123" t="s">
        <v>3612</v>
      </c>
      <c r="B123" t="s">
        <v>3611</v>
      </c>
      <c r="C123" t="s">
        <v>3610</v>
      </c>
      <c r="D123" t="s">
        <v>2309</v>
      </c>
      <c r="E123" t="s">
        <v>2499</v>
      </c>
      <c r="F123" s="6">
        <v>79452</v>
      </c>
      <c r="G123" s="6">
        <v>66210</v>
      </c>
      <c r="H123" s="6">
        <v>13242</v>
      </c>
      <c r="I123" s="46" t="s">
        <v>3609</v>
      </c>
      <c r="J123" t="s">
        <v>71</v>
      </c>
      <c r="K123" t="s">
        <v>3608</v>
      </c>
      <c r="M123" t="s">
        <v>2498</v>
      </c>
      <c r="N123" t="s">
        <v>2497</v>
      </c>
      <c r="O123" t="s">
        <v>2496</v>
      </c>
    </row>
    <row r="124" spans="1:15" x14ac:dyDescent="0.25">
      <c r="A124" t="s">
        <v>3607</v>
      </c>
      <c r="B124" t="s">
        <v>3606</v>
      </c>
      <c r="C124" t="s">
        <v>2277</v>
      </c>
      <c r="D124" t="s">
        <v>2298</v>
      </c>
      <c r="E124" t="s">
        <v>1814</v>
      </c>
      <c r="F124" s="6">
        <v>4200</v>
      </c>
      <c r="G124" s="6">
        <v>3500</v>
      </c>
      <c r="H124" s="6">
        <v>700</v>
      </c>
      <c r="I124" s="46" t="s">
        <v>3605</v>
      </c>
      <c r="J124" t="s">
        <v>1815</v>
      </c>
      <c r="K124" t="s">
        <v>2278</v>
      </c>
      <c r="M124" t="s">
        <v>3211</v>
      </c>
      <c r="O124" t="s">
        <v>3210</v>
      </c>
    </row>
    <row r="125" spans="1:15" x14ac:dyDescent="0.25">
      <c r="A125" t="s">
        <v>3604</v>
      </c>
      <c r="B125" t="s">
        <v>3575</v>
      </c>
      <c r="C125" t="s">
        <v>3603</v>
      </c>
      <c r="D125" t="s">
        <v>2298</v>
      </c>
      <c r="E125" t="s">
        <v>3602</v>
      </c>
      <c r="F125" s="6">
        <v>6514529</v>
      </c>
      <c r="G125" s="6">
        <v>5428774.21</v>
      </c>
      <c r="H125" s="6">
        <v>1085755</v>
      </c>
      <c r="I125" s="46" t="s">
        <v>1210</v>
      </c>
      <c r="J125" t="s">
        <v>1563</v>
      </c>
      <c r="K125" t="s">
        <v>3601</v>
      </c>
      <c r="M125" t="s">
        <v>2447</v>
      </c>
      <c r="N125" t="s">
        <v>2446</v>
      </c>
      <c r="O125" t="s">
        <v>2445</v>
      </c>
    </row>
    <row r="126" spans="1:15" x14ac:dyDescent="0.25">
      <c r="A126" t="s">
        <v>3600</v>
      </c>
      <c r="B126" t="s">
        <v>3575</v>
      </c>
      <c r="C126" t="s">
        <v>3599</v>
      </c>
      <c r="D126" t="s">
        <v>2298</v>
      </c>
      <c r="E126" t="s">
        <v>1390</v>
      </c>
      <c r="F126" s="6">
        <v>1109830</v>
      </c>
      <c r="G126" s="6">
        <v>924858.15</v>
      </c>
      <c r="H126" s="6">
        <v>184972</v>
      </c>
      <c r="I126" s="46" t="s">
        <v>1203</v>
      </c>
      <c r="J126" t="s">
        <v>1469</v>
      </c>
      <c r="K126" t="s">
        <v>3598</v>
      </c>
      <c r="M126" t="s">
        <v>2447</v>
      </c>
      <c r="N126" t="s">
        <v>2446</v>
      </c>
      <c r="O126" t="s">
        <v>2445</v>
      </c>
    </row>
    <row r="127" spans="1:15" x14ac:dyDescent="0.25">
      <c r="A127" t="s">
        <v>3597</v>
      </c>
      <c r="B127" t="s">
        <v>3575</v>
      </c>
      <c r="C127" t="s">
        <v>3596</v>
      </c>
      <c r="D127" t="s">
        <v>2298</v>
      </c>
      <c r="E127" t="s">
        <v>3390</v>
      </c>
      <c r="F127" s="6">
        <v>2909107.32</v>
      </c>
      <c r="G127" s="6">
        <v>2424256.1</v>
      </c>
      <c r="H127" s="6">
        <v>484851.22</v>
      </c>
      <c r="I127" s="46" t="s">
        <v>3595</v>
      </c>
      <c r="J127" t="s">
        <v>92</v>
      </c>
      <c r="K127" t="s">
        <v>3594</v>
      </c>
      <c r="M127" t="s">
        <v>2447</v>
      </c>
      <c r="N127" t="s">
        <v>3389</v>
      </c>
      <c r="O127" t="s">
        <v>2445</v>
      </c>
    </row>
    <row r="128" spans="1:15" x14ac:dyDescent="0.25">
      <c r="A128" t="s">
        <v>3593</v>
      </c>
      <c r="B128" t="s">
        <v>3575</v>
      </c>
      <c r="C128" t="s">
        <v>3592</v>
      </c>
      <c r="D128" t="s">
        <v>2298</v>
      </c>
      <c r="E128" t="s">
        <v>1531</v>
      </c>
      <c r="F128" s="6">
        <v>600048</v>
      </c>
      <c r="G128" s="6">
        <v>500040</v>
      </c>
      <c r="H128" s="6">
        <v>100008</v>
      </c>
      <c r="I128" s="46" t="s">
        <v>3591</v>
      </c>
      <c r="J128" t="s">
        <v>44</v>
      </c>
      <c r="K128" t="s">
        <v>3590</v>
      </c>
      <c r="M128" t="s">
        <v>2492</v>
      </c>
      <c r="N128" t="s">
        <v>2491</v>
      </c>
      <c r="O128" t="s">
        <v>2490</v>
      </c>
    </row>
    <row r="129" spans="1:15" x14ac:dyDescent="0.25">
      <c r="A129" t="s">
        <v>3589</v>
      </c>
      <c r="B129" t="s">
        <v>3575</v>
      </c>
      <c r="C129" t="s">
        <v>3588</v>
      </c>
      <c r="D129" t="s">
        <v>2298</v>
      </c>
      <c r="E129" t="s">
        <v>1467</v>
      </c>
      <c r="F129" s="6">
        <v>6638684</v>
      </c>
      <c r="G129" s="6">
        <v>5532237.21</v>
      </c>
      <c r="H129" s="6">
        <v>1106447</v>
      </c>
      <c r="I129" s="46" t="s">
        <v>1203</v>
      </c>
      <c r="J129" t="s">
        <v>1563</v>
      </c>
      <c r="K129" t="s">
        <v>3587</v>
      </c>
      <c r="M129" t="s">
        <v>2447</v>
      </c>
      <c r="N129" t="s">
        <v>2446</v>
      </c>
      <c r="O129" t="s">
        <v>2445</v>
      </c>
    </row>
    <row r="130" spans="1:15" x14ac:dyDescent="0.25">
      <c r="A130" t="s">
        <v>3586</v>
      </c>
      <c r="B130" t="s">
        <v>3575</v>
      </c>
      <c r="C130" t="s">
        <v>2133</v>
      </c>
      <c r="D130" t="s">
        <v>2298</v>
      </c>
      <c r="E130" t="s">
        <v>2135</v>
      </c>
      <c r="F130" s="6">
        <v>484339</v>
      </c>
      <c r="G130" s="6">
        <v>403615.9</v>
      </c>
      <c r="H130" s="6">
        <v>80724</v>
      </c>
      <c r="I130" s="46" t="s">
        <v>1210</v>
      </c>
      <c r="J130" t="s">
        <v>1564</v>
      </c>
      <c r="K130" t="s">
        <v>2134</v>
      </c>
      <c r="M130" t="s">
        <v>2447</v>
      </c>
      <c r="N130" t="s">
        <v>2446</v>
      </c>
      <c r="O130" t="s">
        <v>2445</v>
      </c>
    </row>
    <row r="131" spans="1:15" x14ac:dyDescent="0.25">
      <c r="A131" t="s">
        <v>3585</v>
      </c>
      <c r="B131" t="s">
        <v>3575</v>
      </c>
      <c r="C131" t="s">
        <v>3584</v>
      </c>
      <c r="D131" t="s">
        <v>2309</v>
      </c>
      <c r="E131" t="s">
        <v>3581</v>
      </c>
      <c r="F131" s="6">
        <v>7400</v>
      </c>
      <c r="G131" s="6">
        <v>6200</v>
      </c>
      <c r="H131" s="6">
        <v>1200</v>
      </c>
      <c r="I131" s="46" t="s">
        <v>3583</v>
      </c>
      <c r="J131" t="s">
        <v>3582</v>
      </c>
      <c r="K131" t="s">
        <v>3580</v>
      </c>
      <c r="M131" t="s">
        <v>3579</v>
      </c>
      <c r="N131" t="s">
        <v>3578</v>
      </c>
      <c r="O131" t="s">
        <v>3577</v>
      </c>
    </row>
    <row r="132" spans="1:15" x14ac:dyDescent="0.25">
      <c r="A132" t="s">
        <v>3576</v>
      </c>
      <c r="B132" t="s">
        <v>3575</v>
      </c>
      <c r="C132" t="s">
        <v>3574</v>
      </c>
      <c r="D132" t="s">
        <v>2298</v>
      </c>
      <c r="E132" t="s">
        <v>1429</v>
      </c>
      <c r="F132" s="6">
        <v>104820</v>
      </c>
      <c r="G132" s="6">
        <v>87350</v>
      </c>
      <c r="H132" s="6">
        <v>17470</v>
      </c>
      <c r="I132" s="46" t="s">
        <v>3416</v>
      </c>
      <c r="J132" t="s">
        <v>42</v>
      </c>
      <c r="K132" t="s">
        <v>3573</v>
      </c>
      <c r="M132" t="s">
        <v>2302</v>
      </c>
      <c r="O132" t="s">
        <v>2301</v>
      </c>
    </row>
    <row r="133" spans="1:15" x14ac:dyDescent="0.25">
      <c r="A133" t="s">
        <v>3572</v>
      </c>
      <c r="B133" t="s">
        <v>3562</v>
      </c>
      <c r="C133" t="s">
        <v>3571</v>
      </c>
      <c r="D133" t="s">
        <v>2298</v>
      </c>
      <c r="E133" t="s">
        <v>1531</v>
      </c>
      <c r="F133" s="6">
        <v>500256</v>
      </c>
      <c r="G133" s="6">
        <v>416880</v>
      </c>
      <c r="H133" s="6">
        <v>83376</v>
      </c>
      <c r="I133" s="46" t="s">
        <v>3570</v>
      </c>
      <c r="J133" t="s">
        <v>44</v>
      </c>
      <c r="K133" t="s">
        <v>3569</v>
      </c>
      <c r="M133" t="s">
        <v>2492</v>
      </c>
      <c r="N133" t="s">
        <v>2491</v>
      </c>
      <c r="O133" t="s">
        <v>2490</v>
      </c>
    </row>
    <row r="134" spans="1:15" x14ac:dyDescent="0.25">
      <c r="A134" t="s">
        <v>3568</v>
      </c>
      <c r="B134" t="s">
        <v>3562</v>
      </c>
      <c r="C134" t="s">
        <v>2280</v>
      </c>
      <c r="D134" t="s">
        <v>2298</v>
      </c>
      <c r="E134" t="s">
        <v>1399</v>
      </c>
      <c r="F134" s="6">
        <v>1749.98</v>
      </c>
      <c r="G134" s="6">
        <v>1474.98</v>
      </c>
      <c r="H134" s="6">
        <v>275</v>
      </c>
      <c r="I134" s="46" t="s">
        <v>3567</v>
      </c>
      <c r="J134" t="s">
        <v>1400</v>
      </c>
      <c r="K134" t="s">
        <v>2281</v>
      </c>
      <c r="M134" t="s">
        <v>2296</v>
      </c>
      <c r="O134" t="s">
        <v>2295</v>
      </c>
    </row>
    <row r="135" spans="1:15" x14ac:dyDescent="0.25">
      <c r="A135" t="s">
        <v>3566</v>
      </c>
      <c r="B135" t="s">
        <v>3562</v>
      </c>
      <c r="C135" t="s">
        <v>3565</v>
      </c>
      <c r="D135" t="s">
        <v>2309</v>
      </c>
      <c r="E135" t="s">
        <v>2033</v>
      </c>
      <c r="F135" s="6">
        <v>147200</v>
      </c>
      <c r="G135" s="6">
        <v>122666.67</v>
      </c>
      <c r="H135" s="6">
        <v>24533.33</v>
      </c>
      <c r="I135" s="46" t="s">
        <v>2679</v>
      </c>
      <c r="J135" t="s">
        <v>2035</v>
      </c>
      <c r="K135" t="s">
        <v>3564</v>
      </c>
      <c r="M135" t="s">
        <v>3192</v>
      </c>
      <c r="N135" t="s">
        <v>3191</v>
      </c>
      <c r="O135" t="s">
        <v>3190</v>
      </c>
    </row>
    <row r="136" spans="1:15" x14ac:dyDescent="0.25">
      <c r="A136" t="s">
        <v>3563</v>
      </c>
      <c r="B136" t="s">
        <v>3562</v>
      </c>
      <c r="C136" t="s">
        <v>3561</v>
      </c>
      <c r="D136" t="s">
        <v>2298</v>
      </c>
      <c r="E136" t="s">
        <v>1492</v>
      </c>
      <c r="F136" s="6">
        <v>65192.639999999999</v>
      </c>
      <c r="G136" s="6">
        <v>54327.199999999997</v>
      </c>
      <c r="H136" s="6">
        <v>10865.44</v>
      </c>
      <c r="I136" s="46" t="s">
        <v>3560</v>
      </c>
      <c r="J136" t="s">
        <v>48</v>
      </c>
      <c r="K136" t="s">
        <v>3559</v>
      </c>
      <c r="M136" t="s">
        <v>2420</v>
      </c>
      <c r="N136" t="s">
        <v>2419</v>
      </c>
      <c r="O136" t="s">
        <v>2418</v>
      </c>
    </row>
    <row r="137" spans="1:15" x14ac:dyDescent="0.25">
      <c r="A137" t="s">
        <v>3558</v>
      </c>
      <c r="B137" t="s">
        <v>3557</v>
      </c>
      <c r="C137" t="s">
        <v>3556</v>
      </c>
      <c r="D137" t="s">
        <v>2309</v>
      </c>
      <c r="E137" t="s">
        <v>1393</v>
      </c>
      <c r="F137" s="6">
        <v>149798.64000000001</v>
      </c>
      <c r="G137" s="6">
        <v>124832.2</v>
      </c>
      <c r="H137" s="6">
        <v>24966.44</v>
      </c>
      <c r="I137" s="46" t="s">
        <v>3555</v>
      </c>
      <c r="J137" t="s">
        <v>133</v>
      </c>
      <c r="K137" t="s">
        <v>3554</v>
      </c>
      <c r="M137" t="s">
        <v>2343</v>
      </c>
      <c r="N137" t="s">
        <v>3491</v>
      </c>
      <c r="O137" t="s">
        <v>2341</v>
      </c>
    </row>
    <row r="138" spans="1:15" x14ac:dyDescent="0.25">
      <c r="A138" t="s">
        <v>3553</v>
      </c>
      <c r="B138" t="s">
        <v>3545</v>
      </c>
      <c r="C138" t="s">
        <v>3552</v>
      </c>
      <c r="D138" t="s">
        <v>2309</v>
      </c>
      <c r="E138" t="s">
        <v>2171</v>
      </c>
      <c r="F138" s="6">
        <v>142800</v>
      </c>
      <c r="G138" s="6">
        <v>119000</v>
      </c>
      <c r="H138" s="6">
        <v>23800</v>
      </c>
      <c r="I138" s="46" t="s">
        <v>3551</v>
      </c>
      <c r="J138" t="s">
        <v>135</v>
      </c>
      <c r="K138" t="s">
        <v>3550</v>
      </c>
      <c r="M138" t="s">
        <v>3549</v>
      </c>
      <c r="N138" t="s">
        <v>3548</v>
      </c>
      <c r="O138" t="s">
        <v>3547</v>
      </c>
    </row>
    <row r="139" spans="1:15" x14ac:dyDescent="0.25">
      <c r="A139" t="s">
        <v>3546</v>
      </c>
      <c r="B139" t="s">
        <v>3545</v>
      </c>
      <c r="C139" t="s">
        <v>3544</v>
      </c>
      <c r="D139" t="s">
        <v>2309</v>
      </c>
      <c r="E139" t="s">
        <v>2018</v>
      </c>
      <c r="F139" s="6">
        <v>650</v>
      </c>
      <c r="G139" s="6">
        <v>541.66999999999996</v>
      </c>
      <c r="H139" s="6">
        <v>108.33</v>
      </c>
      <c r="I139" s="46" t="s">
        <v>3543</v>
      </c>
      <c r="J139" t="s">
        <v>33</v>
      </c>
      <c r="K139" t="s">
        <v>3542</v>
      </c>
      <c r="M139" t="s">
        <v>3156</v>
      </c>
      <c r="N139" t="s">
        <v>3155</v>
      </c>
      <c r="O139" t="s">
        <v>3154</v>
      </c>
    </row>
    <row r="140" spans="1:15" x14ac:dyDescent="0.25">
      <c r="A140" t="s">
        <v>3541</v>
      </c>
      <c r="B140" t="s">
        <v>3524</v>
      </c>
      <c r="C140" t="s">
        <v>3540</v>
      </c>
      <c r="D140" t="s">
        <v>2298</v>
      </c>
      <c r="E140" t="s">
        <v>1949</v>
      </c>
      <c r="F140" s="6">
        <v>15000</v>
      </c>
      <c r="G140" s="6">
        <v>12500</v>
      </c>
      <c r="H140" s="6">
        <v>2500</v>
      </c>
      <c r="I140" s="46" t="s">
        <v>3539</v>
      </c>
      <c r="J140" t="s">
        <v>1950</v>
      </c>
      <c r="K140" t="s">
        <v>3538</v>
      </c>
      <c r="M140" t="s">
        <v>3091</v>
      </c>
      <c r="N140" t="s">
        <v>3090</v>
      </c>
      <c r="O140" t="s">
        <v>3089</v>
      </c>
    </row>
    <row r="141" spans="1:15" x14ac:dyDescent="0.25">
      <c r="A141" t="s">
        <v>3537</v>
      </c>
      <c r="B141" t="s">
        <v>3524</v>
      </c>
      <c r="C141" t="s">
        <v>3536</v>
      </c>
      <c r="D141" t="s">
        <v>2298</v>
      </c>
      <c r="E141" t="s">
        <v>1492</v>
      </c>
      <c r="F141" s="6">
        <v>25056</v>
      </c>
      <c r="G141" s="6">
        <v>20880</v>
      </c>
      <c r="H141" s="6">
        <v>4176</v>
      </c>
      <c r="I141" s="46" t="s">
        <v>3535</v>
      </c>
      <c r="J141" t="s">
        <v>48</v>
      </c>
      <c r="K141" t="s">
        <v>3534</v>
      </c>
      <c r="M141" t="s">
        <v>2420</v>
      </c>
      <c r="N141" t="s">
        <v>2419</v>
      </c>
      <c r="O141" t="s">
        <v>2418</v>
      </c>
    </row>
    <row r="142" spans="1:15" x14ac:dyDescent="0.25">
      <c r="A142" t="s">
        <v>3533</v>
      </c>
      <c r="B142" t="s">
        <v>3524</v>
      </c>
      <c r="C142" t="s">
        <v>3532</v>
      </c>
      <c r="D142" t="s">
        <v>2298</v>
      </c>
      <c r="E142" t="s">
        <v>1429</v>
      </c>
      <c r="F142" s="6">
        <v>452400</v>
      </c>
      <c r="G142" s="6">
        <v>377000</v>
      </c>
      <c r="H142" s="6">
        <v>75400</v>
      </c>
      <c r="I142" s="46" t="s">
        <v>3531</v>
      </c>
      <c r="J142" t="s">
        <v>42</v>
      </c>
      <c r="K142" t="s">
        <v>3530</v>
      </c>
      <c r="M142" t="s">
        <v>2302</v>
      </c>
      <c r="O142" t="s">
        <v>2301</v>
      </c>
    </row>
    <row r="143" spans="1:15" x14ac:dyDescent="0.25">
      <c r="A143" t="s">
        <v>3529</v>
      </c>
      <c r="B143" t="s">
        <v>3524</v>
      </c>
      <c r="C143" t="s">
        <v>3528</v>
      </c>
      <c r="D143" t="s">
        <v>2298</v>
      </c>
      <c r="E143" t="s">
        <v>1429</v>
      </c>
      <c r="F143" s="6">
        <v>37800</v>
      </c>
      <c r="G143" s="6">
        <v>31500</v>
      </c>
      <c r="H143" s="6">
        <v>6300</v>
      </c>
      <c r="I143" s="46" t="s">
        <v>3527</v>
      </c>
      <c r="J143" t="s">
        <v>42</v>
      </c>
      <c r="K143" t="s">
        <v>3526</v>
      </c>
      <c r="M143" t="s">
        <v>2302</v>
      </c>
      <c r="O143" t="s">
        <v>2301</v>
      </c>
    </row>
    <row r="144" spans="1:15" x14ac:dyDescent="0.25">
      <c r="A144" t="s">
        <v>3525</v>
      </c>
      <c r="B144" t="s">
        <v>3524</v>
      </c>
      <c r="C144" t="s">
        <v>3523</v>
      </c>
      <c r="D144" t="s">
        <v>2298</v>
      </c>
      <c r="E144" t="s">
        <v>1429</v>
      </c>
      <c r="F144" s="6">
        <v>772200</v>
      </c>
      <c r="G144" s="6">
        <v>643500</v>
      </c>
      <c r="H144" s="6">
        <v>128700</v>
      </c>
      <c r="I144" s="46" t="s">
        <v>3522</v>
      </c>
      <c r="J144" t="s">
        <v>42</v>
      </c>
      <c r="K144" t="s">
        <v>3521</v>
      </c>
      <c r="M144" t="s">
        <v>2302</v>
      </c>
      <c r="O144" t="s">
        <v>2301</v>
      </c>
    </row>
    <row r="145" spans="1:15" x14ac:dyDescent="0.25">
      <c r="A145" t="s">
        <v>3520</v>
      </c>
      <c r="B145" t="s">
        <v>2279</v>
      </c>
      <c r="C145" t="s">
        <v>2282</v>
      </c>
      <c r="D145" t="s">
        <v>2298</v>
      </c>
      <c r="E145" t="s">
        <v>1994</v>
      </c>
      <c r="F145" s="6">
        <v>801760</v>
      </c>
      <c r="G145" s="6">
        <v>668133.34</v>
      </c>
      <c r="H145" s="6">
        <v>133626.66</v>
      </c>
      <c r="I145" s="46" t="s">
        <v>389</v>
      </c>
      <c r="J145" t="s">
        <v>1995</v>
      </c>
      <c r="K145" t="s">
        <v>2283</v>
      </c>
      <c r="M145" t="s">
        <v>3136</v>
      </c>
      <c r="N145" t="s">
        <v>3135</v>
      </c>
      <c r="O145" t="s">
        <v>3134</v>
      </c>
    </row>
    <row r="146" spans="1:15" x14ac:dyDescent="0.25">
      <c r="A146" t="s">
        <v>3519</v>
      </c>
      <c r="B146" t="s">
        <v>2279</v>
      </c>
      <c r="C146" t="s">
        <v>2284</v>
      </c>
      <c r="D146" t="s">
        <v>2298</v>
      </c>
      <c r="E146" t="s">
        <v>1531</v>
      </c>
      <c r="F146" s="6">
        <v>500256</v>
      </c>
      <c r="G146" s="6">
        <v>416880</v>
      </c>
      <c r="H146" s="6">
        <v>83376</v>
      </c>
      <c r="I146" s="46" t="s">
        <v>3518</v>
      </c>
      <c r="J146" t="s">
        <v>44</v>
      </c>
      <c r="K146" t="s">
        <v>2285</v>
      </c>
      <c r="M146" t="s">
        <v>2492</v>
      </c>
      <c r="N146" t="s">
        <v>2491</v>
      </c>
      <c r="O146" t="s">
        <v>2490</v>
      </c>
    </row>
    <row r="147" spans="1:15" x14ac:dyDescent="0.25">
      <c r="A147" t="s">
        <v>3517</v>
      </c>
      <c r="B147" t="s">
        <v>2279</v>
      </c>
      <c r="C147" t="s">
        <v>2286</v>
      </c>
      <c r="D147" t="s">
        <v>2298</v>
      </c>
      <c r="E147" t="s">
        <v>1429</v>
      </c>
      <c r="F147" s="6">
        <v>122410</v>
      </c>
      <c r="G147" s="6">
        <v>102008.33</v>
      </c>
      <c r="H147" s="6">
        <v>20401.669999999998</v>
      </c>
      <c r="I147" s="46" t="s">
        <v>3516</v>
      </c>
      <c r="J147" t="s">
        <v>42</v>
      </c>
      <c r="K147" t="s">
        <v>2287</v>
      </c>
      <c r="M147" t="s">
        <v>2302</v>
      </c>
      <c r="O147" t="s">
        <v>2301</v>
      </c>
    </row>
    <row r="148" spans="1:15" x14ac:dyDescent="0.25">
      <c r="A148" t="s">
        <v>3515</v>
      </c>
      <c r="B148" t="s">
        <v>2279</v>
      </c>
      <c r="C148" t="s">
        <v>2288</v>
      </c>
      <c r="D148" t="s">
        <v>2298</v>
      </c>
      <c r="E148" t="s">
        <v>3278</v>
      </c>
      <c r="F148" s="6">
        <v>83655.789999999994</v>
      </c>
      <c r="G148" s="6">
        <v>69713.16</v>
      </c>
      <c r="H148" s="6">
        <v>13942.63</v>
      </c>
      <c r="I148" s="46" t="s">
        <v>3514</v>
      </c>
      <c r="J148" t="s">
        <v>1862</v>
      </c>
      <c r="K148" t="s">
        <v>2289</v>
      </c>
      <c r="M148" t="s">
        <v>2970</v>
      </c>
      <c r="N148" t="s">
        <v>2969</v>
      </c>
      <c r="O148" t="s">
        <v>2968</v>
      </c>
    </row>
    <row r="149" spans="1:15" x14ac:dyDescent="0.25">
      <c r="A149" t="s">
        <v>3513</v>
      </c>
      <c r="B149" t="s">
        <v>2279</v>
      </c>
      <c r="C149" t="s">
        <v>2290</v>
      </c>
      <c r="D149" t="s">
        <v>2309</v>
      </c>
      <c r="E149" t="s">
        <v>3278</v>
      </c>
      <c r="F149" s="6">
        <v>149970.74</v>
      </c>
      <c r="G149" s="6">
        <v>124975.62</v>
      </c>
      <c r="H149" s="6">
        <v>24995.119999999999</v>
      </c>
      <c r="I149" s="46" t="s">
        <v>3512</v>
      </c>
      <c r="J149" t="s">
        <v>1862</v>
      </c>
      <c r="K149" t="s">
        <v>2291</v>
      </c>
      <c r="M149" t="s">
        <v>2970</v>
      </c>
      <c r="N149" t="s">
        <v>2969</v>
      </c>
      <c r="O149" t="s">
        <v>2968</v>
      </c>
    </row>
    <row r="150" spans="1:15" x14ac:dyDescent="0.25">
      <c r="A150" t="s">
        <v>3511</v>
      </c>
      <c r="B150" t="s">
        <v>2279</v>
      </c>
      <c r="C150" t="s">
        <v>2292</v>
      </c>
      <c r="D150" t="s">
        <v>2298</v>
      </c>
      <c r="E150" t="s">
        <v>1429</v>
      </c>
      <c r="F150" s="6">
        <v>54165</v>
      </c>
      <c r="G150" s="6">
        <v>45137.5</v>
      </c>
      <c r="H150" s="6">
        <v>9027.5</v>
      </c>
      <c r="I150" s="46" t="s">
        <v>3510</v>
      </c>
      <c r="J150" t="s">
        <v>42</v>
      </c>
      <c r="K150" t="s">
        <v>2293</v>
      </c>
      <c r="M150" t="s">
        <v>2302</v>
      </c>
      <c r="O150" t="s">
        <v>2301</v>
      </c>
    </row>
    <row r="151" spans="1:15" x14ac:dyDescent="0.25">
      <c r="A151" t="s">
        <v>3509</v>
      </c>
      <c r="B151" t="s">
        <v>2270</v>
      </c>
      <c r="C151" t="s">
        <v>2268</v>
      </c>
      <c r="D151" t="s">
        <v>2298</v>
      </c>
      <c r="E151" t="s">
        <v>1531</v>
      </c>
      <c r="F151" s="6">
        <v>500256</v>
      </c>
      <c r="G151" s="6">
        <v>416880</v>
      </c>
      <c r="H151" s="6">
        <v>83376</v>
      </c>
      <c r="I151" s="46" t="s">
        <v>3508</v>
      </c>
      <c r="J151" t="s">
        <v>44</v>
      </c>
      <c r="K151" t="s">
        <v>2269</v>
      </c>
      <c r="M151" t="s">
        <v>2492</v>
      </c>
      <c r="N151" t="s">
        <v>2491</v>
      </c>
      <c r="O151" t="s">
        <v>2490</v>
      </c>
    </row>
    <row r="152" spans="1:15" x14ac:dyDescent="0.25">
      <c r="A152" t="s">
        <v>3507</v>
      </c>
      <c r="B152" t="s">
        <v>2270</v>
      </c>
      <c r="C152" t="s">
        <v>2271</v>
      </c>
      <c r="D152" t="s">
        <v>2309</v>
      </c>
      <c r="E152" t="s">
        <v>3278</v>
      </c>
      <c r="F152" s="6">
        <v>149970.74</v>
      </c>
      <c r="G152" s="6">
        <v>124975.62</v>
      </c>
      <c r="H152" s="6">
        <v>24995.119999999999</v>
      </c>
      <c r="I152" s="46" t="s">
        <v>3506</v>
      </c>
      <c r="J152" t="s">
        <v>1862</v>
      </c>
      <c r="K152" t="s">
        <v>2272</v>
      </c>
      <c r="M152" t="s">
        <v>2970</v>
      </c>
      <c r="N152" t="s">
        <v>2969</v>
      </c>
      <c r="O152" t="s">
        <v>2968</v>
      </c>
    </row>
    <row r="153" spans="1:15" x14ac:dyDescent="0.25">
      <c r="A153" t="s">
        <v>3505</v>
      </c>
      <c r="B153" t="s">
        <v>2270</v>
      </c>
      <c r="C153" t="s">
        <v>2273</v>
      </c>
      <c r="D153" t="s">
        <v>2309</v>
      </c>
      <c r="E153" t="s">
        <v>2275</v>
      </c>
      <c r="F153" s="6">
        <v>23663.99</v>
      </c>
      <c r="G153" s="6">
        <v>19719.98</v>
      </c>
      <c r="H153" s="6">
        <v>3944.01</v>
      </c>
      <c r="I153" s="46" t="s">
        <v>649</v>
      </c>
      <c r="J153" t="s">
        <v>2276</v>
      </c>
      <c r="K153" t="s">
        <v>2274</v>
      </c>
      <c r="M153" t="s">
        <v>3504</v>
      </c>
      <c r="N153" t="s">
        <v>3503</v>
      </c>
      <c r="O153" t="s">
        <v>3502</v>
      </c>
    </row>
    <row r="154" spans="1:15" x14ac:dyDescent="0.25">
      <c r="A154" t="s">
        <v>3501</v>
      </c>
      <c r="B154" t="s">
        <v>2262</v>
      </c>
      <c r="C154" t="s">
        <v>2260</v>
      </c>
      <c r="D154" t="s">
        <v>2309</v>
      </c>
      <c r="E154" t="s">
        <v>3500</v>
      </c>
      <c r="F154" s="6">
        <v>17200</v>
      </c>
      <c r="G154" s="6">
        <v>14333.33</v>
      </c>
      <c r="H154" s="6">
        <v>2866.67</v>
      </c>
      <c r="I154" s="46" t="s">
        <v>313</v>
      </c>
      <c r="J154" t="s">
        <v>155</v>
      </c>
      <c r="K154" t="s">
        <v>2261</v>
      </c>
      <c r="M154" t="s">
        <v>3499</v>
      </c>
      <c r="N154" t="s">
        <v>3498</v>
      </c>
      <c r="O154" t="s">
        <v>3497</v>
      </c>
    </row>
    <row r="155" spans="1:15" x14ac:dyDescent="0.25">
      <c r="A155" t="s">
        <v>3496</v>
      </c>
      <c r="B155" t="s">
        <v>2262</v>
      </c>
      <c r="C155" t="s">
        <v>2264</v>
      </c>
      <c r="D155" t="s">
        <v>2309</v>
      </c>
      <c r="E155" t="s">
        <v>2212</v>
      </c>
      <c r="F155" s="6">
        <v>9000</v>
      </c>
      <c r="G155" s="6">
        <v>7500</v>
      </c>
      <c r="H155" s="6">
        <v>1500</v>
      </c>
      <c r="I155" s="46" t="s">
        <v>3495</v>
      </c>
      <c r="J155" t="s">
        <v>2213</v>
      </c>
      <c r="K155" t="s">
        <v>2265</v>
      </c>
      <c r="M155" t="s">
        <v>3448</v>
      </c>
      <c r="N155" t="s">
        <v>3447</v>
      </c>
      <c r="O155" t="s">
        <v>3446</v>
      </c>
    </row>
    <row r="156" spans="1:15" x14ac:dyDescent="0.25">
      <c r="A156" t="s">
        <v>3494</v>
      </c>
      <c r="B156" t="s">
        <v>2262</v>
      </c>
      <c r="C156" t="s">
        <v>2266</v>
      </c>
      <c r="D156" t="s">
        <v>2309</v>
      </c>
      <c r="E156" t="s">
        <v>3278</v>
      </c>
      <c r="F156" s="6">
        <v>149970.74</v>
      </c>
      <c r="G156" s="6">
        <v>124975.62</v>
      </c>
      <c r="H156" s="6">
        <v>24995.119999999999</v>
      </c>
      <c r="I156" s="46" t="s">
        <v>3493</v>
      </c>
      <c r="J156" t="s">
        <v>1862</v>
      </c>
      <c r="K156" t="s">
        <v>2267</v>
      </c>
      <c r="M156" t="s">
        <v>2970</v>
      </c>
      <c r="N156" t="s">
        <v>2969</v>
      </c>
      <c r="O156" t="s">
        <v>2968</v>
      </c>
    </row>
    <row r="157" spans="1:15" x14ac:dyDescent="0.25">
      <c r="A157" t="s">
        <v>3492</v>
      </c>
      <c r="B157" t="s">
        <v>2241</v>
      </c>
      <c r="C157" t="s">
        <v>2239</v>
      </c>
      <c r="D157" t="s">
        <v>2309</v>
      </c>
      <c r="E157" t="s">
        <v>1393</v>
      </c>
      <c r="F157" s="6">
        <v>99551.89</v>
      </c>
      <c r="G157" s="6">
        <v>82959.91</v>
      </c>
      <c r="H157" s="6">
        <v>16591.98</v>
      </c>
      <c r="I157" s="46" t="s">
        <v>684</v>
      </c>
      <c r="J157" t="s">
        <v>133</v>
      </c>
      <c r="K157" t="s">
        <v>2240</v>
      </c>
      <c r="M157" t="s">
        <v>2343</v>
      </c>
      <c r="N157" t="s">
        <v>3491</v>
      </c>
      <c r="O157" t="s">
        <v>2341</v>
      </c>
    </row>
    <row r="158" spans="1:15" x14ac:dyDescent="0.25">
      <c r="A158" t="s">
        <v>3490</v>
      </c>
      <c r="B158" t="s">
        <v>2241</v>
      </c>
      <c r="C158" t="s">
        <v>2242</v>
      </c>
      <c r="D158" t="s">
        <v>2298</v>
      </c>
      <c r="E158" t="s">
        <v>2142</v>
      </c>
      <c r="F158" s="6">
        <v>106443</v>
      </c>
      <c r="G158" s="6">
        <v>88702.5</v>
      </c>
      <c r="H158" s="6">
        <v>17740.5</v>
      </c>
      <c r="I158" s="46" t="s">
        <v>3489</v>
      </c>
      <c r="J158" t="s">
        <v>2143</v>
      </c>
      <c r="K158" t="s">
        <v>2243</v>
      </c>
      <c r="M158" t="s">
        <v>3380</v>
      </c>
      <c r="N158" t="s">
        <v>3379</v>
      </c>
      <c r="O158" t="s">
        <v>3488</v>
      </c>
    </row>
    <row r="159" spans="1:15" x14ac:dyDescent="0.25">
      <c r="A159" t="s">
        <v>3487</v>
      </c>
      <c r="B159" t="s">
        <v>2241</v>
      </c>
      <c r="C159" t="s">
        <v>2244</v>
      </c>
      <c r="D159" t="s">
        <v>2298</v>
      </c>
      <c r="E159" t="s">
        <v>2142</v>
      </c>
      <c r="F159" s="6">
        <v>127407.6</v>
      </c>
      <c r="G159" s="6">
        <v>106173</v>
      </c>
      <c r="H159" s="6">
        <v>21234.6</v>
      </c>
      <c r="I159" s="46" t="s">
        <v>3486</v>
      </c>
      <c r="J159" t="s">
        <v>2143</v>
      </c>
      <c r="K159" t="s">
        <v>2245</v>
      </c>
      <c r="M159" t="s">
        <v>3380</v>
      </c>
      <c r="N159" t="s">
        <v>3379</v>
      </c>
      <c r="O159" t="s">
        <v>3378</v>
      </c>
    </row>
    <row r="160" spans="1:15" x14ac:dyDescent="0.25">
      <c r="A160" t="s">
        <v>3485</v>
      </c>
      <c r="B160" t="s">
        <v>2241</v>
      </c>
      <c r="C160" t="s">
        <v>2246</v>
      </c>
      <c r="D160" t="s">
        <v>2298</v>
      </c>
      <c r="E160" t="s">
        <v>2142</v>
      </c>
      <c r="F160" s="6">
        <v>127407.6</v>
      </c>
      <c r="G160" s="6">
        <v>106173</v>
      </c>
      <c r="H160" s="6">
        <v>21234.6</v>
      </c>
      <c r="I160" s="46" t="s">
        <v>3484</v>
      </c>
      <c r="J160" t="s">
        <v>2143</v>
      </c>
      <c r="K160" t="s">
        <v>2247</v>
      </c>
      <c r="M160" t="s">
        <v>3380</v>
      </c>
      <c r="N160" t="s">
        <v>3379</v>
      </c>
      <c r="O160" t="s">
        <v>3378</v>
      </c>
    </row>
    <row r="161" spans="1:15" x14ac:dyDescent="0.25">
      <c r="A161" t="s">
        <v>3483</v>
      </c>
      <c r="B161" t="s">
        <v>2241</v>
      </c>
      <c r="C161" t="s">
        <v>2248</v>
      </c>
      <c r="D161" t="s">
        <v>2298</v>
      </c>
      <c r="E161" t="s">
        <v>2142</v>
      </c>
      <c r="F161" s="6">
        <v>127407.6</v>
      </c>
      <c r="G161" s="6">
        <v>106173</v>
      </c>
      <c r="H161" s="6">
        <v>21234.6</v>
      </c>
      <c r="I161" s="46" t="s">
        <v>3482</v>
      </c>
      <c r="J161" t="s">
        <v>2143</v>
      </c>
      <c r="K161" t="s">
        <v>2249</v>
      </c>
      <c r="M161" t="s">
        <v>3380</v>
      </c>
      <c r="N161" t="s">
        <v>3379</v>
      </c>
      <c r="O161" t="s">
        <v>3378</v>
      </c>
    </row>
    <row r="162" spans="1:15" x14ac:dyDescent="0.25">
      <c r="A162" t="s">
        <v>3481</v>
      </c>
      <c r="B162" t="s">
        <v>2241</v>
      </c>
      <c r="C162" t="s">
        <v>2250</v>
      </c>
      <c r="D162" t="s">
        <v>2309</v>
      </c>
      <c r="E162" t="s">
        <v>3278</v>
      </c>
      <c r="F162" s="6">
        <v>149970.74</v>
      </c>
      <c r="G162" s="6">
        <v>124975.62</v>
      </c>
      <c r="H162" s="6">
        <v>24995.119999999999</v>
      </c>
      <c r="I162" s="46" t="s">
        <v>3480</v>
      </c>
      <c r="J162" t="s">
        <v>1862</v>
      </c>
      <c r="K162" t="s">
        <v>2251</v>
      </c>
      <c r="M162" t="s">
        <v>2970</v>
      </c>
      <c r="N162" t="s">
        <v>2969</v>
      </c>
      <c r="O162" t="s">
        <v>2968</v>
      </c>
    </row>
    <row r="163" spans="1:15" x14ac:dyDescent="0.25">
      <c r="A163" t="s">
        <v>3479</v>
      </c>
      <c r="B163" t="s">
        <v>2241</v>
      </c>
      <c r="C163" t="s">
        <v>2252</v>
      </c>
      <c r="D163" t="s">
        <v>2309</v>
      </c>
      <c r="E163" t="s">
        <v>2254</v>
      </c>
      <c r="F163" s="6">
        <v>100000</v>
      </c>
      <c r="G163" s="6">
        <v>83333.33</v>
      </c>
      <c r="H163" s="6">
        <v>16666.669999999998</v>
      </c>
      <c r="I163" s="46" t="s">
        <v>1056</v>
      </c>
      <c r="J163" t="s">
        <v>2255</v>
      </c>
      <c r="K163" t="s">
        <v>2253</v>
      </c>
      <c r="M163" t="s">
        <v>3478</v>
      </c>
      <c r="N163" t="s">
        <v>3477</v>
      </c>
      <c r="O163" t="s">
        <v>3476</v>
      </c>
    </row>
    <row r="164" spans="1:15" x14ac:dyDescent="0.25">
      <c r="A164" t="s">
        <v>3475</v>
      </c>
      <c r="B164" t="s">
        <v>2241</v>
      </c>
      <c r="C164" t="s">
        <v>2256</v>
      </c>
      <c r="D164" t="s">
        <v>2298</v>
      </c>
      <c r="E164" t="s">
        <v>2142</v>
      </c>
      <c r="F164" s="6">
        <v>95555.7</v>
      </c>
      <c r="G164" s="6">
        <v>79629.75</v>
      </c>
      <c r="H164" s="6">
        <v>15925.95</v>
      </c>
      <c r="I164" s="46" t="s">
        <v>3474</v>
      </c>
      <c r="J164" t="s">
        <v>2143</v>
      </c>
      <c r="K164" t="s">
        <v>2257</v>
      </c>
      <c r="M164" t="s">
        <v>3380</v>
      </c>
      <c r="N164" t="s">
        <v>3379</v>
      </c>
      <c r="O164" t="s">
        <v>3378</v>
      </c>
    </row>
    <row r="165" spans="1:15" x14ac:dyDescent="0.25">
      <c r="A165" t="s">
        <v>3473</v>
      </c>
      <c r="B165" t="s">
        <v>2241</v>
      </c>
      <c r="C165" t="s">
        <v>2258</v>
      </c>
      <c r="D165" t="s">
        <v>2309</v>
      </c>
      <c r="E165" t="s">
        <v>1706</v>
      </c>
      <c r="F165" s="6">
        <v>68200</v>
      </c>
      <c r="G165" s="6">
        <v>56833.33</v>
      </c>
      <c r="H165" s="6">
        <v>11366.67</v>
      </c>
      <c r="I165" s="46" t="s">
        <v>3472</v>
      </c>
      <c r="J165" t="s">
        <v>1707</v>
      </c>
      <c r="K165" t="s">
        <v>2259</v>
      </c>
      <c r="M165" t="s">
        <v>2789</v>
      </c>
      <c r="N165" t="s">
        <v>2801</v>
      </c>
      <c r="O165" t="s">
        <v>2788</v>
      </c>
    </row>
    <row r="166" spans="1:15" x14ac:dyDescent="0.25">
      <c r="A166" t="s">
        <v>3471</v>
      </c>
      <c r="B166" t="s">
        <v>2236</v>
      </c>
      <c r="C166" t="s">
        <v>2234</v>
      </c>
      <c r="D166" t="s">
        <v>2298</v>
      </c>
      <c r="E166" t="s">
        <v>1492</v>
      </c>
      <c r="F166" s="6">
        <v>2880</v>
      </c>
      <c r="G166" s="6">
        <v>2400</v>
      </c>
      <c r="H166" s="6">
        <v>480</v>
      </c>
      <c r="I166" s="46" t="s">
        <v>3470</v>
      </c>
      <c r="J166" t="s">
        <v>48</v>
      </c>
      <c r="K166" t="s">
        <v>2235</v>
      </c>
      <c r="M166" t="s">
        <v>2420</v>
      </c>
      <c r="N166" t="s">
        <v>2419</v>
      </c>
      <c r="O166" t="s">
        <v>2418</v>
      </c>
    </row>
    <row r="167" spans="1:15" x14ac:dyDescent="0.25">
      <c r="A167" t="s">
        <v>3469</v>
      </c>
      <c r="B167" t="s">
        <v>2236</v>
      </c>
      <c r="C167" t="s">
        <v>2237</v>
      </c>
      <c r="D167" t="s">
        <v>2309</v>
      </c>
      <c r="E167" t="s">
        <v>3278</v>
      </c>
      <c r="F167" s="6">
        <v>149970.74</v>
      </c>
      <c r="G167" s="6">
        <v>124975.62</v>
      </c>
      <c r="H167" s="6">
        <v>24995.119999999999</v>
      </c>
      <c r="I167" s="46" t="s">
        <v>3468</v>
      </c>
      <c r="J167" t="s">
        <v>1862</v>
      </c>
      <c r="K167" t="s">
        <v>2238</v>
      </c>
      <c r="M167" t="s">
        <v>2970</v>
      </c>
      <c r="N167" t="s">
        <v>2969</v>
      </c>
      <c r="O167" t="s">
        <v>2968</v>
      </c>
    </row>
    <row r="168" spans="1:15" x14ac:dyDescent="0.25">
      <c r="A168" t="s">
        <v>3467</v>
      </c>
      <c r="B168" t="s">
        <v>2231</v>
      </c>
      <c r="C168" t="s">
        <v>2229</v>
      </c>
      <c r="D168" t="s">
        <v>2309</v>
      </c>
      <c r="E168" t="s">
        <v>3278</v>
      </c>
      <c r="F168" s="6">
        <v>149970.74</v>
      </c>
      <c r="G168" s="6">
        <v>124975.62</v>
      </c>
      <c r="H168" s="6">
        <v>24995.119999999999</v>
      </c>
      <c r="I168" s="46" t="s">
        <v>3466</v>
      </c>
      <c r="J168" t="s">
        <v>1862</v>
      </c>
      <c r="K168" t="s">
        <v>2230</v>
      </c>
      <c r="M168" t="s">
        <v>2970</v>
      </c>
      <c r="N168" t="s">
        <v>2969</v>
      </c>
      <c r="O168" t="s">
        <v>2968</v>
      </c>
    </row>
    <row r="169" spans="1:15" x14ac:dyDescent="0.25">
      <c r="A169" t="s">
        <v>3465</v>
      </c>
      <c r="B169" t="s">
        <v>2231</v>
      </c>
      <c r="C169" t="s">
        <v>2232</v>
      </c>
      <c r="D169" t="s">
        <v>2298</v>
      </c>
      <c r="E169" t="s">
        <v>1531</v>
      </c>
      <c r="F169" s="6">
        <v>1000512</v>
      </c>
      <c r="G169" s="6">
        <v>833760</v>
      </c>
      <c r="H169" s="6">
        <v>166752</v>
      </c>
      <c r="I169" s="46" t="s">
        <v>3464</v>
      </c>
      <c r="J169" t="s">
        <v>44</v>
      </c>
      <c r="K169" t="s">
        <v>2233</v>
      </c>
      <c r="M169" t="s">
        <v>2492</v>
      </c>
      <c r="N169" t="s">
        <v>2491</v>
      </c>
      <c r="O169" t="s">
        <v>2490</v>
      </c>
    </row>
    <row r="170" spans="1:15" x14ac:dyDescent="0.25">
      <c r="A170" t="s">
        <v>3463</v>
      </c>
      <c r="B170" t="s">
        <v>2216</v>
      </c>
      <c r="C170" t="s">
        <v>2214</v>
      </c>
      <c r="D170" t="s">
        <v>2309</v>
      </c>
      <c r="E170" t="s">
        <v>2155</v>
      </c>
      <c r="F170" s="6">
        <v>4500</v>
      </c>
      <c r="G170" s="6">
        <v>3750</v>
      </c>
      <c r="H170" s="6">
        <v>750</v>
      </c>
      <c r="I170" s="46" t="s">
        <v>3462</v>
      </c>
      <c r="J170" t="s">
        <v>2156</v>
      </c>
      <c r="K170" t="s">
        <v>2215</v>
      </c>
      <c r="M170" t="s">
        <v>3394</v>
      </c>
      <c r="N170" t="s">
        <v>3393</v>
      </c>
      <c r="O170" t="s">
        <v>3392</v>
      </c>
    </row>
    <row r="171" spans="1:15" x14ac:dyDescent="0.25">
      <c r="A171" t="s">
        <v>3461</v>
      </c>
      <c r="B171" t="s">
        <v>2216</v>
      </c>
      <c r="C171" t="s">
        <v>2217</v>
      </c>
      <c r="D171" t="s">
        <v>2298</v>
      </c>
      <c r="E171" t="s">
        <v>1492</v>
      </c>
      <c r="F171" s="6">
        <v>4320</v>
      </c>
      <c r="G171" s="6">
        <v>3600</v>
      </c>
      <c r="H171" s="6">
        <v>720</v>
      </c>
      <c r="I171" s="46" t="s">
        <v>3460</v>
      </c>
      <c r="J171" t="s">
        <v>48</v>
      </c>
      <c r="K171" t="s">
        <v>2218</v>
      </c>
      <c r="M171" t="s">
        <v>2420</v>
      </c>
      <c r="N171" t="s">
        <v>2419</v>
      </c>
      <c r="O171" t="s">
        <v>2418</v>
      </c>
    </row>
    <row r="172" spans="1:15" x14ac:dyDescent="0.25">
      <c r="A172" t="s">
        <v>3459</v>
      </c>
      <c r="B172" t="s">
        <v>2216</v>
      </c>
      <c r="C172" t="s">
        <v>2219</v>
      </c>
      <c r="D172" t="s">
        <v>2298</v>
      </c>
      <c r="E172" t="s">
        <v>2221</v>
      </c>
      <c r="F172" s="6">
        <v>2345600</v>
      </c>
      <c r="G172" s="6">
        <v>1954666.67</v>
      </c>
      <c r="H172" s="6">
        <v>390933.33</v>
      </c>
      <c r="I172" s="46" t="s">
        <v>3458</v>
      </c>
      <c r="J172" t="s">
        <v>2223</v>
      </c>
      <c r="K172" t="s">
        <v>2220</v>
      </c>
      <c r="M172" t="s">
        <v>3457</v>
      </c>
      <c r="N172" t="s">
        <v>3456</v>
      </c>
      <c r="O172" t="s">
        <v>3455</v>
      </c>
    </row>
    <row r="173" spans="1:15" x14ac:dyDescent="0.25">
      <c r="A173" t="s">
        <v>3454</v>
      </c>
      <c r="B173" t="s">
        <v>2216</v>
      </c>
      <c r="C173" t="s">
        <v>2224</v>
      </c>
      <c r="D173" t="s">
        <v>2309</v>
      </c>
      <c r="E173" t="s">
        <v>1391</v>
      </c>
      <c r="F173" s="6">
        <v>3228</v>
      </c>
      <c r="G173" s="6">
        <v>2690</v>
      </c>
      <c r="H173" s="6">
        <v>538</v>
      </c>
      <c r="I173" s="46" t="s">
        <v>3453</v>
      </c>
      <c r="J173" t="s">
        <v>117</v>
      </c>
      <c r="K173" t="s">
        <v>2225</v>
      </c>
      <c r="M173" t="s">
        <v>2384</v>
      </c>
      <c r="N173" t="s">
        <v>2383</v>
      </c>
      <c r="O173" t="s">
        <v>2382</v>
      </c>
    </row>
    <row r="174" spans="1:15" x14ac:dyDescent="0.25">
      <c r="A174" t="s">
        <v>3452</v>
      </c>
      <c r="B174" t="s">
        <v>2216</v>
      </c>
      <c r="C174" t="s">
        <v>2226</v>
      </c>
      <c r="D174" t="s">
        <v>2309</v>
      </c>
      <c r="E174" t="s">
        <v>2901</v>
      </c>
      <c r="F174" s="6">
        <v>32768</v>
      </c>
      <c r="G174" s="6">
        <v>27306.67</v>
      </c>
      <c r="H174" s="6">
        <v>5461.33</v>
      </c>
      <c r="I174" s="46" t="s">
        <v>3451</v>
      </c>
      <c r="J174" t="s">
        <v>1803</v>
      </c>
      <c r="K174" t="s">
        <v>2227</v>
      </c>
      <c r="M174" t="s">
        <v>2900</v>
      </c>
      <c r="N174" t="s">
        <v>2899</v>
      </c>
      <c r="O174" t="s">
        <v>2898</v>
      </c>
    </row>
    <row r="175" spans="1:15" x14ac:dyDescent="0.25">
      <c r="A175" t="s">
        <v>3450</v>
      </c>
      <c r="B175" t="s">
        <v>2211</v>
      </c>
      <c r="C175" t="s">
        <v>2209</v>
      </c>
      <c r="D175" t="s">
        <v>2309</v>
      </c>
      <c r="E175" t="s">
        <v>2212</v>
      </c>
      <c r="F175" s="6">
        <v>9947</v>
      </c>
      <c r="G175" s="6">
        <v>8289.17</v>
      </c>
      <c r="H175" s="6">
        <v>1657.83</v>
      </c>
      <c r="I175" s="46" t="s">
        <v>3449</v>
      </c>
      <c r="J175" t="s">
        <v>2213</v>
      </c>
      <c r="K175" t="s">
        <v>2210</v>
      </c>
      <c r="M175" t="s">
        <v>3448</v>
      </c>
      <c r="N175" t="s">
        <v>3447</v>
      </c>
      <c r="O175" t="s">
        <v>3446</v>
      </c>
    </row>
    <row r="176" spans="1:15" x14ac:dyDescent="0.25">
      <c r="A176" t="s">
        <v>3445</v>
      </c>
      <c r="B176" t="s">
        <v>2206</v>
      </c>
      <c r="C176" t="s">
        <v>2204</v>
      </c>
      <c r="D176" t="s">
        <v>2309</v>
      </c>
      <c r="E176" t="s">
        <v>2207</v>
      </c>
      <c r="F176" s="6">
        <v>108000</v>
      </c>
      <c r="G176" s="6">
        <v>90000</v>
      </c>
      <c r="H176" s="6">
        <v>18000</v>
      </c>
      <c r="I176" s="46" t="s">
        <v>3444</v>
      </c>
      <c r="J176" t="s">
        <v>2208</v>
      </c>
      <c r="K176" t="s">
        <v>2205</v>
      </c>
      <c r="M176" t="s">
        <v>3443</v>
      </c>
      <c r="N176" t="s">
        <v>3442</v>
      </c>
      <c r="O176" t="s">
        <v>3441</v>
      </c>
    </row>
    <row r="177" spans="1:15" x14ac:dyDescent="0.25">
      <c r="A177" t="s">
        <v>3440</v>
      </c>
      <c r="B177" t="s">
        <v>2203</v>
      </c>
      <c r="C177" t="s">
        <v>2201</v>
      </c>
      <c r="D177" t="s">
        <v>2309</v>
      </c>
      <c r="E177" t="s">
        <v>2499</v>
      </c>
      <c r="F177" s="6">
        <v>146965.20000000001</v>
      </c>
      <c r="G177" s="6">
        <v>122471</v>
      </c>
      <c r="H177" s="6">
        <v>24494.2</v>
      </c>
      <c r="I177" s="46" t="s">
        <v>3439</v>
      </c>
      <c r="J177" t="s">
        <v>71</v>
      </c>
      <c r="K177" t="s">
        <v>2202</v>
      </c>
      <c r="M177" t="s">
        <v>2498</v>
      </c>
      <c r="N177" t="s">
        <v>2497</v>
      </c>
      <c r="O177" t="s">
        <v>2496</v>
      </c>
    </row>
    <row r="178" spans="1:15" x14ac:dyDescent="0.25">
      <c r="A178" t="s">
        <v>3438</v>
      </c>
      <c r="B178" t="s">
        <v>1422</v>
      </c>
      <c r="C178" t="s">
        <v>2199</v>
      </c>
      <c r="D178" t="s">
        <v>2309</v>
      </c>
      <c r="E178" t="s">
        <v>1706</v>
      </c>
      <c r="F178" s="6">
        <v>81000</v>
      </c>
      <c r="G178" s="6">
        <v>67500</v>
      </c>
      <c r="H178" s="6">
        <v>13500</v>
      </c>
      <c r="I178" s="46" t="s">
        <v>1149</v>
      </c>
      <c r="J178" t="s">
        <v>1707</v>
      </c>
      <c r="K178" t="s">
        <v>2200</v>
      </c>
      <c r="M178" t="s">
        <v>2789</v>
      </c>
      <c r="N178" t="s">
        <v>2801</v>
      </c>
      <c r="O178" t="s">
        <v>2788</v>
      </c>
    </row>
    <row r="179" spans="1:15" x14ac:dyDescent="0.25">
      <c r="A179" t="s">
        <v>3437</v>
      </c>
      <c r="B179" t="s">
        <v>2198</v>
      </c>
      <c r="C179" t="s">
        <v>2196</v>
      </c>
      <c r="D179" t="s">
        <v>2298</v>
      </c>
      <c r="E179" t="s">
        <v>1429</v>
      </c>
      <c r="F179" s="6">
        <v>92430</v>
      </c>
      <c r="G179" s="6">
        <v>77024.990000000005</v>
      </c>
      <c r="H179" s="6">
        <v>15405.01</v>
      </c>
      <c r="I179" s="46" t="s">
        <v>3436</v>
      </c>
      <c r="J179" t="s">
        <v>42</v>
      </c>
      <c r="K179" t="s">
        <v>2197</v>
      </c>
      <c r="M179" t="s">
        <v>2302</v>
      </c>
      <c r="O179" t="s">
        <v>2301</v>
      </c>
    </row>
    <row r="180" spans="1:15" x14ac:dyDescent="0.25">
      <c r="A180" t="s">
        <v>3435</v>
      </c>
      <c r="B180" t="s">
        <v>2195</v>
      </c>
      <c r="C180" t="s">
        <v>2193</v>
      </c>
      <c r="D180" t="s">
        <v>2309</v>
      </c>
      <c r="E180" t="s">
        <v>1706</v>
      </c>
      <c r="F180" s="6">
        <v>131200</v>
      </c>
      <c r="G180" s="6">
        <v>109333.33</v>
      </c>
      <c r="H180" s="6">
        <v>21866.67</v>
      </c>
      <c r="I180" s="46" t="s">
        <v>409</v>
      </c>
      <c r="J180" t="s">
        <v>1707</v>
      </c>
      <c r="K180" t="s">
        <v>2194</v>
      </c>
      <c r="M180" t="s">
        <v>2789</v>
      </c>
      <c r="N180" t="s">
        <v>2801</v>
      </c>
      <c r="O180" t="s">
        <v>2788</v>
      </c>
    </row>
    <row r="181" spans="1:15" x14ac:dyDescent="0.25">
      <c r="A181" t="s">
        <v>3434</v>
      </c>
      <c r="B181" t="s">
        <v>2192</v>
      </c>
      <c r="C181" t="s">
        <v>2190</v>
      </c>
      <c r="D181" t="s">
        <v>2298</v>
      </c>
      <c r="E181" t="s">
        <v>1531</v>
      </c>
      <c r="F181" s="6">
        <v>700488</v>
      </c>
      <c r="G181" s="6">
        <v>583740</v>
      </c>
      <c r="H181" s="6">
        <v>116748</v>
      </c>
      <c r="I181" s="46" t="s">
        <v>398</v>
      </c>
      <c r="J181" t="s">
        <v>44</v>
      </c>
      <c r="K181" t="s">
        <v>2191</v>
      </c>
      <c r="M181" t="s">
        <v>2492</v>
      </c>
      <c r="N181" t="s">
        <v>2491</v>
      </c>
      <c r="O181" t="s">
        <v>2490</v>
      </c>
    </row>
    <row r="182" spans="1:15" x14ac:dyDescent="0.25">
      <c r="A182" t="s">
        <v>3433</v>
      </c>
      <c r="B182" t="s">
        <v>2189</v>
      </c>
      <c r="C182" t="s">
        <v>2187</v>
      </c>
      <c r="D182" t="s">
        <v>2309</v>
      </c>
      <c r="E182" t="s">
        <v>1729</v>
      </c>
      <c r="F182" s="6">
        <v>16590.37</v>
      </c>
      <c r="G182" s="6">
        <v>13825.31</v>
      </c>
      <c r="H182" s="6">
        <v>2765.06</v>
      </c>
      <c r="I182" s="46" t="s">
        <v>3432</v>
      </c>
      <c r="J182" t="s">
        <v>130</v>
      </c>
      <c r="K182" t="s">
        <v>2188</v>
      </c>
      <c r="M182" t="s">
        <v>2818</v>
      </c>
      <c r="N182" t="s">
        <v>2817</v>
      </c>
      <c r="O182" t="s">
        <v>2816</v>
      </c>
    </row>
    <row r="183" spans="1:15" x14ac:dyDescent="0.25">
      <c r="A183" t="s">
        <v>3431</v>
      </c>
      <c r="B183" t="s">
        <v>2189</v>
      </c>
      <c r="C183" t="s">
        <v>2127</v>
      </c>
      <c r="D183" t="s">
        <v>2298</v>
      </c>
      <c r="E183" t="s">
        <v>1814</v>
      </c>
      <c r="F183" s="6">
        <v>1680</v>
      </c>
      <c r="G183" s="6">
        <v>1400</v>
      </c>
      <c r="H183" s="6">
        <v>280</v>
      </c>
      <c r="I183" s="46" t="s">
        <v>3430</v>
      </c>
      <c r="J183" t="s">
        <v>1815</v>
      </c>
      <c r="K183" t="s">
        <v>2128</v>
      </c>
      <c r="M183" t="s">
        <v>3211</v>
      </c>
      <c r="O183" t="s">
        <v>3210</v>
      </c>
    </row>
    <row r="184" spans="1:15" x14ac:dyDescent="0.25">
      <c r="A184" t="s">
        <v>3429</v>
      </c>
      <c r="B184" t="s">
        <v>2186</v>
      </c>
      <c r="C184" t="s">
        <v>2184</v>
      </c>
      <c r="D184" t="s">
        <v>2309</v>
      </c>
      <c r="E184" t="s">
        <v>1404</v>
      </c>
      <c r="F184" s="6">
        <v>35600</v>
      </c>
      <c r="G184" s="6">
        <v>29666.67</v>
      </c>
      <c r="H184" s="6">
        <v>5933.33</v>
      </c>
      <c r="I184" s="46" t="s">
        <v>3428</v>
      </c>
      <c r="J184" t="s">
        <v>1405</v>
      </c>
      <c r="K184" t="s">
        <v>2185</v>
      </c>
      <c r="M184" t="s">
        <v>2943</v>
      </c>
      <c r="N184" t="s">
        <v>2942</v>
      </c>
      <c r="O184" t="s">
        <v>2941</v>
      </c>
    </row>
    <row r="185" spans="1:15" x14ac:dyDescent="0.25">
      <c r="A185" t="s">
        <v>3427</v>
      </c>
      <c r="B185" t="s">
        <v>2176</v>
      </c>
      <c r="C185" t="s">
        <v>2174</v>
      </c>
      <c r="D185" t="s">
        <v>2309</v>
      </c>
      <c r="E185" t="s">
        <v>2177</v>
      </c>
      <c r="F185" s="6">
        <v>144312</v>
      </c>
      <c r="G185" s="6">
        <v>120260</v>
      </c>
      <c r="H185" s="6">
        <v>24052</v>
      </c>
      <c r="I185" s="46" t="s">
        <v>3426</v>
      </c>
      <c r="J185" t="s">
        <v>2179</v>
      </c>
      <c r="K185" t="s">
        <v>2175</v>
      </c>
      <c r="M185" t="s">
        <v>3425</v>
      </c>
      <c r="N185" t="s">
        <v>3424</v>
      </c>
      <c r="O185" t="s">
        <v>3423</v>
      </c>
    </row>
    <row r="186" spans="1:15" x14ac:dyDescent="0.25">
      <c r="A186" t="s">
        <v>3422</v>
      </c>
      <c r="B186" t="s">
        <v>2176</v>
      </c>
      <c r="C186" t="s">
        <v>2180</v>
      </c>
      <c r="D186" t="s">
        <v>2309</v>
      </c>
      <c r="E186" t="s">
        <v>1788</v>
      </c>
      <c r="F186" s="6">
        <v>46200</v>
      </c>
      <c r="G186" s="6">
        <v>38500</v>
      </c>
      <c r="H186" s="6">
        <v>7700</v>
      </c>
      <c r="I186" s="46" t="s">
        <v>3421</v>
      </c>
      <c r="J186" t="s">
        <v>1789</v>
      </c>
      <c r="K186" t="s">
        <v>2181</v>
      </c>
      <c r="M186" t="s">
        <v>2869</v>
      </c>
      <c r="N186" t="s">
        <v>2868</v>
      </c>
      <c r="O186" t="s">
        <v>2867</v>
      </c>
    </row>
    <row r="187" spans="1:15" x14ac:dyDescent="0.25">
      <c r="A187" t="s">
        <v>3420</v>
      </c>
      <c r="B187" t="s">
        <v>2176</v>
      </c>
      <c r="C187" t="s">
        <v>2182</v>
      </c>
      <c r="D187" t="s">
        <v>2298</v>
      </c>
      <c r="E187" t="s">
        <v>1492</v>
      </c>
      <c r="F187" s="6">
        <v>34128</v>
      </c>
      <c r="G187" s="6">
        <v>28440</v>
      </c>
      <c r="H187" s="6">
        <v>5688</v>
      </c>
      <c r="I187" s="46" t="s">
        <v>3419</v>
      </c>
      <c r="J187" t="s">
        <v>48</v>
      </c>
      <c r="K187" t="s">
        <v>2183</v>
      </c>
      <c r="M187" t="s">
        <v>2420</v>
      </c>
      <c r="N187" t="s">
        <v>2419</v>
      </c>
      <c r="O187" t="s">
        <v>2418</v>
      </c>
    </row>
    <row r="188" spans="1:15" x14ac:dyDescent="0.25">
      <c r="A188" t="s">
        <v>3418</v>
      </c>
      <c r="B188" t="s">
        <v>2168</v>
      </c>
      <c r="C188" t="s">
        <v>2166</v>
      </c>
      <c r="D188" t="s">
        <v>2298</v>
      </c>
      <c r="E188" t="s">
        <v>3390</v>
      </c>
      <c r="F188" s="6">
        <v>2242489.2200000002</v>
      </c>
      <c r="G188" s="6">
        <v>1868741.02</v>
      </c>
      <c r="H188" s="6">
        <v>373748.2</v>
      </c>
      <c r="I188" s="46" t="s">
        <v>989</v>
      </c>
      <c r="J188" t="s">
        <v>92</v>
      </c>
      <c r="K188" t="s">
        <v>2167</v>
      </c>
      <c r="M188" t="s">
        <v>2447</v>
      </c>
      <c r="N188" t="s">
        <v>3389</v>
      </c>
      <c r="O188" t="s">
        <v>2445</v>
      </c>
    </row>
    <row r="189" spans="1:15" x14ac:dyDescent="0.25">
      <c r="A189" t="s">
        <v>3417</v>
      </c>
      <c r="B189" t="s">
        <v>2168</v>
      </c>
      <c r="C189" t="s">
        <v>2169</v>
      </c>
      <c r="D189" t="s">
        <v>2309</v>
      </c>
      <c r="E189" t="s">
        <v>2171</v>
      </c>
      <c r="F189" s="6">
        <v>12000</v>
      </c>
      <c r="G189" s="6">
        <v>10000</v>
      </c>
      <c r="H189" s="6">
        <v>2000</v>
      </c>
      <c r="I189" s="46" t="s">
        <v>3416</v>
      </c>
      <c r="J189" t="s">
        <v>135</v>
      </c>
      <c r="K189" t="s">
        <v>2170</v>
      </c>
      <c r="M189" t="s">
        <v>3415</v>
      </c>
      <c r="N189" t="s">
        <v>3414</v>
      </c>
      <c r="O189" t="s">
        <v>3413</v>
      </c>
    </row>
    <row r="190" spans="1:15" x14ac:dyDescent="0.25">
      <c r="A190" t="s">
        <v>3412</v>
      </c>
      <c r="B190" t="s">
        <v>2168</v>
      </c>
      <c r="C190" t="s">
        <v>2172</v>
      </c>
      <c r="D190" t="s">
        <v>2298</v>
      </c>
      <c r="E190" t="s">
        <v>1949</v>
      </c>
      <c r="F190" s="6">
        <v>15000</v>
      </c>
      <c r="G190" s="6">
        <v>12500</v>
      </c>
      <c r="H190" s="6">
        <v>2500</v>
      </c>
      <c r="I190" s="46" t="s">
        <v>3411</v>
      </c>
      <c r="J190" t="s">
        <v>1950</v>
      </c>
      <c r="K190" t="s">
        <v>2173</v>
      </c>
      <c r="M190" t="s">
        <v>3091</v>
      </c>
      <c r="N190" t="s">
        <v>3090</v>
      </c>
      <c r="O190" t="s">
        <v>3089</v>
      </c>
    </row>
    <row r="191" spans="1:15" x14ac:dyDescent="0.25">
      <c r="A191" t="s">
        <v>3410</v>
      </c>
      <c r="B191" t="s">
        <v>2164</v>
      </c>
      <c r="C191" t="s">
        <v>2162</v>
      </c>
      <c r="D191" t="s">
        <v>2309</v>
      </c>
      <c r="E191" t="s">
        <v>3408</v>
      </c>
      <c r="F191" s="6">
        <v>62400</v>
      </c>
      <c r="G191" s="6">
        <v>52000</v>
      </c>
      <c r="H191" s="6">
        <v>10400</v>
      </c>
      <c r="I191" s="46" t="s">
        <v>3409</v>
      </c>
      <c r="J191" t="s">
        <v>28</v>
      </c>
      <c r="K191" t="s">
        <v>2163</v>
      </c>
      <c r="M191" t="s">
        <v>3407</v>
      </c>
      <c r="N191" t="s">
        <v>3406</v>
      </c>
      <c r="O191" t="s">
        <v>3405</v>
      </c>
    </row>
    <row r="192" spans="1:15" x14ac:dyDescent="0.25">
      <c r="A192" t="s">
        <v>3404</v>
      </c>
      <c r="B192" t="s">
        <v>2159</v>
      </c>
      <c r="C192" t="s">
        <v>2157</v>
      </c>
      <c r="D192" t="s">
        <v>2298</v>
      </c>
      <c r="E192" t="s">
        <v>1531</v>
      </c>
      <c r="F192" s="6">
        <v>1500120</v>
      </c>
      <c r="G192" s="6">
        <v>1250100</v>
      </c>
      <c r="H192" s="6">
        <v>250020</v>
      </c>
      <c r="I192" s="46" t="s">
        <v>3403</v>
      </c>
      <c r="J192" t="s">
        <v>44</v>
      </c>
      <c r="K192" t="s">
        <v>2158</v>
      </c>
      <c r="M192" t="s">
        <v>2492</v>
      </c>
      <c r="N192" t="s">
        <v>2491</v>
      </c>
      <c r="O192" t="s">
        <v>2490</v>
      </c>
    </row>
    <row r="193" spans="1:15" x14ac:dyDescent="0.25">
      <c r="A193" t="s">
        <v>3402</v>
      </c>
      <c r="B193" t="s">
        <v>2159</v>
      </c>
      <c r="C193" t="s">
        <v>2160</v>
      </c>
      <c r="D193" t="s">
        <v>2298</v>
      </c>
      <c r="E193" t="s">
        <v>1492</v>
      </c>
      <c r="F193" s="6">
        <v>66744</v>
      </c>
      <c r="G193" s="6">
        <v>55620</v>
      </c>
      <c r="H193" s="6">
        <v>11124</v>
      </c>
      <c r="I193" s="46" t="s">
        <v>3401</v>
      </c>
      <c r="J193" t="s">
        <v>48</v>
      </c>
      <c r="K193" t="s">
        <v>2161</v>
      </c>
      <c r="M193" t="s">
        <v>2420</v>
      </c>
      <c r="N193" t="s">
        <v>2419</v>
      </c>
      <c r="O193" t="s">
        <v>2418</v>
      </c>
    </row>
    <row r="194" spans="1:15" x14ac:dyDescent="0.25">
      <c r="A194" t="s">
        <v>3400</v>
      </c>
      <c r="B194" t="s">
        <v>2154</v>
      </c>
      <c r="C194" t="s">
        <v>3399</v>
      </c>
      <c r="D194" t="s">
        <v>2298</v>
      </c>
      <c r="E194" t="s">
        <v>1399</v>
      </c>
      <c r="F194" s="6">
        <v>1949.97</v>
      </c>
      <c r="G194" s="6">
        <v>1641.64</v>
      </c>
      <c r="H194" s="6">
        <v>308.33</v>
      </c>
      <c r="I194" s="46" t="s">
        <v>3398</v>
      </c>
      <c r="J194" t="s">
        <v>1400</v>
      </c>
      <c r="K194" t="s">
        <v>3397</v>
      </c>
      <c r="M194" t="s">
        <v>2296</v>
      </c>
      <c r="O194" t="s">
        <v>2295</v>
      </c>
    </row>
    <row r="195" spans="1:15" x14ac:dyDescent="0.25">
      <c r="A195" t="s">
        <v>3396</v>
      </c>
      <c r="B195" t="s">
        <v>2154</v>
      </c>
      <c r="C195" t="s">
        <v>2152</v>
      </c>
      <c r="D195" t="s">
        <v>2309</v>
      </c>
      <c r="E195" t="s">
        <v>2155</v>
      </c>
      <c r="F195" s="6">
        <v>10000</v>
      </c>
      <c r="G195" s="6">
        <v>8333.33</v>
      </c>
      <c r="H195" s="6">
        <v>1666.67</v>
      </c>
      <c r="I195" s="46" t="s">
        <v>3395</v>
      </c>
      <c r="J195" t="s">
        <v>2156</v>
      </c>
      <c r="K195" t="s">
        <v>2153</v>
      </c>
      <c r="M195" t="s">
        <v>3394</v>
      </c>
      <c r="N195" t="s">
        <v>3393</v>
      </c>
      <c r="O195" t="s">
        <v>3392</v>
      </c>
    </row>
    <row r="196" spans="1:15" x14ac:dyDescent="0.25">
      <c r="A196" t="s">
        <v>3391</v>
      </c>
      <c r="B196" t="s">
        <v>2148</v>
      </c>
      <c r="C196" t="s">
        <v>2146</v>
      </c>
      <c r="D196" t="s">
        <v>2298</v>
      </c>
      <c r="E196" t="s">
        <v>3390</v>
      </c>
      <c r="F196" s="6">
        <v>5168684.3</v>
      </c>
      <c r="G196" s="6">
        <v>4307236.92</v>
      </c>
      <c r="H196" s="6">
        <v>861447.38</v>
      </c>
      <c r="I196" s="46" t="s">
        <v>1275</v>
      </c>
      <c r="J196" t="s">
        <v>92</v>
      </c>
      <c r="K196" t="s">
        <v>2147</v>
      </c>
      <c r="M196" t="s">
        <v>2447</v>
      </c>
      <c r="N196" t="s">
        <v>3389</v>
      </c>
      <c r="O196" t="s">
        <v>2445</v>
      </c>
    </row>
    <row r="197" spans="1:15" x14ac:dyDescent="0.25">
      <c r="A197" t="s">
        <v>3388</v>
      </c>
      <c r="B197" t="s">
        <v>2148</v>
      </c>
      <c r="C197" t="s">
        <v>2150</v>
      </c>
      <c r="D197" t="s">
        <v>2298</v>
      </c>
      <c r="E197" t="s">
        <v>1492</v>
      </c>
      <c r="F197" s="6">
        <v>93816</v>
      </c>
      <c r="G197" s="6">
        <v>78180</v>
      </c>
      <c r="H197" s="6">
        <v>15636</v>
      </c>
      <c r="I197" s="46" t="s">
        <v>3387</v>
      </c>
      <c r="J197" t="s">
        <v>48</v>
      </c>
      <c r="K197" t="s">
        <v>2151</v>
      </c>
      <c r="M197" t="s">
        <v>2420</v>
      </c>
      <c r="N197" t="s">
        <v>2419</v>
      </c>
      <c r="O197" t="s">
        <v>2418</v>
      </c>
    </row>
    <row r="198" spans="1:15" x14ac:dyDescent="0.25">
      <c r="A198" t="s">
        <v>3386</v>
      </c>
      <c r="B198" t="s">
        <v>2139</v>
      </c>
      <c r="C198" t="s">
        <v>2137</v>
      </c>
      <c r="D198" t="s">
        <v>2298</v>
      </c>
      <c r="E198" t="s">
        <v>1452</v>
      </c>
      <c r="F198" s="6">
        <v>229000</v>
      </c>
      <c r="G198" s="6">
        <v>190833.33</v>
      </c>
      <c r="H198" s="6">
        <v>38166.67</v>
      </c>
      <c r="I198" s="46" t="s">
        <v>3385</v>
      </c>
      <c r="J198" t="s">
        <v>37</v>
      </c>
      <c r="K198" t="s">
        <v>2138</v>
      </c>
      <c r="M198" t="s">
        <v>2347</v>
      </c>
      <c r="O198" t="s">
        <v>2346</v>
      </c>
    </row>
    <row r="199" spans="1:15" x14ac:dyDescent="0.25">
      <c r="A199" t="s">
        <v>3384</v>
      </c>
      <c r="B199" t="s">
        <v>2139</v>
      </c>
      <c r="C199" t="s">
        <v>2140</v>
      </c>
      <c r="D199" t="s">
        <v>2298</v>
      </c>
      <c r="E199" t="s">
        <v>2142</v>
      </c>
      <c r="F199" s="6">
        <v>52470</v>
      </c>
      <c r="G199" s="6">
        <v>43725</v>
      </c>
      <c r="H199" s="6">
        <v>8745</v>
      </c>
      <c r="I199" s="46" t="s">
        <v>3383</v>
      </c>
      <c r="J199" t="s">
        <v>2143</v>
      </c>
      <c r="K199" t="s">
        <v>2141</v>
      </c>
      <c r="M199" t="s">
        <v>3380</v>
      </c>
      <c r="N199" t="s">
        <v>3379</v>
      </c>
      <c r="O199" t="s">
        <v>3378</v>
      </c>
    </row>
    <row r="200" spans="1:15" x14ac:dyDescent="0.25">
      <c r="A200" t="s">
        <v>3382</v>
      </c>
      <c r="B200" t="s">
        <v>2139</v>
      </c>
      <c r="C200" t="s">
        <v>2144</v>
      </c>
      <c r="D200" t="s">
        <v>2298</v>
      </c>
      <c r="E200" t="s">
        <v>2142</v>
      </c>
      <c r="F200" s="6">
        <v>104940</v>
      </c>
      <c r="G200" s="6">
        <v>87450</v>
      </c>
      <c r="H200" s="6">
        <v>17490</v>
      </c>
      <c r="I200" s="46" t="s">
        <v>3381</v>
      </c>
      <c r="J200" t="s">
        <v>2143</v>
      </c>
      <c r="K200" t="s">
        <v>2145</v>
      </c>
      <c r="M200" t="s">
        <v>3380</v>
      </c>
      <c r="N200" t="s">
        <v>3379</v>
      </c>
      <c r="O200" t="s">
        <v>3378</v>
      </c>
    </row>
    <row r="201" spans="1:15" x14ac:dyDescent="0.25">
      <c r="A201" t="s">
        <v>3377</v>
      </c>
      <c r="B201" t="s">
        <v>2132</v>
      </c>
      <c r="C201" t="s">
        <v>2130</v>
      </c>
      <c r="D201" t="s">
        <v>2309</v>
      </c>
      <c r="E201" t="s">
        <v>58</v>
      </c>
      <c r="F201" s="6">
        <v>11913</v>
      </c>
      <c r="G201" s="6">
        <v>11913</v>
      </c>
      <c r="H201" s="6">
        <v>0</v>
      </c>
      <c r="I201" s="46" t="s">
        <v>533</v>
      </c>
      <c r="J201" t="s">
        <v>59</v>
      </c>
      <c r="K201" t="s">
        <v>2131</v>
      </c>
      <c r="M201" t="s">
        <v>2363</v>
      </c>
      <c r="N201" t="s">
        <v>2362</v>
      </c>
      <c r="O201" t="s">
        <v>2361</v>
      </c>
    </row>
    <row r="202" spans="1:15" x14ac:dyDescent="0.25">
      <c r="A202" t="s">
        <v>3376</v>
      </c>
      <c r="B202" t="s">
        <v>2125</v>
      </c>
      <c r="C202" t="s">
        <v>3375</v>
      </c>
      <c r="D202" t="s">
        <v>2309</v>
      </c>
      <c r="E202" t="s">
        <v>1460</v>
      </c>
      <c r="F202" s="6">
        <v>3000</v>
      </c>
      <c r="G202" s="6">
        <v>2500</v>
      </c>
      <c r="H202" s="6">
        <v>500</v>
      </c>
      <c r="I202" s="46" t="s">
        <v>3374</v>
      </c>
      <c r="J202" t="s">
        <v>57</v>
      </c>
      <c r="K202" t="s">
        <v>2124</v>
      </c>
      <c r="M202" t="s">
        <v>2371</v>
      </c>
      <c r="N202" t="s">
        <v>1403</v>
      </c>
      <c r="O202" t="s">
        <v>3022</v>
      </c>
    </row>
    <row r="203" spans="1:15" x14ac:dyDescent="0.25">
      <c r="A203" t="s">
        <v>3373</v>
      </c>
      <c r="B203" t="s">
        <v>2125</v>
      </c>
      <c r="C203" t="s">
        <v>3372</v>
      </c>
      <c r="D203" t="s">
        <v>2309</v>
      </c>
      <c r="E203" t="s">
        <v>2077</v>
      </c>
      <c r="F203" s="6">
        <v>110560.48</v>
      </c>
      <c r="G203" s="6">
        <v>92133.72</v>
      </c>
      <c r="H203" s="6">
        <v>18426.759999999998</v>
      </c>
      <c r="I203" s="46" t="s">
        <v>3371</v>
      </c>
      <c r="J203" t="s">
        <v>2078</v>
      </c>
      <c r="K203" t="s">
        <v>2126</v>
      </c>
      <c r="M203" t="s">
        <v>3240</v>
      </c>
      <c r="N203" t="s">
        <v>3239</v>
      </c>
      <c r="O203" t="s">
        <v>3238</v>
      </c>
    </row>
    <row r="204" spans="1:15" x14ac:dyDescent="0.25">
      <c r="A204" t="s">
        <v>3370</v>
      </c>
      <c r="B204" t="s">
        <v>2115</v>
      </c>
      <c r="C204" t="s">
        <v>3369</v>
      </c>
      <c r="D204" t="s">
        <v>2309</v>
      </c>
      <c r="E204" t="s">
        <v>1835</v>
      </c>
      <c r="F204" s="6">
        <v>36000</v>
      </c>
      <c r="G204" s="6">
        <v>30000</v>
      </c>
      <c r="H204" s="6">
        <v>6000</v>
      </c>
      <c r="I204" s="46" t="s">
        <v>3368</v>
      </c>
      <c r="J204" t="s">
        <v>1836</v>
      </c>
      <c r="K204" t="s">
        <v>2114</v>
      </c>
      <c r="M204" t="s">
        <v>2949</v>
      </c>
      <c r="N204" t="s">
        <v>2948</v>
      </c>
      <c r="O204" t="s">
        <v>2947</v>
      </c>
    </row>
    <row r="205" spans="1:15" x14ac:dyDescent="0.25">
      <c r="A205" t="s">
        <v>3367</v>
      </c>
      <c r="B205" t="s">
        <v>2115</v>
      </c>
      <c r="C205" t="s">
        <v>3366</v>
      </c>
      <c r="D205" t="s">
        <v>2309</v>
      </c>
      <c r="E205" t="s">
        <v>3278</v>
      </c>
      <c r="F205" s="6">
        <v>66201.600000000006</v>
      </c>
      <c r="G205" s="6">
        <v>55168</v>
      </c>
      <c r="H205" s="6">
        <v>11033.6</v>
      </c>
      <c r="I205" s="46" t="s">
        <v>3365</v>
      </c>
      <c r="J205" t="s">
        <v>1862</v>
      </c>
      <c r="K205" t="s">
        <v>2116</v>
      </c>
      <c r="M205" t="s">
        <v>2970</v>
      </c>
      <c r="N205" t="s">
        <v>2969</v>
      </c>
      <c r="O205" t="s">
        <v>2968</v>
      </c>
    </row>
    <row r="206" spans="1:15" x14ac:dyDescent="0.25">
      <c r="A206" t="s">
        <v>3364</v>
      </c>
      <c r="B206" t="s">
        <v>2115</v>
      </c>
      <c r="C206" t="s">
        <v>3363</v>
      </c>
      <c r="D206" t="s">
        <v>2309</v>
      </c>
      <c r="E206" t="s">
        <v>1835</v>
      </c>
      <c r="F206" s="6">
        <v>24000</v>
      </c>
      <c r="G206" s="6">
        <v>20000</v>
      </c>
      <c r="H206" s="6">
        <v>4000</v>
      </c>
      <c r="I206" s="46" t="s">
        <v>3362</v>
      </c>
      <c r="J206" t="s">
        <v>1836</v>
      </c>
      <c r="K206" t="s">
        <v>2117</v>
      </c>
      <c r="M206" t="s">
        <v>2949</v>
      </c>
      <c r="N206" t="s">
        <v>2948</v>
      </c>
      <c r="O206" t="s">
        <v>2947</v>
      </c>
    </row>
    <row r="207" spans="1:15" x14ac:dyDescent="0.25">
      <c r="A207" t="s">
        <v>3361</v>
      </c>
      <c r="B207" t="s">
        <v>2115</v>
      </c>
      <c r="C207" t="s">
        <v>3360</v>
      </c>
      <c r="D207" t="s">
        <v>2309</v>
      </c>
      <c r="E207" t="s">
        <v>1835</v>
      </c>
      <c r="F207" s="6">
        <v>36000</v>
      </c>
      <c r="G207" s="6">
        <v>30000</v>
      </c>
      <c r="H207" s="6">
        <v>6000</v>
      </c>
      <c r="I207" s="46" t="s">
        <v>3359</v>
      </c>
      <c r="J207" t="s">
        <v>1836</v>
      </c>
      <c r="K207" t="s">
        <v>2118</v>
      </c>
      <c r="M207" t="s">
        <v>2949</v>
      </c>
      <c r="N207" t="s">
        <v>2948</v>
      </c>
      <c r="O207" t="s">
        <v>2947</v>
      </c>
    </row>
    <row r="208" spans="1:15" x14ac:dyDescent="0.25">
      <c r="A208" t="s">
        <v>3358</v>
      </c>
      <c r="B208" t="s">
        <v>2115</v>
      </c>
      <c r="C208" t="s">
        <v>3357</v>
      </c>
      <c r="D208" t="s">
        <v>2309</v>
      </c>
      <c r="E208" t="s">
        <v>1835</v>
      </c>
      <c r="F208" s="6">
        <v>36000</v>
      </c>
      <c r="G208" s="6">
        <v>30000</v>
      </c>
      <c r="H208" s="6">
        <v>6000</v>
      </c>
      <c r="I208" s="46" t="s">
        <v>3356</v>
      </c>
      <c r="J208" t="s">
        <v>1836</v>
      </c>
      <c r="K208" t="s">
        <v>2119</v>
      </c>
      <c r="M208" t="s">
        <v>2949</v>
      </c>
      <c r="N208" t="s">
        <v>2948</v>
      </c>
      <c r="O208" t="s">
        <v>2947</v>
      </c>
    </row>
    <row r="209" spans="1:15" x14ac:dyDescent="0.25">
      <c r="A209" t="s">
        <v>3355</v>
      </c>
      <c r="B209" t="s">
        <v>2115</v>
      </c>
      <c r="C209" t="s">
        <v>3354</v>
      </c>
      <c r="D209" t="s">
        <v>2309</v>
      </c>
      <c r="E209" t="s">
        <v>1835</v>
      </c>
      <c r="F209" s="6">
        <v>36000</v>
      </c>
      <c r="G209" s="6">
        <v>30000</v>
      </c>
      <c r="H209" s="6">
        <v>6000</v>
      </c>
      <c r="I209" s="46" t="s">
        <v>3353</v>
      </c>
      <c r="J209" t="s">
        <v>1836</v>
      </c>
      <c r="K209" t="s">
        <v>2120</v>
      </c>
      <c r="M209" t="s">
        <v>2949</v>
      </c>
      <c r="N209" t="s">
        <v>2948</v>
      </c>
      <c r="O209" t="s">
        <v>2947</v>
      </c>
    </row>
    <row r="210" spans="1:15" x14ac:dyDescent="0.25">
      <c r="A210" t="s">
        <v>3352</v>
      </c>
      <c r="B210" t="s">
        <v>2115</v>
      </c>
      <c r="C210" t="s">
        <v>3351</v>
      </c>
      <c r="D210" t="s">
        <v>2309</v>
      </c>
      <c r="E210" t="s">
        <v>1835</v>
      </c>
      <c r="F210" s="6">
        <v>36000</v>
      </c>
      <c r="G210" s="6">
        <v>30000</v>
      </c>
      <c r="H210" s="6">
        <v>6000</v>
      </c>
      <c r="I210" s="46" t="s">
        <v>3350</v>
      </c>
      <c r="J210" t="s">
        <v>1836</v>
      </c>
      <c r="K210" t="s">
        <v>2121</v>
      </c>
      <c r="M210" t="s">
        <v>2949</v>
      </c>
      <c r="N210" t="s">
        <v>2948</v>
      </c>
      <c r="O210" t="s">
        <v>2947</v>
      </c>
    </row>
    <row r="211" spans="1:15" x14ac:dyDescent="0.25">
      <c r="A211" t="s">
        <v>3349</v>
      </c>
      <c r="B211" t="s">
        <v>2115</v>
      </c>
      <c r="C211" t="s">
        <v>3348</v>
      </c>
      <c r="D211" t="s">
        <v>2309</v>
      </c>
      <c r="E211" t="s">
        <v>1835</v>
      </c>
      <c r="F211" s="6">
        <v>36000</v>
      </c>
      <c r="G211" s="6">
        <v>30000</v>
      </c>
      <c r="H211" s="6">
        <v>6000</v>
      </c>
      <c r="I211" s="46" t="s">
        <v>2324</v>
      </c>
      <c r="J211" t="s">
        <v>1836</v>
      </c>
      <c r="K211" t="s">
        <v>2122</v>
      </c>
      <c r="M211" t="s">
        <v>2949</v>
      </c>
      <c r="N211" t="s">
        <v>2948</v>
      </c>
      <c r="O211" t="s">
        <v>2947</v>
      </c>
    </row>
    <row r="212" spans="1:15" x14ac:dyDescent="0.25">
      <c r="A212" t="s">
        <v>3347</v>
      </c>
      <c r="B212" t="s">
        <v>2115</v>
      </c>
      <c r="C212" t="s">
        <v>3346</v>
      </c>
      <c r="D212" t="s">
        <v>2309</v>
      </c>
      <c r="E212" t="s">
        <v>2077</v>
      </c>
      <c r="F212" s="6">
        <v>102631.53</v>
      </c>
      <c r="G212" s="6">
        <v>85526.28</v>
      </c>
      <c r="H212" s="6">
        <v>17105.25</v>
      </c>
      <c r="I212" s="46" t="s">
        <v>3345</v>
      </c>
      <c r="J212" t="s">
        <v>2078</v>
      </c>
      <c r="K212" t="s">
        <v>2123</v>
      </c>
      <c r="M212" t="s">
        <v>3240</v>
      </c>
      <c r="N212" t="s">
        <v>3239</v>
      </c>
      <c r="O212" t="s">
        <v>3238</v>
      </c>
    </row>
    <row r="213" spans="1:15" x14ac:dyDescent="0.25">
      <c r="A213" t="s">
        <v>3344</v>
      </c>
      <c r="B213" t="s">
        <v>2113</v>
      </c>
      <c r="C213" t="s">
        <v>3343</v>
      </c>
      <c r="D213" t="s">
        <v>2309</v>
      </c>
      <c r="E213" t="s">
        <v>2315</v>
      </c>
      <c r="F213" s="6">
        <v>6480</v>
      </c>
      <c r="G213" s="6">
        <v>5400</v>
      </c>
      <c r="H213" s="6">
        <v>1080</v>
      </c>
      <c r="I213" s="46" t="s">
        <v>970</v>
      </c>
      <c r="J213" t="s">
        <v>73</v>
      </c>
      <c r="K213" t="s">
        <v>2112</v>
      </c>
      <c r="M213" t="s">
        <v>2314</v>
      </c>
      <c r="N213" t="s">
        <v>2313</v>
      </c>
      <c r="O213" t="s">
        <v>2312</v>
      </c>
    </row>
    <row r="214" spans="1:15" x14ac:dyDescent="0.25">
      <c r="A214" t="s">
        <v>3342</v>
      </c>
      <c r="B214" t="s">
        <v>1423</v>
      </c>
      <c r="C214" t="s">
        <v>3341</v>
      </c>
      <c r="D214" t="s">
        <v>2309</v>
      </c>
      <c r="E214" t="s">
        <v>3278</v>
      </c>
      <c r="F214" s="6">
        <v>148954.26999999999</v>
      </c>
      <c r="G214" s="6">
        <v>124128.55</v>
      </c>
      <c r="H214" s="6">
        <v>24825.72</v>
      </c>
      <c r="I214" s="46" t="s">
        <v>3340</v>
      </c>
      <c r="J214" t="s">
        <v>1862</v>
      </c>
      <c r="K214" t="s">
        <v>2107</v>
      </c>
      <c r="M214" t="s">
        <v>2970</v>
      </c>
      <c r="N214" t="s">
        <v>2969</v>
      </c>
      <c r="O214" t="s">
        <v>2968</v>
      </c>
    </row>
    <row r="215" spans="1:15" x14ac:dyDescent="0.25">
      <c r="A215" t="s">
        <v>3339</v>
      </c>
      <c r="B215" t="s">
        <v>1423</v>
      </c>
      <c r="C215" t="s">
        <v>3338</v>
      </c>
      <c r="D215" t="s">
        <v>2309</v>
      </c>
      <c r="E215" t="s">
        <v>1922</v>
      </c>
      <c r="F215" s="6">
        <v>57600</v>
      </c>
      <c r="G215" s="6">
        <v>48000</v>
      </c>
      <c r="H215" s="6">
        <v>9600</v>
      </c>
      <c r="I215" s="46" t="s">
        <v>3337</v>
      </c>
      <c r="J215" t="s">
        <v>1923</v>
      </c>
      <c r="K215" t="s">
        <v>2108</v>
      </c>
      <c r="M215" t="s">
        <v>3053</v>
      </c>
      <c r="N215" t="s">
        <v>3052</v>
      </c>
      <c r="O215" t="s">
        <v>3051</v>
      </c>
    </row>
    <row r="216" spans="1:15" x14ac:dyDescent="0.25">
      <c r="A216" t="s">
        <v>3336</v>
      </c>
      <c r="B216" t="s">
        <v>1423</v>
      </c>
      <c r="C216" t="s">
        <v>3335</v>
      </c>
      <c r="D216" t="s">
        <v>2309</v>
      </c>
      <c r="E216" t="s">
        <v>1922</v>
      </c>
      <c r="F216" s="6">
        <v>96000</v>
      </c>
      <c r="G216" s="6">
        <v>80000</v>
      </c>
      <c r="H216" s="6">
        <v>16000</v>
      </c>
      <c r="I216" s="46" t="s">
        <v>3181</v>
      </c>
      <c r="J216" t="s">
        <v>1923</v>
      </c>
      <c r="K216" t="s">
        <v>2109</v>
      </c>
      <c r="M216" t="s">
        <v>3053</v>
      </c>
      <c r="N216" t="s">
        <v>3052</v>
      </c>
      <c r="O216" t="s">
        <v>3051</v>
      </c>
    </row>
    <row r="217" spans="1:15" x14ac:dyDescent="0.25">
      <c r="A217" t="s">
        <v>3334</v>
      </c>
      <c r="B217" t="s">
        <v>1423</v>
      </c>
      <c r="C217" t="s">
        <v>3333</v>
      </c>
      <c r="D217" t="s">
        <v>2309</v>
      </c>
      <c r="E217" t="s">
        <v>1922</v>
      </c>
      <c r="F217" s="6">
        <v>96000</v>
      </c>
      <c r="G217" s="6">
        <v>80000</v>
      </c>
      <c r="H217" s="6">
        <v>16000</v>
      </c>
      <c r="I217" s="46" t="s">
        <v>3332</v>
      </c>
      <c r="J217" t="s">
        <v>1923</v>
      </c>
      <c r="K217" t="s">
        <v>2110</v>
      </c>
      <c r="M217" t="s">
        <v>3053</v>
      </c>
      <c r="N217" t="s">
        <v>3052</v>
      </c>
      <c r="O217" t="s">
        <v>3051</v>
      </c>
    </row>
    <row r="218" spans="1:15" x14ac:dyDescent="0.25">
      <c r="A218" t="s">
        <v>3331</v>
      </c>
      <c r="B218" t="s">
        <v>1423</v>
      </c>
      <c r="C218" t="s">
        <v>3330</v>
      </c>
      <c r="D218" t="s">
        <v>2309</v>
      </c>
      <c r="E218" t="s">
        <v>1922</v>
      </c>
      <c r="F218" s="6">
        <v>96000</v>
      </c>
      <c r="G218" s="6">
        <v>80000</v>
      </c>
      <c r="H218" s="6">
        <v>16000</v>
      </c>
      <c r="I218" s="46" t="s">
        <v>950</v>
      </c>
      <c r="J218" t="s">
        <v>1923</v>
      </c>
      <c r="K218" t="s">
        <v>2111</v>
      </c>
      <c r="M218" t="s">
        <v>3053</v>
      </c>
      <c r="N218" t="s">
        <v>3052</v>
      </c>
      <c r="O218" t="s">
        <v>3051</v>
      </c>
    </row>
    <row r="219" spans="1:15" x14ac:dyDescent="0.25">
      <c r="A219" t="s">
        <v>3329</v>
      </c>
      <c r="B219" t="s">
        <v>2100</v>
      </c>
      <c r="C219" t="s">
        <v>3328</v>
      </c>
      <c r="D219" t="s">
        <v>2309</v>
      </c>
      <c r="E219" t="s">
        <v>2101</v>
      </c>
      <c r="F219" s="6">
        <v>42180</v>
      </c>
      <c r="G219" s="6">
        <v>35149.99</v>
      </c>
      <c r="H219" s="6">
        <v>7030.01</v>
      </c>
      <c r="I219" s="46" t="s">
        <v>3327</v>
      </c>
      <c r="J219" t="s">
        <v>2102</v>
      </c>
      <c r="K219" t="s">
        <v>2099</v>
      </c>
      <c r="M219" t="s">
        <v>3326</v>
      </c>
      <c r="N219" t="s">
        <v>3325</v>
      </c>
      <c r="O219" t="s">
        <v>3324</v>
      </c>
    </row>
    <row r="220" spans="1:15" x14ac:dyDescent="0.25">
      <c r="A220" t="s">
        <v>3323</v>
      </c>
      <c r="B220" t="s">
        <v>2100</v>
      </c>
      <c r="C220" t="s">
        <v>3322</v>
      </c>
      <c r="D220" t="s">
        <v>2309</v>
      </c>
      <c r="E220" t="s">
        <v>3278</v>
      </c>
      <c r="F220" s="6">
        <v>148954.26999999999</v>
      </c>
      <c r="G220" s="6">
        <v>124128.55</v>
      </c>
      <c r="H220" s="6">
        <v>24825.72</v>
      </c>
      <c r="I220" s="46" t="s">
        <v>3321</v>
      </c>
      <c r="J220" t="s">
        <v>1862</v>
      </c>
      <c r="K220" t="s">
        <v>2103</v>
      </c>
      <c r="M220" t="s">
        <v>2970</v>
      </c>
      <c r="N220" t="s">
        <v>2969</v>
      </c>
      <c r="O220" t="s">
        <v>2968</v>
      </c>
    </row>
    <row r="221" spans="1:15" x14ac:dyDescent="0.25">
      <c r="A221" t="s">
        <v>3320</v>
      </c>
      <c r="B221" t="s">
        <v>2100</v>
      </c>
      <c r="C221" t="s">
        <v>3319</v>
      </c>
      <c r="D221" t="s">
        <v>2309</v>
      </c>
      <c r="E221" t="s">
        <v>2315</v>
      </c>
      <c r="F221" s="6">
        <v>6480</v>
      </c>
      <c r="G221" s="6">
        <v>5400</v>
      </c>
      <c r="H221" s="6">
        <v>1080</v>
      </c>
      <c r="I221" s="46" t="s">
        <v>3318</v>
      </c>
      <c r="J221" t="s">
        <v>73</v>
      </c>
      <c r="K221" t="s">
        <v>2104</v>
      </c>
      <c r="M221" t="s">
        <v>2314</v>
      </c>
      <c r="N221" t="s">
        <v>2313</v>
      </c>
      <c r="O221" t="s">
        <v>2312</v>
      </c>
    </row>
    <row r="222" spans="1:15" x14ac:dyDescent="0.25">
      <c r="A222" t="s">
        <v>3317</v>
      </c>
      <c r="B222" t="s">
        <v>2100</v>
      </c>
      <c r="C222" t="s">
        <v>3316</v>
      </c>
      <c r="D222" t="s">
        <v>2309</v>
      </c>
      <c r="E222" t="s">
        <v>1391</v>
      </c>
      <c r="F222" s="6">
        <v>3228</v>
      </c>
      <c r="G222" s="6">
        <v>2690</v>
      </c>
      <c r="H222" s="6">
        <v>538</v>
      </c>
      <c r="I222" s="46" t="s">
        <v>3315</v>
      </c>
      <c r="J222" t="s">
        <v>117</v>
      </c>
      <c r="K222" t="s">
        <v>2105</v>
      </c>
      <c r="M222" t="s">
        <v>2384</v>
      </c>
      <c r="N222" t="s">
        <v>2383</v>
      </c>
      <c r="O222" t="s">
        <v>3314</v>
      </c>
    </row>
    <row r="223" spans="1:15" x14ac:dyDescent="0.25">
      <c r="A223" t="s">
        <v>3313</v>
      </c>
      <c r="B223" t="s">
        <v>2100</v>
      </c>
      <c r="C223" t="s">
        <v>3312</v>
      </c>
      <c r="D223" t="s">
        <v>2309</v>
      </c>
      <c r="E223" t="s">
        <v>2077</v>
      </c>
      <c r="F223" s="6">
        <v>102631.53</v>
      </c>
      <c r="G223" s="6">
        <v>85526.28</v>
      </c>
      <c r="H223" s="6">
        <v>17105.25</v>
      </c>
      <c r="I223" s="46" t="s">
        <v>3311</v>
      </c>
      <c r="J223" t="s">
        <v>2078</v>
      </c>
      <c r="K223" t="s">
        <v>2106</v>
      </c>
      <c r="M223" t="s">
        <v>3240</v>
      </c>
      <c r="N223" t="s">
        <v>3239</v>
      </c>
      <c r="O223" t="s">
        <v>3238</v>
      </c>
    </row>
    <row r="224" spans="1:15" x14ac:dyDescent="0.25">
      <c r="A224" t="s">
        <v>3310</v>
      </c>
      <c r="B224" t="s">
        <v>2097</v>
      </c>
      <c r="C224" t="s">
        <v>3309</v>
      </c>
      <c r="D224" t="s">
        <v>2309</v>
      </c>
      <c r="E224" t="s">
        <v>58</v>
      </c>
      <c r="F224" s="6">
        <v>50000</v>
      </c>
      <c r="G224" s="6">
        <v>50000</v>
      </c>
      <c r="H224" s="6">
        <v>0</v>
      </c>
      <c r="I224" s="46" t="s">
        <v>3308</v>
      </c>
      <c r="J224" t="s">
        <v>59</v>
      </c>
      <c r="K224" t="s">
        <v>2096</v>
      </c>
      <c r="M224" t="s">
        <v>2363</v>
      </c>
      <c r="N224" t="s">
        <v>2362</v>
      </c>
      <c r="O224" t="s">
        <v>2361</v>
      </c>
    </row>
    <row r="225" spans="1:15" x14ac:dyDescent="0.25">
      <c r="A225" t="s">
        <v>3307</v>
      </c>
      <c r="B225" t="s">
        <v>2087</v>
      </c>
      <c r="C225" t="s">
        <v>3306</v>
      </c>
      <c r="D225" t="s">
        <v>2309</v>
      </c>
      <c r="E225" t="s">
        <v>1460</v>
      </c>
      <c r="F225" s="6">
        <v>3000</v>
      </c>
      <c r="G225" s="6">
        <v>2500</v>
      </c>
      <c r="H225" s="6">
        <v>500</v>
      </c>
      <c r="I225" s="46" t="s">
        <v>3305</v>
      </c>
      <c r="J225" t="s">
        <v>57</v>
      </c>
      <c r="K225" t="s">
        <v>2086</v>
      </c>
      <c r="M225" t="s">
        <v>2371</v>
      </c>
      <c r="N225" t="s">
        <v>1403</v>
      </c>
      <c r="O225" t="s">
        <v>2370</v>
      </c>
    </row>
    <row r="226" spans="1:15" x14ac:dyDescent="0.25">
      <c r="A226" t="s">
        <v>3304</v>
      </c>
      <c r="B226" t="s">
        <v>2087</v>
      </c>
      <c r="C226" t="s">
        <v>3303</v>
      </c>
      <c r="D226" t="s">
        <v>2309</v>
      </c>
      <c r="E226" t="s">
        <v>2077</v>
      </c>
      <c r="F226" s="6">
        <v>110501.51</v>
      </c>
      <c r="G226" s="6">
        <v>92084.58</v>
      </c>
      <c r="H226" s="6">
        <v>18416.93</v>
      </c>
      <c r="I226" s="46" t="s">
        <v>3302</v>
      </c>
      <c r="J226" t="s">
        <v>2078</v>
      </c>
      <c r="K226" t="s">
        <v>2088</v>
      </c>
      <c r="M226" t="s">
        <v>3240</v>
      </c>
      <c r="N226" t="s">
        <v>3239</v>
      </c>
      <c r="O226" t="s">
        <v>3238</v>
      </c>
    </row>
    <row r="227" spans="1:15" x14ac:dyDescent="0.25">
      <c r="A227" t="s">
        <v>3301</v>
      </c>
      <c r="B227" t="s">
        <v>2087</v>
      </c>
      <c r="C227" t="s">
        <v>3300</v>
      </c>
      <c r="D227" t="s">
        <v>2298</v>
      </c>
      <c r="E227" t="s">
        <v>1492</v>
      </c>
      <c r="F227" s="6">
        <v>12744</v>
      </c>
      <c r="G227" s="6">
        <v>10620</v>
      </c>
      <c r="H227" s="6">
        <v>2124</v>
      </c>
      <c r="I227" s="46" t="s">
        <v>3299</v>
      </c>
      <c r="J227" t="s">
        <v>48</v>
      </c>
      <c r="K227" t="s">
        <v>2089</v>
      </c>
      <c r="M227" t="s">
        <v>2420</v>
      </c>
      <c r="N227" t="s">
        <v>2419</v>
      </c>
      <c r="O227" t="s">
        <v>2418</v>
      </c>
    </row>
    <row r="228" spans="1:15" x14ac:dyDescent="0.25">
      <c r="A228" t="s">
        <v>3298</v>
      </c>
      <c r="B228" t="s">
        <v>2087</v>
      </c>
      <c r="C228" t="s">
        <v>3297</v>
      </c>
      <c r="D228" t="s">
        <v>2309</v>
      </c>
      <c r="E228" t="s">
        <v>2091</v>
      </c>
      <c r="F228" s="6">
        <v>71459.98</v>
      </c>
      <c r="G228" s="6">
        <v>59549.97</v>
      </c>
      <c r="H228" s="6">
        <v>11910.01</v>
      </c>
      <c r="I228" s="46" t="s">
        <v>3296</v>
      </c>
      <c r="J228" t="s">
        <v>2092</v>
      </c>
      <c r="K228" t="s">
        <v>2090</v>
      </c>
      <c r="M228" t="s">
        <v>3295</v>
      </c>
      <c r="N228" t="s">
        <v>3294</v>
      </c>
      <c r="O228" t="s">
        <v>3293</v>
      </c>
    </row>
    <row r="229" spans="1:15" x14ac:dyDescent="0.25">
      <c r="A229" t="s">
        <v>3292</v>
      </c>
      <c r="B229" t="s">
        <v>2087</v>
      </c>
      <c r="C229" t="s">
        <v>3291</v>
      </c>
      <c r="D229" t="s">
        <v>2309</v>
      </c>
      <c r="E229" t="s">
        <v>1922</v>
      </c>
      <c r="F229" s="6">
        <v>96000</v>
      </c>
      <c r="G229" s="6">
        <v>80000</v>
      </c>
      <c r="H229" s="6">
        <v>16000</v>
      </c>
      <c r="I229" s="46" t="s">
        <v>3290</v>
      </c>
      <c r="J229" t="s">
        <v>1923</v>
      </c>
      <c r="K229" t="s">
        <v>2093</v>
      </c>
      <c r="M229" t="s">
        <v>3053</v>
      </c>
      <c r="N229" t="s">
        <v>3052</v>
      </c>
      <c r="O229" t="s">
        <v>3051</v>
      </c>
    </row>
    <row r="230" spans="1:15" x14ac:dyDescent="0.25">
      <c r="A230" t="s">
        <v>3289</v>
      </c>
      <c r="B230" t="s">
        <v>2087</v>
      </c>
      <c r="C230" t="s">
        <v>3288</v>
      </c>
      <c r="D230" t="s">
        <v>2309</v>
      </c>
      <c r="E230" t="s">
        <v>1922</v>
      </c>
      <c r="F230" s="6">
        <v>96000</v>
      </c>
      <c r="G230" s="6">
        <v>80000</v>
      </c>
      <c r="H230" s="6">
        <v>16000</v>
      </c>
      <c r="I230" s="46" t="s">
        <v>3287</v>
      </c>
      <c r="J230" t="s">
        <v>1923</v>
      </c>
      <c r="K230" t="s">
        <v>2094</v>
      </c>
      <c r="M230" t="s">
        <v>3053</v>
      </c>
      <c r="N230" t="s">
        <v>3052</v>
      </c>
      <c r="O230" t="s">
        <v>3051</v>
      </c>
    </row>
    <row r="231" spans="1:15" x14ac:dyDescent="0.25">
      <c r="A231" t="s">
        <v>3286</v>
      </c>
      <c r="B231" t="s">
        <v>2087</v>
      </c>
      <c r="C231" t="s">
        <v>3285</v>
      </c>
      <c r="D231" t="s">
        <v>2309</v>
      </c>
      <c r="E231" t="s">
        <v>1922</v>
      </c>
      <c r="F231" s="6">
        <v>96000</v>
      </c>
      <c r="G231" s="6">
        <v>80000</v>
      </c>
      <c r="H231" s="6">
        <v>16000</v>
      </c>
      <c r="I231" s="46" t="s">
        <v>3284</v>
      </c>
      <c r="J231" t="s">
        <v>1923</v>
      </c>
      <c r="K231" t="s">
        <v>2095</v>
      </c>
      <c r="M231" t="s">
        <v>3053</v>
      </c>
      <c r="N231" t="s">
        <v>3052</v>
      </c>
      <c r="O231" t="s">
        <v>3051</v>
      </c>
    </row>
    <row r="232" spans="1:15" x14ac:dyDescent="0.25">
      <c r="A232" t="s">
        <v>3283</v>
      </c>
      <c r="B232" t="s">
        <v>2084</v>
      </c>
      <c r="C232" t="s">
        <v>3282</v>
      </c>
      <c r="D232" t="s">
        <v>2309</v>
      </c>
      <c r="E232" t="s">
        <v>2499</v>
      </c>
      <c r="F232" s="6">
        <v>142014.38</v>
      </c>
      <c r="G232" s="6">
        <v>118345.32</v>
      </c>
      <c r="H232" s="6">
        <v>23669.06</v>
      </c>
      <c r="I232" s="46" t="s">
        <v>2849</v>
      </c>
      <c r="J232" t="s">
        <v>71</v>
      </c>
      <c r="K232" t="s">
        <v>2083</v>
      </c>
      <c r="M232" t="s">
        <v>2498</v>
      </c>
      <c r="N232" t="s">
        <v>2497</v>
      </c>
      <c r="O232" t="s">
        <v>2496</v>
      </c>
    </row>
    <row r="233" spans="1:15" x14ac:dyDescent="0.25">
      <c r="A233" t="s">
        <v>3281</v>
      </c>
      <c r="B233" t="s">
        <v>2080</v>
      </c>
      <c r="C233" t="s">
        <v>3280</v>
      </c>
      <c r="D233" t="s">
        <v>2309</v>
      </c>
      <c r="E233" t="s">
        <v>3278</v>
      </c>
      <c r="F233" s="6">
        <v>149018.15</v>
      </c>
      <c r="G233" s="6">
        <v>124181.79</v>
      </c>
      <c r="H233" s="6">
        <v>24836.36</v>
      </c>
      <c r="I233" s="46" t="s">
        <v>3279</v>
      </c>
      <c r="J233" t="s">
        <v>1862</v>
      </c>
      <c r="K233" t="s">
        <v>2079</v>
      </c>
      <c r="M233" t="s">
        <v>2970</v>
      </c>
      <c r="N233" t="s">
        <v>2969</v>
      </c>
      <c r="O233" t="s">
        <v>2968</v>
      </c>
    </row>
    <row r="234" spans="1:15" x14ac:dyDescent="0.25">
      <c r="A234" t="s">
        <v>3277</v>
      </c>
      <c r="B234" t="s">
        <v>2080</v>
      </c>
      <c r="C234" t="s">
        <v>3276</v>
      </c>
      <c r="D234" t="s">
        <v>2309</v>
      </c>
      <c r="E234" t="s">
        <v>2077</v>
      </c>
      <c r="F234" s="6">
        <v>119411.71</v>
      </c>
      <c r="G234" s="6">
        <v>99509.77</v>
      </c>
      <c r="H234" s="6">
        <v>19901.939999999999</v>
      </c>
      <c r="I234" s="46" t="s">
        <v>3275</v>
      </c>
      <c r="J234" t="s">
        <v>2078</v>
      </c>
      <c r="K234" t="s">
        <v>2082</v>
      </c>
      <c r="M234" t="s">
        <v>3240</v>
      </c>
      <c r="N234" t="s">
        <v>3239</v>
      </c>
      <c r="O234" t="s">
        <v>3238</v>
      </c>
    </row>
    <row r="235" spans="1:15" x14ac:dyDescent="0.25">
      <c r="A235" t="s">
        <v>3274</v>
      </c>
      <c r="B235" t="s">
        <v>2065</v>
      </c>
      <c r="C235" t="s">
        <v>3273</v>
      </c>
      <c r="D235" t="s">
        <v>2309</v>
      </c>
      <c r="E235" t="s">
        <v>1835</v>
      </c>
      <c r="F235" s="6">
        <v>36000</v>
      </c>
      <c r="G235" s="6">
        <v>30000</v>
      </c>
      <c r="H235" s="6">
        <v>6000</v>
      </c>
      <c r="I235" s="46" t="s">
        <v>3272</v>
      </c>
      <c r="J235" t="s">
        <v>1836</v>
      </c>
      <c r="K235" t="s">
        <v>2064</v>
      </c>
      <c r="M235" t="s">
        <v>2949</v>
      </c>
      <c r="N235" t="s">
        <v>2948</v>
      </c>
      <c r="O235" t="s">
        <v>2947</v>
      </c>
    </row>
    <row r="236" spans="1:15" x14ac:dyDescent="0.25">
      <c r="A236" t="s">
        <v>3271</v>
      </c>
      <c r="B236" t="s">
        <v>2065</v>
      </c>
      <c r="C236" t="s">
        <v>3270</v>
      </c>
      <c r="D236" t="s">
        <v>2309</v>
      </c>
      <c r="E236" t="s">
        <v>1835</v>
      </c>
      <c r="F236" s="6">
        <v>36000</v>
      </c>
      <c r="G236" s="6">
        <v>30000</v>
      </c>
      <c r="H236" s="6">
        <v>6000</v>
      </c>
      <c r="I236" s="46" t="s">
        <v>3269</v>
      </c>
      <c r="J236" t="s">
        <v>1836</v>
      </c>
      <c r="K236" t="s">
        <v>2066</v>
      </c>
      <c r="M236" t="s">
        <v>2949</v>
      </c>
      <c r="N236" t="s">
        <v>2948</v>
      </c>
      <c r="O236" t="s">
        <v>2947</v>
      </c>
    </row>
    <row r="237" spans="1:15" x14ac:dyDescent="0.25">
      <c r="A237" t="s">
        <v>3268</v>
      </c>
      <c r="B237" t="s">
        <v>2065</v>
      </c>
      <c r="C237" t="s">
        <v>3267</v>
      </c>
      <c r="D237" t="s">
        <v>2309</v>
      </c>
      <c r="E237" t="s">
        <v>1835</v>
      </c>
      <c r="F237" s="6">
        <v>36000</v>
      </c>
      <c r="G237" s="6">
        <v>30000</v>
      </c>
      <c r="H237" s="6">
        <v>6000</v>
      </c>
      <c r="I237" s="46" t="s">
        <v>3266</v>
      </c>
      <c r="J237" t="s">
        <v>1836</v>
      </c>
      <c r="K237" t="s">
        <v>2067</v>
      </c>
      <c r="M237" t="s">
        <v>2949</v>
      </c>
      <c r="N237" t="s">
        <v>2948</v>
      </c>
      <c r="O237" t="s">
        <v>2947</v>
      </c>
    </row>
    <row r="238" spans="1:15" x14ac:dyDescent="0.25">
      <c r="A238" t="s">
        <v>3265</v>
      </c>
      <c r="B238" t="s">
        <v>2065</v>
      </c>
      <c r="C238" t="s">
        <v>3264</v>
      </c>
      <c r="D238" t="s">
        <v>2309</v>
      </c>
      <c r="E238" t="s">
        <v>1835</v>
      </c>
      <c r="F238" s="6">
        <v>36000</v>
      </c>
      <c r="G238" s="6">
        <v>30000</v>
      </c>
      <c r="H238" s="6">
        <v>6000</v>
      </c>
      <c r="I238" s="46" t="s">
        <v>3263</v>
      </c>
      <c r="J238" t="s">
        <v>1836</v>
      </c>
      <c r="K238" t="s">
        <v>2068</v>
      </c>
      <c r="M238" t="s">
        <v>2949</v>
      </c>
      <c r="N238" t="s">
        <v>2948</v>
      </c>
      <c r="O238" t="s">
        <v>2947</v>
      </c>
    </row>
    <row r="239" spans="1:15" x14ac:dyDescent="0.25">
      <c r="A239" t="s">
        <v>3262</v>
      </c>
      <c r="B239" t="s">
        <v>2065</v>
      </c>
      <c r="C239" t="s">
        <v>3261</v>
      </c>
      <c r="D239" t="s">
        <v>2309</v>
      </c>
      <c r="E239" t="s">
        <v>1835</v>
      </c>
      <c r="F239" s="6">
        <v>36000</v>
      </c>
      <c r="G239" s="6">
        <v>30000</v>
      </c>
      <c r="H239" s="6">
        <v>6000</v>
      </c>
      <c r="I239" s="46" t="s">
        <v>3260</v>
      </c>
      <c r="J239" t="s">
        <v>1836</v>
      </c>
      <c r="K239" t="s">
        <v>2069</v>
      </c>
      <c r="M239" t="s">
        <v>2949</v>
      </c>
      <c r="N239" t="s">
        <v>2948</v>
      </c>
      <c r="O239" t="s">
        <v>2947</v>
      </c>
    </row>
    <row r="240" spans="1:15" x14ac:dyDescent="0.25">
      <c r="A240" t="s">
        <v>3259</v>
      </c>
      <c r="B240" t="s">
        <v>2065</v>
      </c>
      <c r="C240" t="s">
        <v>3258</v>
      </c>
      <c r="D240" t="s">
        <v>2309</v>
      </c>
      <c r="E240" t="s">
        <v>1835</v>
      </c>
      <c r="F240" s="6">
        <v>36000</v>
      </c>
      <c r="G240" s="6">
        <v>30000</v>
      </c>
      <c r="H240" s="6">
        <v>6000</v>
      </c>
      <c r="I240" s="46" t="s">
        <v>3257</v>
      </c>
      <c r="J240" t="s">
        <v>1836</v>
      </c>
      <c r="K240" t="s">
        <v>2070</v>
      </c>
      <c r="M240" t="s">
        <v>2949</v>
      </c>
      <c r="N240" t="s">
        <v>2948</v>
      </c>
      <c r="O240" t="s">
        <v>2947</v>
      </c>
    </row>
    <row r="241" spans="1:15" x14ac:dyDescent="0.25">
      <c r="A241" t="s">
        <v>3256</v>
      </c>
      <c r="B241" t="s">
        <v>2065</v>
      </c>
      <c r="C241" t="s">
        <v>3255</v>
      </c>
      <c r="D241" t="s">
        <v>2309</v>
      </c>
      <c r="E241" t="s">
        <v>1835</v>
      </c>
      <c r="F241" s="6">
        <v>36000</v>
      </c>
      <c r="G241" s="6">
        <v>30000</v>
      </c>
      <c r="H241" s="6">
        <v>6000</v>
      </c>
      <c r="I241" s="46" t="s">
        <v>2329</v>
      </c>
      <c r="J241" t="s">
        <v>1836</v>
      </c>
      <c r="K241" t="s">
        <v>2071</v>
      </c>
      <c r="M241" t="s">
        <v>2949</v>
      </c>
      <c r="N241" t="s">
        <v>2948</v>
      </c>
      <c r="O241" t="s">
        <v>2947</v>
      </c>
    </row>
    <row r="242" spans="1:15" x14ac:dyDescent="0.25">
      <c r="A242" t="s">
        <v>3254</v>
      </c>
      <c r="B242" t="s">
        <v>2065</v>
      </c>
      <c r="C242" t="s">
        <v>3253</v>
      </c>
      <c r="D242" t="s">
        <v>2309</v>
      </c>
      <c r="E242" t="s">
        <v>1835</v>
      </c>
      <c r="F242" s="6">
        <v>36000</v>
      </c>
      <c r="G242" s="6">
        <v>30000</v>
      </c>
      <c r="H242" s="6">
        <v>6000</v>
      </c>
      <c r="I242" s="46" t="s">
        <v>3252</v>
      </c>
      <c r="J242" t="s">
        <v>1836</v>
      </c>
      <c r="K242" t="s">
        <v>2072</v>
      </c>
      <c r="M242" t="s">
        <v>2949</v>
      </c>
      <c r="N242" t="s">
        <v>2948</v>
      </c>
      <c r="O242" t="s">
        <v>2947</v>
      </c>
    </row>
    <row r="243" spans="1:15" x14ac:dyDescent="0.25">
      <c r="A243" t="s">
        <v>3251</v>
      </c>
      <c r="B243" t="s">
        <v>2065</v>
      </c>
      <c r="C243" t="s">
        <v>3250</v>
      </c>
      <c r="D243" t="s">
        <v>2309</v>
      </c>
      <c r="E243" t="s">
        <v>1835</v>
      </c>
      <c r="F243" s="6">
        <v>36000</v>
      </c>
      <c r="G243" s="6">
        <v>30000</v>
      </c>
      <c r="H243" s="6">
        <v>6000</v>
      </c>
      <c r="I243" s="46" t="s">
        <v>3249</v>
      </c>
      <c r="J243" t="s">
        <v>1836</v>
      </c>
      <c r="K243" t="s">
        <v>2073</v>
      </c>
      <c r="M243" t="s">
        <v>2949</v>
      </c>
      <c r="N243" t="s">
        <v>2948</v>
      </c>
      <c r="O243" t="s">
        <v>2947</v>
      </c>
    </row>
    <row r="244" spans="1:15" x14ac:dyDescent="0.25">
      <c r="A244" t="s">
        <v>3248</v>
      </c>
      <c r="B244" t="s">
        <v>2065</v>
      </c>
      <c r="C244" t="s">
        <v>3247</v>
      </c>
      <c r="D244" t="s">
        <v>2309</v>
      </c>
      <c r="E244" t="s">
        <v>1835</v>
      </c>
      <c r="F244" s="6">
        <v>36000</v>
      </c>
      <c r="G244" s="6">
        <v>30000</v>
      </c>
      <c r="H244" s="6">
        <v>6000</v>
      </c>
      <c r="I244" s="46" t="s">
        <v>3246</v>
      </c>
      <c r="J244" t="s">
        <v>1836</v>
      </c>
      <c r="K244" t="s">
        <v>2074</v>
      </c>
      <c r="M244" t="s">
        <v>2949</v>
      </c>
      <c r="N244" t="s">
        <v>2948</v>
      </c>
      <c r="O244" t="s">
        <v>2947</v>
      </c>
    </row>
    <row r="245" spans="1:15" x14ac:dyDescent="0.25">
      <c r="A245" t="s">
        <v>3245</v>
      </c>
      <c r="B245" t="s">
        <v>2065</v>
      </c>
      <c r="C245" t="s">
        <v>3244</v>
      </c>
      <c r="D245" t="s">
        <v>2298</v>
      </c>
      <c r="E245" t="s">
        <v>1961</v>
      </c>
      <c r="F245" s="6">
        <v>4082050</v>
      </c>
      <c r="G245" s="6">
        <v>3401708.72</v>
      </c>
      <c r="H245" s="6">
        <v>680341.28</v>
      </c>
      <c r="I245" s="46" t="s">
        <v>1204</v>
      </c>
      <c r="J245" t="s">
        <v>1962</v>
      </c>
      <c r="K245" t="s">
        <v>2075</v>
      </c>
      <c r="M245" t="s">
        <v>3096</v>
      </c>
      <c r="N245" t="s">
        <v>3243</v>
      </c>
      <c r="O245" t="s">
        <v>3095</v>
      </c>
    </row>
    <row r="246" spans="1:15" x14ac:dyDescent="0.25">
      <c r="A246" t="s">
        <v>3242</v>
      </c>
      <c r="B246" t="s">
        <v>2065</v>
      </c>
      <c r="C246" t="s">
        <v>3241</v>
      </c>
      <c r="D246" t="s">
        <v>2309</v>
      </c>
      <c r="E246" t="s">
        <v>2077</v>
      </c>
      <c r="F246" s="6">
        <v>127915.2</v>
      </c>
      <c r="G246" s="6">
        <v>106596</v>
      </c>
      <c r="H246" s="6">
        <v>21319.200000000001</v>
      </c>
      <c r="I246" s="46" t="s">
        <v>2840</v>
      </c>
      <c r="J246" t="s">
        <v>2078</v>
      </c>
      <c r="K246" t="s">
        <v>2076</v>
      </c>
      <c r="M246" t="s">
        <v>3240</v>
      </c>
      <c r="N246" t="s">
        <v>3239</v>
      </c>
      <c r="O246" t="s">
        <v>3238</v>
      </c>
    </row>
    <row r="247" spans="1:15" x14ac:dyDescent="0.25">
      <c r="A247" t="s">
        <v>3237</v>
      </c>
      <c r="B247" t="s">
        <v>2061</v>
      </c>
      <c r="C247" t="s">
        <v>3236</v>
      </c>
      <c r="D247" t="s">
        <v>2309</v>
      </c>
      <c r="E247" t="s">
        <v>1922</v>
      </c>
      <c r="F247" s="6">
        <v>96000</v>
      </c>
      <c r="G247" s="6">
        <v>80000</v>
      </c>
      <c r="H247" s="6">
        <v>16000</v>
      </c>
      <c r="I247" s="46" t="s">
        <v>956</v>
      </c>
      <c r="J247" t="s">
        <v>1923</v>
      </c>
      <c r="K247" t="s">
        <v>2060</v>
      </c>
      <c r="M247" t="s">
        <v>3053</v>
      </c>
      <c r="N247" t="s">
        <v>3052</v>
      </c>
      <c r="O247" t="s">
        <v>3051</v>
      </c>
    </row>
    <row r="248" spans="1:15" x14ac:dyDescent="0.25">
      <c r="A248" t="s">
        <v>3235</v>
      </c>
      <c r="B248" t="s">
        <v>2061</v>
      </c>
      <c r="C248" t="s">
        <v>3234</v>
      </c>
      <c r="D248" t="s">
        <v>2309</v>
      </c>
      <c r="E248" t="s">
        <v>1922</v>
      </c>
      <c r="F248" s="6">
        <v>96000</v>
      </c>
      <c r="G248" s="6">
        <v>80000</v>
      </c>
      <c r="H248" s="6">
        <v>16000</v>
      </c>
      <c r="I248" s="46" t="s">
        <v>3233</v>
      </c>
      <c r="J248" t="s">
        <v>1923</v>
      </c>
      <c r="K248" t="s">
        <v>2062</v>
      </c>
      <c r="M248" t="s">
        <v>3053</v>
      </c>
      <c r="N248" t="s">
        <v>3052</v>
      </c>
      <c r="O248" t="s">
        <v>3051</v>
      </c>
    </row>
    <row r="249" spans="1:15" x14ac:dyDescent="0.25">
      <c r="A249" t="s">
        <v>3232</v>
      </c>
      <c r="B249" t="s">
        <v>2061</v>
      </c>
      <c r="C249" t="s">
        <v>3231</v>
      </c>
      <c r="D249" t="s">
        <v>2309</v>
      </c>
      <c r="E249" t="s">
        <v>1922</v>
      </c>
      <c r="F249" s="6">
        <v>96000</v>
      </c>
      <c r="G249" s="6">
        <v>80000</v>
      </c>
      <c r="H249" s="6">
        <v>16000</v>
      </c>
      <c r="I249" s="46" t="s">
        <v>3230</v>
      </c>
      <c r="J249" t="s">
        <v>1923</v>
      </c>
      <c r="K249" t="s">
        <v>2063</v>
      </c>
      <c r="M249" t="s">
        <v>3053</v>
      </c>
      <c r="N249" t="s">
        <v>3052</v>
      </c>
      <c r="O249" t="s">
        <v>3051</v>
      </c>
    </row>
    <row r="250" spans="1:15" x14ac:dyDescent="0.25">
      <c r="A250" t="s">
        <v>3229</v>
      </c>
      <c r="B250" t="s">
        <v>2059</v>
      </c>
      <c r="C250" t="s">
        <v>3228</v>
      </c>
      <c r="D250" t="s">
        <v>2309</v>
      </c>
      <c r="E250" t="s">
        <v>2391</v>
      </c>
      <c r="F250" s="6">
        <v>1500</v>
      </c>
      <c r="G250" s="6">
        <v>1250</v>
      </c>
      <c r="H250" s="6">
        <v>250</v>
      </c>
      <c r="I250" s="46" t="s">
        <v>3227</v>
      </c>
      <c r="J250" t="s">
        <v>124</v>
      </c>
      <c r="K250" t="s">
        <v>2058</v>
      </c>
      <c r="M250" t="s">
        <v>2390</v>
      </c>
      <c r="N250" t="s">
        <v>2389</v>
      </c>
      <c r="O250" t="s">
        <v>2388</v>
      </c>
    </row>
    <row r="251" spans="1:15" x14ac:dyDescent="0.25">
      <c r="A251" t="s">
        <v>3226</v>
      </c>
      <c r="B251" t="s">
        <v>2057</v>
      </c>
      <c r="C251" t="s">
        <v>3225</v>
      </c>
      <c r="D251" t="s">
        <v>2309</v>
      </c>
      <c r="E251" t="s">
        <v>1628</v>
      </c>
      <c r="F251" s="6">
        <v>25100</v>
      </c>
      <c r="G251" s="6">
        <v>20916.669999999998</v>
      </c>
      <c r="H251" s="6">
        <v>4183.33</v>
      </c>
      <c r="I251" s="46" t="s">
        <v>3224</v>
      </c>
      <c r="J251" t="s">
        <v>1629</v>
      </c>
      <c r="K251" t="s">
        <v>2056</v>
      </c>
      <c r="M251" t="s">
        <v>2669</v>
      </c>
      <c r="N251" t="s">
        <v>2668</v>
      </c>
      <c r="O251" t="s">
        <v>2667</v>
      </c>
    </row>
    <row r="252" spans="1:15" x14ac:dyDescent="0.25">
      <c r="A252" t="s">
        <v>3223</v>
      </c>
      <c r="B252" t="s">
        <v>2054</v>
      </c>
      <c r="C252" t="s">
        <v>3222</v>
      </c>
      <c r="D252" t="s">
        <v>2298</v>
      </c>
      <c r="E252" t="s">
        <v>1394</v>
      </c>
      <c r="F252" s="6">
        <v>240455.6</v>
      </c>
      <c r="G252" s="6">
        <v>200379.67</v>
      </c>
      <c r="H252" s="6">
        <v>40075.93</v>
      </c>
      <c r="I252" s="46" t="s">
        <v>3221</v>
      </c>
      <c r="J252" t="s">
        <v>83</v>
      </c>
      <c r="K252" t="s">
        <v>2053</v>
      </c>
      <c r="M252" t="s">
        <v>2337</v>
      </c>
      <c r="N252" t="s">
        <v>2336</v>
      </c>
      <c r="O252" t="s">
        <v>2335</v>
      </c>
    </row>
    <row r="253" spans="1:15" x14ac:dyDescent="0.25">
      <c r="A253" t="s">
        <v>3220</v>
      </c>
      <c r="B253" t="s">
        <v>2054</v>
      </c>
      <c r="C253" t="s">
        <v>3219</v>
      </c>
      <c r="D253" t="s">
        <v>2298</v>
      </c>
      <c r="E253" t="s">
        <v>1429</v>
      </c>
      <c r="F253" s="6">
        <v>279499.95</v>
      </c>
      <c r="G253" s="6">
        <v>232916.62</v>
      </c>
      <c r="H253" s="6">
        <v>46583.33</v>
      </c>
      <c r="I253" s="46" t="s">
        <v>3218</v>
      </c>
      <c r="J253" t="s">
        <v>42</v>
      </c>
      <c r="K253" t="s">
        <v>2055</v>
      </c>
      <c r="M253" t="s">
        <v>2302</v>
      </c>
      <c r="O253" t="s">
        <v>2301</v>
      </c>
    </row>
    <row r="254" spans="1:15" x14ac:dyDescent="0.25">
      <c r="A254" t="s">
        <v>3217</v>
      </c>
      <c r="B254" t="s">
        <v>2052</v>
      </c>
      <c r="C254" t="s">
        <v>3216</v>
      </c>
      <c r="D254" t="s">
        <v>2298</v>
      </c>
      <c r="E254" t="s">
        <v>1429</v>
      </c>
      <c r="F254" s="6">
        <v>56000.11</v>
      </c>
      <c r="G254" s="6">
        <v>46666.76</v>
      </c>
      <c r="H254" s="6">
        <v>9333.35</v>
      </c>
      <c r="I254" s="46" t="s">
        <v>3215</v>
      </c>
      <c r="J254" t="s">
        <v>42</v>
      </c>
      <c r="K254" t="s">
        <v>2051</v>
      </c>
      <c r="M254" t="s">
        <v>2302</v>
      </c>
      <c r="O254" t="s">
        <v>2301</v>
      </c>
    </row>
    <row r="255" spans="1:15" x14ac:dyDescent="0.25">
      <c r="A255" t="s">
        <v>3214</v>
      </c>
      <c r="B255" t="s">
        <v>1421</v>
      </c>
      <c r="C255" t="s">
        <v>3213</v>
      </c>
      <c r="D255" t="s">
        <v>2298</v>
      </c>
      <c r="E255" t="s">
        <v>1814</v>
      </c>
      <c r="F255" s="6">
        <v>1932</v>
      </c>
      <c r="G255" s="6">
        <v>1610</v>
      </c>
      <c r="H255" s="6">
        <v>322</v>
      </c>
      <c r="I255" s="46" t="s">
        <v>3212</v>
      </c>
      <c r="J255" t="s">
        <v>1815</v>
      </c>
      <c r="K255" t="s">
        <v>2010</v>
      </c>
      <c r="M255" t="s">
        <v>3211</v>
      </c>
      <c r="O255" t="s">
        <v>3210</v>
      </c>
    </row>
    <row r="256" spans="1:15" x14ac:dyDescent="0.25">
      <c r="A256" t="s">
        <v>3209</v>
      </c>
      <c r="B256" t="s">
        <v>2040</v>
      </c>
      <c r="C256" t="s">
        <v>3208</v>
      </c>
      <c r="D256" t="s">
        <v>2298</v>
      </c>
      <c r="E256" t="s">
        <v>3207</v>
      </c>
      <c r="F256" s="6">
        <v>-293040</v>
      </c>
      <c r="G256" s="6">
        <v>-244200</v>
      </c>
      <c r="H256" s="6">
        <v>-48840</v>
      </c>
      <c r="I256" s="46" t="s">
        <v>2586</v>
      </c>
      <c r="J256" t="s">
        <v>2035</v>
      </c>
      <c r="K256" t="s">
        <v>2039</v>
      </c>
      <c r="L256" t="s">
        <v>3194</v>
      </c>
      <c r="M256" t="s">
        <v>3192</v>
      </c>
      <c r="N256" t="s">
        <v>3191</v>
      </c>
      <c r="O256" t="s">
        <v>3190</v>
      </c>
    </row>
    <row r="257" spans="1:15" x14ac:dyDescent="0.25">
      <c r="A257" t="s">
        <v>3206</v>
      </c>
      <c r="B257" t="s">
        <v>2040</v>
      </c>
      <c r="C257" t="s">
        <v>3205</v>
      </c>
      <c r="D257" t="s">
        <v>2309</v>
      </c>
      <c r="E257" t="s">
        <v>2043</v>
      </c>
      <c r="F257" s="6">
        <v>7000</v>
      </c>
      <c r="G257" s="6">
        <v>7000</v>
      </c>
      <c r="H257" s="6"/>
      <c r="I257" s="46" t="s">
        <v>3204</v>
      </c>
      <c r="J257" t="s">
        <v>2044</v>
      </c>
      <c r="K257" t="s">
        <v>2042</v>
      </c>
      <c r="M257" t="s">
        <v>3203</v>
      </c>
      <c r="N257" t="s">
        <v>3202</v>
      </c>
      <c r="O257" t="s">
        <v>3201</v>
      </c>
    </row>
    <row r="258" spans="1:15" x14ac:dyDescent="0.25">
      <c r="A258" t="s">
        <v>3200</v>
      </c>
      <c r="B258" t="s">
        <v>2040</v>
      </c>
      <c r="C258" t="s">
        <v>3199</v>
      </c>
      <c r="D258" t="s">
        <v>2309</v>
      </c>
      <c r="E258" t="s">
        <v>1706</v>
      </c>
      <c r="F258" s="6">
        <v>112000</v>
      </c>
      <c r="G258" s="6">
        <v>93333.33</v>
      </c>
      <c r="H258" s="6">
        <v>18666.669999999998</v>
      </c>
      <c r="I258" s="46" t="s">
        <v>1418</v>
      </c>
      <c r="J258" t="s">
        <v>1707</v>
      </c>
      <c r="K258" t="s">
        <v>2045</v>
      </c>
      <c r="M258" t="s">
        <v>2789</v>
      </c>
      <c r="N258" t="s">
        <v>2801</v>
      </c>
      <c r="O258" t="s">
        <v>2788</v>
      </c>
    </row>
    <row r="259" spans="1:15" x14ac:dyDescent="0.25">
      <c r="A259" t="s">
        <v>3198</v>
      </c>
      <c r="B259" t="s">
        <v>2031</v>
      </c>
      <c r="C259" t="s">
        <v>3197</v>
      </c>
      <c r="D259" t="s">
        <v>2298</v>
      </c>
      <c r="E259" t="s">
        <v>1949</v>
      </c>
      <c r="F259" s="6">
        <v>15000</v>
      </c>
      <c r="G259" s="6">
        <v>12500</v>
      </c>
      <c r="H259" s="6">
        <v>2500</v>
      </c>
      <c r="I259" s="46" t="s">
        <v>3196</v>
      </c>
      <c r="J259" t="s">
        <v>1950</v>
      </c>
      <c r="K259" t="s">
        <v>2030</v>
      </c>
      <c r="M259" t="s">
        <v>3091</v>
      </c>
      <c r="N259" t="s">
        <v>3090</v>
      </c>
      <c r="O259" t="s">
        <v>3089</v>
      </c>
    </row>
    <row r="260" spans="1:15" x14ac:dyDescent="0.25">
      <c r="A260" t="s">
        <v>3195</v>
      </c>
      <c r="B260" t="s">
        <v>2031</v>
      </c>
      <c r="C260" t="s">
        <v>3194</v>
      </c>
      <c r="D260" t="s">
        <v>2298</v>
      </c>
      <c r="E260" t="s">
        <v>2033</v>
      </c>
      <c r="F260" s="6">
        <v>293040</v>
      </c>
      <c r="G260" s="6">
        <v>244200</v>
      </c>
      <c r="H260" s="6">
        <v>48840</v>
      </c>
      <c r="I260" s="46" t="s">
        <v>3193</v>
      </c>
      <c r="J260" t="s">
        <v>2035</v>
      </c>
      <c r="K260" t="s">
        <v>2032</v>
      </c>
      <c r="M260" t="s">
        <v>3192</v>
      </c>
      <c r="N260" t="s">
        <v>3191</v>
      </c>
      <c r="O260" t="s">
        <v>3190</v>
      </c>
    </row>
    <row r="261" spans="1:15" x14ac:dyDescent="0.25">
      <c r="A261" t="s">
        <v>3189</v>
      </c>
      <c r="B261" t="s">
        <v>2031</v>
      </c>
      <c r="C261" t="s">
        <v>3188</v>
      </c>
      <c r="D261" t="s">
        <v>2298</v>
      </c>
      <c r="E261" t="s">
        <v>1429</v>
      </c>
      <c r="F261" s="6">
        <v>14000</v>
      </c>
      <c r="G261" s="6">
        <v>11666.66</v>
      </c>
      <c r="H261" s="6">
        <v>2333.34</v>
      </c>
      <c r="I261" s="46" t="s">
        <v>3187</v>
      </c>
      <c r="J261" t="s">
        <v>42</v>
      </c>
      <c r="K261" t="s">
        <v>2036</v>
      </c>
      <c r="M261" t="s">
        <v>2559</v>
      </c>
      <c r="O261" t="s">
        <v>2558</v>
      </c>
    </row>
    <row r="262" spans="1:15" x14ac:dyDescent="0.25">
      <c r="A262" t="s">
        <v>3186</v>
      </c>
      <c r="B262" t="s">
        <v>2031</v>
      </c>
      <c r="C262" t="s">
        <v>3185</v>
      </c>
      <c r="D262" t="s">
        <v>2298</v>
      </c>
      <c r="E262" t="s">
        <v>1429</v>
      </c>
      <c r="F262" s="6">
        <v>60180</v>
      </c>
      <c r="G262" s="6">
        <v>50150</v>
      </c>
      <c r="H262" s="6">
        <v>10030</v>
      </c>
      <c r="I262" s="46" t="s">
        <v>3184</v>
      </c>
      <c r="J262" t="s">
        <v>42</v>
      </c>
      <c r="K262" t="s">
        <v>2037</v>
      </c>
      <c r="M262" t="s">
        <v>2302</v>
      </c>
      <c r="O262" t="s">
        <v>2301</v>
      </c>
    </row>
    <row r="263" spans="1:15" x14ac:dyDescent="0.25">
      <c r="A263" t="s">
        <v>3183</v>
      </c>
      <c r="B263" t="s">
        <v>2031</v>
      </c>
      <c r="C263" t="s">
        <v>3182</v>
      </c>
      <c r="D263" t="s">
        <v>2309</v>
      </c>
      <c r="E263" t="s">
        <v>1388</v>
      </c>
      <c r="F263" s="6">
        <v>40320</v>
      </c>
      <c r="G263" s="6">
        <v>33600</v>
      </c>
      <c r="H263" s="6">
        <v>6720</v>
      </c>
      <c r="I263" s="46" t="s">
        <v>3181</v>
      </c>
      <c r="J263" t="s">
        <v>52</v>
      </c>
      <c r="K263" t="s">
        <v>2038</v>
      </c>
      <c r="M263" t="s">
        <v>3010</v>
      </c>
      <c r="N263" t="s">
        <v>3009</v>
      </c>
      <c r="O263" t="s">
        <v>3008</v>
      </c>
    </row>
    <row r="264" spans="1:15" x14ac:dyDescent="0.25">
      <c r="A264" t="s">
        <v>3180</v>
      </c>
      <c r="B264" t="s">
        <v>2029</v>
      </c>
      <c r="C264" t="s">
        <v>3179</v>
      </c>
      <c r="D264" t="s">
        <v>2298</v>
      </c>
      <c r="E264" t="s">
        <v>1399</v>
      </c>
      <c r="F264" s="6">
        <v>1230</v>
      </c>
      <c r="G264" s="6">
        <v>1055</v>
      </c>
      <c r="H264" s="6">
        <v>175</v>
      </c>
      <c r="I264" s="46" t="s">
        <v>3178</v>
      </c>
      <c r="J264" t="s">
        <v>1400</v>
      </c>
      <c r="K264" t="s">
        <v>2013</v>
      </c>
      <c r="M264" t="s">
        <v>2296</v>
      </c>
      <c r="O264" t="s">
        <v>2295</v>
      </c>
    </row>
    <row r="265" spans="1:15" x14ac:dyDescent="0.25">
      <c r="A265" t="s">
        <v>3177</v>
      </c>
      <c r="B265" t="s">
        <v>2026</v>
      </c>
      <c r="C265" t="s">
        <v>3176</v>
      </c>
      <c r="D265" t="s">
        <v>2309</v>
      </c>
      <c r="E265" t="s">
        <v>3174</v>
      </c>
      <c r="F265" s="6">
        <v>7600</v>
      </c>
      <c r="G265" s="6">
        <v>6333.33</v>
      </c>
      <c r="H265" s="6">
        <v>1266.67</v>
      </c>
      <c r="I265" s="46" t="s">
        <v>3175</v>
      </c>
      <c r="J265" t="s">
        <v>2028</v>
      </c>
      <c r="K265" t="s">
        <v>2025</v>
      </c>
      <c r="M265" t="s">
        <v>3173</v>
      </c>
      <c r="N265" t="s">
        <v>3172</v>
      </c>
      <c r="O265" t="s">
        <v>3171</v>
      </c>
    </row>
    <row r="266" spans="1:15" x14ac:dyDescent="0.25">
      <c r="A266" t="s">
        <v>3170</v>
      </c>
      <c r="B266" t="s">
        <v>2022</v>
      </c>
      <c r="C266" t="s">
        <v>3169</v>
      </c>
      <c r="D266" t="s">
        <v>2309</v>
      </c>
      <c r="E266" t="s">
        <v>2023</v>
      </c>
      <c r="F266" s="6">
        <v>25000</v>
      </c>
      <c r="G266" s="6">
        <v>20833.34</v>
      </c>
      <c r="H266" s="6">
        <v>4166.66</v>
      </c>
      <c r="I266" s="46" t="s">
        <v>632</v>
      </c>
      <c r="J266" t="s">
        <v>2024</v>
      </c>
      <c r="K266" t="s">
        <v>2021</v>
      </c>
      <c r="M266" t="s">
        <v>3168</v>
      </c>
      <c r="N266" t="s">
        <v>3167</v>
      </c>
      <c r="O266" t="s">
        <v>3166</v>
      </c>
    </row>
    <row r="267" spans="1:15" x14ac:dyDescent="0.25">
      <c r="A267" t="s">
        <v>3165</v>
      </c>
      <c r="B267" t="s">
        <v>2020</v>
      </c>
      <c r="C267" t="s">
        <v>3164</v>
      </c>
      <c r="D267" t="s">
        <v>2309</v>
      </c>
      <c r="E267" t="s">
        <v>2018</v>
      </c>
      <c r="F267" s="6">
        <v>1300</v>
      </c>
      <c r="G267" s="6">
        <v>1083.33</v>
      </c>
      <c r="H267" s="6">
        <v>216.67</v>
      </c>
      <c r="I267" s="46" t="s">
        <v>3163</v>
      </c>
      <c r="J267" t="s">
        <v>33</v>
      </c>
      <c r="K267" t="s">
        <v>2019</v>
      </c>
      <c r="M267" t="s">
        <v>3156</v>
      </c>
      <c r="N267" t="s">
        <v>3155</v>
      </c>
      <c r="O267" t="s">
        <v>3154</v>
      </c>
    </row>
    <row r="268" spans="1:15" x14ac:dyDescent="0.25">
      <c r="A268" t="s">
        <v>3162</v>
      </c>
      <c r="B268" t="s">
        <v>2011</v>
      </c>
      <c r="C268" t="s">
        <v>3161</v>
      </c>
      <c r="D268" t="s">
        <v>2309</v>
      </c>
      <c r="E268" t="s">
        <v>2499</v>
      </c>
      <c r="F268" s="6">
        <v>140306.16</v>
      </c>
      <c r="G268" s="6">
        <v>116921.8</v>
      </c>
      <c r="H268" s="6">
        <v>23384.36</v>
      </c>
      <c r="I268" s="46" t="s">
        <v>3160</v>
      </c>
      <c r="J268" t="s">
        <v>71</v>
      </c>
      <c r="K268" t="s">
        <v>2015</v>
      </c>
      <c r="M268" t="s">
        <v>2498</v>
      </c>
      <c r="N268" t="s">
        <v>2497</v>
      </c>
      <c r="O268" t="s">
        <v>2496</v>
      </c>
    </row>
    <row r="269" spans="1:15" x14ac:dyDescent="0.25">
      <c r="A269" t="s">
        <v>3159</v>
      </c>
      <c r="B269" t="s">
        <v>2011</v>
      </c>
      <c r="C269" t="s">
        <v>3158</v>
      </c>
      <c r="D269" t="s">
        <v>2309</v>
      </c>
      <c r="E269" t="s">
        <v>2018</v>
      </c>
      <c r="F269" s="6">
        <v>2700</v>
      </c>
      <c r="G269" s="6">
        <v>2250</v>
      </c>
      <c r="H269" s="6">
        <v>450</v>
      </c>
      <c r="I269" s="46" t="s">
        <v>3157</v>
      </c>
      <c r="J269" t="s">
        <v>33</v>
      </c>
      <c r="K269" t="s">
        <v>2017</v>
      </c>
      <c r="M269" t="s">
        <v>3156</v>
      </c>
      <c r="N269" t="s">
        <v>3155</v>
      </c>
      <c r="O269" t="s">
        <v>3154</v>
      </c>
    </row>
    <row r="270" spans="1:15" x14ac:dyDescent="0.25">
      <c r="A270" t="s">
        <v>3153</v>
      </c>
      <c r="B270" t="s">
        <v>2000</v>
      </c>
      <c r="C270" t="s">
        <v>3152</v>
      </c>
      <c r="D270" t="s">
        <v>2298</v>
      </c>
      <c r="E270" t="s">
        <v>1706</v>
      </c>
      <c r="F270" s="6">
        <v>-137600</v>
      </c>
      <c r="G270" s="6">
        <v>-114666.67</v>
      </c>
      <c r="H270" s="6">
        <v>-22933.33</v>
      </c>
      <c r="I270" s="46" t="s">
        <v>453</v>
      </c>
      <c r="J270" t="s">
        <v>1707</v>
      </c>
      <c r="K270" t="s">
        <v>1999</v>
      </c>
      <c r="L270" t="s">
        <v>3148</v>
      </c>
      <c r="M270" t="s">
        <v>2789</v>
      </c>
      <c r="O270" t="s">
        <v>2788</v>
      </c>
    </row>
    <row r="271" spans="1:15" x14ac:dyDescent="0.25">
      <c r="A271" t="s">
        <v>3151</v>
      </c>
      <c r="B271" t="s">
        <v>2000</v>
      </c>
      <c r="C271" t="s">
        <v>3150</v>
      </c>
      <c r="D271" t="s">
        <v>2309</v>
      </c>
      <c r="E271" t="s">
        <v>1706</v>
      </c>
      <c r="F271" s="6">
        <v>137600</v>
      </c>
      <c r="G271" s="6">
        <v>114666.67</v>
      </c>
      <c r="H271" s="6">
        <v>22933.33</v>
      </c>
      <c r="I271" s="46" t="s">
        <v>213</v>
      </c>
      <c r="J271" t="s">
        <v>1707</v>
      </c>
      <c r="K271" t="s">
        <v>2002</v>
      </c>
      <c r="M271" t="s">
        <v>2789</v>
      </c>
      <c r="N271" t="s">
        <v>2801</v>
      </c>
      <c r="O271" t="s">
        <v>2788</v>
      </c>
    </row>
    <row r="272" spans="1:15" x14ac:dyDescent="0.25">
      <c r="A272" t="s">
        <v>3149</v>
      </c>
      <c r="B272" t="s">
        <v>2000</v>
      </c>
      <c r="C272" t="s">
        <v>3148</v>
      </c>
      <c r="D272" t="s">
        <v>2298</v>
      </c>
      <c r="E272" t="s">
        <v>1706</v>
      </c>
      <c r="F272" s="6">
        <v>137600</v>
      </c>
      <c r="G272" s="6">
        <v>114666.67</v>
      </c>
      <c r="H272" s="6">
        <v>22933.33</v>
      </c>
      <c r="I272" s="46" t="s">
        <v>459</v>
      </c>
      <c r="J272" t="s">
        <v>1707</v>
      </c>
      <c r="K272" t="s">
        <v>2004</v>
      </c>
      <c r="M272" t="s">
        <v>2789</v>
      </c>
      <c r="O272" t="s">
        <v>2788</v>
      </c>
    </row>
    <row r="273" spans="1:15" x14ac:dyDescent="0.25">
      <c r="A273" t="s">
        <v>3147</v>
      </c>
      <c r="B273" t="s">
        <v>2000</v>
      </c>
      <c r="C273" t="s">
        <v>3146</v>
      </c>
      <c r="D273" t="s">
        <v>2309</v>
      </c>
      <c r="E273" t="s">
        <v>2315</v>
      </c>
      <c r="F273" s="6">
        <v>6412.8</v>
      </c>
      <c r="G273" s="6">
        <v>5343.6</v>
      </c>
      <c r="H273" s="6">
        <v>1069.2</v>
      </c>
      <c r="I273" s="46" t="s">
        <v>3145</v>
      </c>
      <c r="J273" t="s">
        <v>73</v>
      </c>
      <c r="K273" t="s">
        <v>2006</v>
      </c>
      <c r="M273" t="s">
        <v>2314</v>
      </c>
      <c r="N273" t="s">
        <v>2313</v>
      </c>
      <c r="O273" t="s">
        <v>2312</v>
      </c>
    </row>
    <row r="274" spans="1:15" x14ac:dyDescent="0.25">
      <c r="A274" t="s">
        <v>3144</v>
      </c>
      <c r="B274" t="s">
        <v>2000</v>
      </c>
      <c r="C274" t="s">
        <v>3143</v>
      </c>
      <c r="D274" t="s">
        <v>2309</v>
      </c>
      <c r="E274" t="s">
        <v>2971</v>
      </c>
      <c r="F274" s="6">
        <v>46420.92</v>
      </c>
      <c r="G274" s="6">
        <v>38684.1</v>
      </c>
      <c r="H274" s="6">
        <v>7736.82</v>
      </c>
      <c r="I274" s="46" t="s">
        <v>3142</v>
      </c>
      <c r="J274" t="s">
        <v>1862</v>
      </c>
      <c r="K274" t="s">
        <v>2008</v>
      </c>
      <c r="M274" t="s">
        <v>2970</v>
      </c>
      <c r="N274" t="s">
        <v>2969</v>
      </c>
      <c r="O274" t="s">
        <v>2968</v>
      </c>
    </row>
    <row r="275" spans="1:15" x14ac:dyDescent="0.25">
      <c r="A275" t="s">
        <v>3141</v>
      </c>
      <c r="B275" t="s">
        <v>1992</v>
      </c>
      <c r="C275" t="s">
        <v>3140</v>
      </c>
      <c r="D275" t="s">
        <v>2309</v>
      </c>
      <c r="E275" t="s">
        <v>2971</v>
      </c>
      <c r="F275" s="6">
        <v>149286.15</v>
      </c>
      <c r="G275" s="6">
        <v>124405.13</v>
      </c>
      <c r="H275" s="6">
        <v>24881.02</v>
      </c>
      <c r="I275" s="46" t="s">
        <v>3139</v>
      </c>
      <c r="J275" t="s">
        <v>1862</v>
      </c>
      <c r="K275" t="s">
        <v>1991</v>
      </c>
      <c r="M275" t="s">
        <v>2970</v>
      </c>
      <c r="N275" t="s">
        <v>2969</v>
      </c>
      <c r="O275" t="s">
        <v>2968</v>
      </c>
    </row>
    <row r="276" spans="1:15" x14ac:dyDescent="0.25">
      <c r="A276" t="s">
        <v>3138</v>
      </c>
      <c r="B276" t="s">
        <v>1992</v>
      </c>
      <c r="C276" t="s">
        <v>3137</v>
      </c>
      <c r="D276" t="s">
        <v>2298</v>
      </c>
      <c r="E276" t="s">
        <v>1994</v>
      </c>
      <c r="F276" s="6">
        <v>1076352</v>
      </c>
      <c r="G276" s="6">
        <v>896960</v>
      </c>
      <c r="H276" s="6">
        <v>179392</v>
      </c>
      <c r="I276" s="46" t="s">
        <v>307</v>
      </c>
      <c r="J276" t="s">
        <v>1995</v>
      </c>
      <c r="K276" t="s">
        <v>1993</v>
      </c>
      <c r="M276" t="s">
        <v>3136</v>
      </c>
      <c r="N276" t="s">
        <v>3135</v>
      </c>
      <c r="O276" t="s">
        <v>3134</v>
      </c>
    </row>
    <row r="277" spans="1:15" x14ac:dyDescent="0.25">
      <c r="A277" t="s">
        <v>3133</v>
      </c>
      <c r="B277" t="s">
        <v>1992</v>
      </c>
      <c r="C277" t="s">
        <v>3132</v>
      </c>
      <c r="D277" t="s">
        <v>2309</v>
      </c>
      <c r="E277" t="s">
        <v>1706</v>
      </c>
      <c r="F277" s="6">
        <v>144000</v>
      </c>
      <c r="G277" s="6">
        <v>120000</v>
      </c>
      <c r="H277" s="6">
        <v>24000</v>
      </c>
      <c r="I277" s="46" t="s">
        <v>1417</v>
      </c>
      <c r="J277" t="s">
        <v>1707</v>
      </c>
      <c r="K277" t="s">
        <v>1997</v>
      </c>
      <c r="M277" t="s">
        <v>2789</v>
      </c>
      <c r="N277" t="s">
        <v>2801</v>
      </c>
      <c r="O277" t="s">
        <v>2788</v>
      </c>
    </row>
    <row r="278" spans="1:15" x14ac:dyDescent="0.25">
      <c r="A278" t="s">
        <v>3131</v>
      </c>
      <c r="B278" t="s">
        <v>1989</v>
      </c>
      <c r="C278" t="s">
        <v>3130</v>
      </c>
      <c r="D278" t="s">
        <v>2298</v>
      </c>
      <c r="E278" t="s">
        <v>1907</v>
      </c>
      <c r="F278" s="6">
        <v>80000</v>
      </c>
      <c r="G278" s="6">
        <v>66666.67</v>
      </c>
      <c r="H278" s="6">
        <v>13333.33</v>
      </c>
      <c r="I278" s="46" t="s">
        <v>1412</v>
      </c>
      <c r="J278" t="s">
        <v>1908</v>
      </c>
      <c r="K278" t="s">
        <v>1988</v>
      </c>
      <c r="M278" t="s">
        <v>3027</v>
      </c>
      <c r="O278" t="s">
        <v>3026</v>
      </c>
    </row>
    <row r="279" spans="1:15" x14ac:dyDescent="0.25">
      <c r="A279" t="s">
        <v>3129</v>
      </c>
      <c r="B279" t="s">
        <v>1981</v>
      </c>
      <c r="C279" t="s">
        <v>3128</v>
      </c>
      <c r="D279" t="s">
        <v>2298</v>
      </c>
      <c r="E279" t="s">
        <v>1492</v>
      </c>
      <c r="F279" s="6">
        <v>50544</v>
      </c>
      <c r="G279" s="6">
        <v>42120</v>
      </c>
      <c r="H279" s="6">
        <v>8424</v>
      </c>
      <c r="I279" s="46" t="s">
        <v>3127</v>
      </c>
      <c r="J279" t="s">
        <v>48</v>
      </c>
      <c r="K279" t="s">
        <v>1980</v>
      </c>
      <c r="M279" t="s">
        <v>2420</v>
      </c>
      <c r="N279" t="s">
        <v>2419</v>
      </c>
      <c r="O279" t="s">
        <v>2418</v>
      </c>
    </row>
    <row r="280" spans="1:15" x14ac:dyDescent="0.25">
      <c r="A280" t="s">
        <v>3126</v>
      </c>
      <c r="B280" t="s">
        <v>1981</v>
      </c>
      <c r="C280" t="s">
        <v>3125</v>
      </c>
      <c r="D280" t="s">
        <v>2309</v>
      </c>
      <c r="E280" t="s">
        <v>1922</v>
      </c>
      <c r="F280" s="6">
        <v>88800</v>
      </c>
      <c r="G280" s="6">
        <v>74000</v>
      </c>
      <c r="H280" s="6">
        <v>14800</v>
      </c>
      <c r="I280" s="46" t="s">
        <v>3124</v>
      </c>
      <c r="J280" t="s">
        <v>1923</v>
      </c>
      <c r="K280" t="s">
        <v>1983</v>
      </c>
      <c r="M280" t="s">
        <v>3053</v>
      </c>
      <c r="N280" t="s">
        <v>3052</v>
      </c>
      <c r="O280" t="s">
        <v>3051</v>
      </c>
    </row>
    <row r="281" spans="1:15" x14ac:dyDescent="0.25">
      <c r="A281" t="s">
        <v>3123</v>
      </c>
      <c r="B281" t="s">
        <v>1981</v>
      </c>
      <c r="C281" t="s">
        <v>3122</v>
      </c>
      <c r="D281" t="s">
        <v>2309</v>
      </c>
      <c r="E281" t="s">
        <v>1922</v>
      </c>
      <c r="F281" s="6">
        <v>88800</v>
      </c>
      <c r="G281" s="6">
        <v>74000</v>
      </c>
      <c r="H281" s="6">
        <v>14800</v>
      </c>
      <c r="I281" s="46" t="s">
        <v>3121</v>
      </c>
      <c r="J281" t="s">
        <v>1923</v>
      </c>
      <c r="K281" t="s">
        <v>1985</v>
      </c>
      <c r="M281" t="s">
        <v>3053</v>
      </c>
      <c r="N281" t="s">
        <v>3052</v>
      </c>
      <c r="O281" t="s">
        <v>3051</v>
      </c>
    </row>
    <row r="282" spans="1:15" x14ac:dyDescent="0.25">
      <c r="A282" t="s">
        <v>3120</v>
      </c>
      <c r="B282" t="s">
        <v>1981</v>
      </c>
      <c r="C282" t="s">
        <v>3119</v>
      </c>
      <c r="D282" t="s">
        <v>2309</v>
      </c>
      <c r="E282" t="s">
        <v>1922</v>
      </c>
      <c r="F282" s="6">
        <v>88800</v>
      </c>
      <c r="G282" s="6">
        <v>74000</v>
      </c>
      <c r="H282" s="6">
        <v>14800</v>
      </c>
      <c r="I282" s="46" t="s">
        <v>3118</v>
      </c>
      <c r="J282" t="s">
        <v>1923</v>
      </c>
      <c r="K282" t="s">
        <v>1987</v>
      </c>
      <c r="M282" t="s">
        <v>3053</v>
      </c>
      <c r="N282" t="s">
        <v>3052</v>
      </c>
      <c r="O282" t="s">
        <v>3051</v>
      </c>
    </row>
    <row r="283" spans="1:15" x14ac:dyDescent="0.25">
      <c r="A283" t="s">
        <v>3117</v>
      </c>
      <c r="B283" t="s">
        <v>1978</v>
      </c>
      <c r="C283" t="s">
        <v>3116</v>
      </c>
      <c r="D283" t="s">
        <v>2309</v>
      </c>
      <c r="E283" t="s">
        <v>2971</v>
      </c>
      <c r="F283" s="6">
        <v>149286.15</v>
      </c>
      <c r="G283" s="6">
        <v>124405.13</v>
      </c>
      <c r="H283" s="6">
        <v>24881.02</v>
      </c>
      <c r="I283" s="46" t="s">
        <v>3115</v>
      </c>
      <c r="J283" t="s">
        <v>1862</v>
      </c>
      <c r="K283" t="s">
        <v>1977</v>
      </c>
      <c r="M283" t="s">
        <v>2970</v>
      </c>
      <c r="N283" t="s">
        <v>2969</v>
      </c>
      <c r="O283" t="s">
        <v>2968</v>
      </c>
    </row>
    <row r="284" spans="1:15" x14ac:dyDescent="0.25">
      <c r="A284" t="s">
        <v>3114</v>
      </c>
      <c r="B284" t="s">
        <v>1973</v>
      </c>
      <c r="C284" t="s">
        <v>3113</v>
      </c>
      <c r="D284" t="s">
        <v>2309</v>
      </c>
      <c r="E284" t="s">
        <v>1391</v>
      </c>
      <c r="F284" s="6">
        <v>3228</v>
      </c>
      <c r="G284" s="6">
        <v>2690</v>
      </c>
      <c r="H284" s="6">
        <v>538</v>
      </c>
      <c r="I284" s="46" t="s">
        <v>3112</v>
      </c>
      <c r="J284" t="s">
        <v>117</v>
      </c>
      <c r="K284" t="s">
        <v>1972</v>
      </c>
      <c r="M284" t="s">
        <v>2384</v>
      </c>
      <c r="N284" t="s">
        <v>2383</v>
      </c>
      <c r="O284" t="s">
        <v>2382</v>
      </c>
    </row>
    <row r="285" spans="1:15" x14ac:dyDescent="0.25">
      <c r="A285" t="s">
        <v>3111</v>
      </c>
      <c r="B285" t="s">
        <v>1973</v>
      </c>
      <c r="C285" t="s">
        <v>3110</v>
      </c>
      <c r="D285" t="s">
        <v>2309</v>
      </c>
      <c r="E285" t="s">
        <v>2971</v>
      </c>
      <c r="F285" s="6">
        <v>149286.15</v>
      </c>
      <c r="G285" s="6">
        <v>124405.13</v>
      </c>
      <c r="H285" s="6">
        <v>24881.02</v>
      </c>
      <c r="I285" s="46" t="s">
        <v>3109</v>
      </c>
      <c r="J285" t="s">
        <v>1862</v>
      </c>
      <c r="K285" t="s">
        <v>1975</v>
      </c>
      <c r="M285" t="s">
        <v>2970</v>
      </c>
      <c r="N285" t="s">
        <v>2969</v>
      </c>
      <c r="O285" t="s">
        <v>2968</v>
      </c>
    </row>
    <row r="286" spans="1:15" x14ac:dyDescent="0.25">
      <c r="A286" t="s">
        <v>3108</v>
      </c>
      <c r="B286" t="s">
        <v>1970</v>
      </c>
      <c r="C286" t="s">
        <v>3107</v>
      </c>
      <c r="D286" t="s">
        <v>2309</v>
      </c>
      <c r="E286" t="s">
        <v>2971</v>
      </c>
      <c r="F286" s="6">
        <v>149286.15</v>
      </c>
      <c r="G286" s="6">
        <v>124405.13</v>
      </c>
      <c r="H286" s="6">
        <v>24881.02</v>
      </c>
      <c r="I286" s="46" t="s">
        <v>3106</v>
      </c>
      <c r="J286" t="s">
        <v>1862</v>
      </c>
      <c r="K286" t="s">
        <v>1969</v>
      </c>
      <c r="M286" t="s">
        <v>2970</v>
      </c>
      <c r="N286" t="s">
        <v>2969</v>
      </c>
      <c r="O286" t="s">
        <v>2968</v>
      </c>
    </row>
    <row r="287" spans="1:15" x14ac:dyDescent="0.25">
      <c r="A287" t="s">
        <v>3105</v>
      </c>
      <c r="B287" t="s">
        <v>1965</v>
      </c>
      <c r="C287" t="s">
        <v>3104</v>
      </c>
      <c r="D287" t="s">
        <v>2298</v>
      </c>
      <c r="E287" t="s">
        <v>1492</v>
      </c>
      <c r="F287" s="6">
        <v>7668</v>
      </c>
      <c r="G287" s="6">
        <v>6390</v>
      </c>
      <c r="H287" s="6">
        <v>1278</v>
      </c>
      <c r="I287" s="46" t="s">
        <v>3103</v>
      </c>
      <c r="J287" t="s">
        <v>48</v>
      </c>
      <c r="K287" t="s">
        <v>1964</v>
      </c>
      <c r="M287" t="s">
        <v>2420</v>
      </c>
      <c r="N287" t="s">
        <v>2419</v>
      </c>
      <c r="O287" t="s">
        <v>2418</v>
      </c>
    </row>
    <row r="288" spans="1:15" x14ac:dyDescent="0.25">
      <c r="A288" t="s">
        <v>3102</v>
      </c>
      <c r="B288" t="s">
        <v>1965</v>
      </c>
      <c r="C288" t="s">
        <v>3101</v>
      </c>
      <c r="D288" t="s">
        <v>2309</v>
      </c>
      <c r="E288" t="s">
        <v>2499</v>
      </c>
      <c r="F288" s="6">
        <v>78381.36</v>
      </c>
      <c r="G288" s="6">
        <v>65317.8</v>
      </c>
      <c r="H288" s="6">
        <v>13063.56</v>
      </c>
      <c r="I288" s="46" t="s">
        <v>3100</v>
      </c>
      <c r="J288" t="s">
        <v>71</v>
      </c>
      <c r="K288" t="s">
        <v>1967</v>
      </c>
      <c r="M288" t="s">
        <v>2498</v>
      </c>
      <c r="N288" t="s">
        <v>2497</v>
      </c>
      <c r="O288" t="s">
        <v>2496</v>
      </c>
    </row>
    <row r="289" spans="1:15" x14ac:dyDescent="0.25">
      <c r="A289" t="s">
        <v>3099</v>
      </c>
      <c r="B289" t="s">
        <v>1960</v>
      </c>
      <c r="C289" t="s">
        <v>3098</v>
      </c>
      <c r="D289" t="s">
        <v>2298</v>
      </c>
      <c r="E289" t="s">
        <v>1961</v>
      </c>
      <c r="F289" s="6">
        <v>417153.7</v>
      </c>
      <c r="G289" s="6">
        <v>347628.08</v>
      </c>
      <c r="H289" s="6">
        <v>69525.62</v>
      </c>
      <c r="I289" s="46" t="s">
        <v>3097</v>
      </c>
      <c r="J289" t="s">
        <v>1962</v>
      </c>
      <c r="K289" t="s">
        <v>1959</v>
      </c>
      <c r="M289" t="s">
        <v>3096</v>
      </c>
      <c r="O289" t="s">
        <v>3095</v>
      </c>
    </row>
    <row r="290" spans="1:15" x14ac:dyDescent="0.25">
      <c r="A290" t="s">
        <v>3094</v>
      </c>
      <c r="B290" t="s">
        <v>1948</v>
      </c>
      <c r="C290" t="s">
        <v>3093</v>
      </c>
      <c r="D290" t="s">
        <v>2298</v>
      </c>
      <c r="E290" t="s">
        <v>1949</v>
      </c>
      <c r="F290" s="6">
        <v>25000</v>
      </c>
      <c r="G290" s="6">
        <v>20833.330000000002</v>
      </c>
      <c r="H290" s="6">
        <v>4166.67</v>
      </c>
      <c r="I290" s="46" t="s">
        <v>3092</v>
      </c>
      <c r="J290" t="s">
        <v>1950</v>
      </c>
      <c r="K290" t="s">
        <v>1947</v>
      </c>
      <c r="M290" t="s">
        <v>3091</v>
      </c>
      <c r="N290" t="s">
        <v>3090</v>
      </c>
      <c r="O290" t="s">
        <v>3089</v>
      </c>
    </row>
    <row r="291" spans="1:15" x14ac:dyDescent="0.25">
      <c r="A291" t="s">
        <v>3088</v>
      </c>
      <c r="B291" t="s">
        <v>1948</v>
      </c>
      <c r="C291" t="s">
        <v>3087</v>
      </c>
      <c r="D291" t="s">
        <v>2309</v>
      </c>
      <c r="E291" t="s">
        <v>58</v>
      </c>
      <c r="F291" s="6">
        <v>20000</v>
      </c>
      <c r="G291" s="6">
        <v>20000</v>
      </c>
      <c r="H291" s="6">
        <v>0</v>
      </c>
      <c r="I291" s="46" t="s">
        <v>739</v>
      </c>
      <c r="J291" t="s">
        <v>59</v>
      </c>
      <c r="K291" t="s">
        <v>1952</v>
      </c>
      <c r="M291" t="s">
        <v>2363</v>
      </c>
      <c r="N291" t="s">
        <v>2362</v>
      </c>
      <c r="O291" t="s">
        <v>2361</v>
      </c>
    </row>
    <row r="292" spans="1:15" x14ac:dyDescent="0.25">
      <c r="A292" t="s">
        <v>3086</v>
      </c>
      <c r="B292" t="s">
        <v>1919</v>
      </c>
      <c r="C292" t="s">
        <v>3085</v>
      </c>
      <c r="D292" t="s">
        <v>2309</v>
      </c>
      <c r="E292" t="s">
        <v>1460</v>
      </c>
      <c r="F292" s="6">
        <v>3000</v>
      </c>
      <c r="G292" s="6">
        <v>2500</v>
      </c>
      <c r="H292" s="6">
        <v>500</v>
      </c>
      <c r="I292" s="46" t="s">
        <v>3084</v>
      </c>
      <c r="J292" t="s">
        <v>57</v>
      </c>
      <c r="K292" t="s">
        <v>1918</v>
      </c>
      <c r="M292" t="s">
        <v>2371</v>
      </c>
      <c r="N292" t="s">
        <v>1403</v>
      </c>
      <c r="O292" t="s">
        <v>3022</v>
      </c>
    </row>
    <row r="293" spans="1:15" x14ac:dyDescent="0.25">
      <c r="A293" t="s">
        <v>3083</v>
      </c>
      <c r="B293" t="s">
        <v>1919</v>
      </c>
      <c r="C293" t="s">
        <v>3082</v>
      </c>
      <c r="D293" t="s">
        <v>2309</v>
      </c>
      <c r="E293" t="s">
        <v>1922</v>
      </c>
      <c r="F293" s="6">
        <v>-7200</v>
      </c>
      <c r="G293" s="6">
        <v>-6000</v>
      </c>
      <c r="H293" s="6">
        <v>-1200</v>
      </c>
      <c r="I293" s="46" t="s">
        <v>1062</v>
      </c>
      <c r="J293" t="s">
        <v>1923</v>
      </c>
      <c r="K293" t="s">
        <v>1921</v>
      </c>
      <c r="L293" t="s">
        <v>3064</v>
      </c>
      <c r="M293" t="s">
        <v>3053</v>
      </c>
      <c r="N293" t="s">
        <v>3052</v>
      </c>
      <c r="O293" t="s">
        <v>3051</v>
      </c>
    </row>
    <row r="294" spans="1:15" x14ac:dyDescent="0.25">
      <c r="A294" t="s">
        <v>3081</v>
      </c>
      <c r="B294" t="s">
        <v>1919</v>
      </c>
      <c r="C294" t="s">
        <v>3080</v>
      </c>
      <c r="D294" t="s">
        <v>2309</v>
      </c>
      <c r="E294" t="s">
        <v>1922</v>
      </c>
      <c r="F294" s="6">
        <v>88800</v>
      </c>
      <c r="G294" s="6">
        <v>74000</v>
      </c>
      <c r="H294" s="6">
        <v>14800</v>
      </c>
      <c r="I294" s="46" t="s">
        <v>651</v>
      </c>
      <c r="J294" t="s">
        <v>1923</v>
      </c>
      <c r="K294" t="s">
        <v>1925</v>
      </c>
      <c r="M294" t="s">
        <v>3053</v>
      </c>
      <c r="N294" t="s">
        <v>3052</v>
      </c>
      <c r="O294" t="s">
        <v>3051</v>
      </c>
    </row>
    <row r="295" spans="1:15" x14ac:dyDescent="0.25">
      <c r="A295" t="s">
        <v>3079</v>
      </c>
      <c r="B295" t="s">
        <v>1919</v>
      </c>
      <c r="C295" t="s">
        <v>3078</v>
      </c>
      <c r="D295" t="s">
        <v>2309</v>
      </c>
      <c r="E295" t="s">
        <v>1922</v>
      </c>
      <c r="F295" s="6">
        <v>88800</v>
      </c>
      <c r="G295" s="6">
        <v>74000</v>
      </c>
      <c r="H295" s="6">
        <v>14800</v>
      </c>
      <c r="I295" s="46" t="s">
        <v>3077</v>
      </c>
      <c r="J295" t="s">
        <v>1923</v>
      </c>
      <c r="K295" t="s">
        <v>1927</v>
      </c>
      <c r="M295" t="s">
        <v>3053</v>
      </c>
      <c r="N295" t="s">
        <v>3052</v>
      </c>
      <c r="O295" t="s">
        <v>3051</v>
      </c>
    </row>
    <row r="296" spans="1:15" x14ac:dyDescent="0.25">
      <c r="A296" t="s">
        <v>3076</v>
      </c>
      <c r="B296" t="s">
        <v>1919</v>
      </c>
      <c r="C296" t="s">
        <v>3075</v>
      </c>
      <c r="D296" t="s">
        <v>2309</v>
      </c>
      <c r="E296" t="s">
        <v>1922</v>
      </c>
      <c r="F296" s="6">
        <v>88800</v>
      </c>
      <c r="G296" s="6">
        <v>74000</v>
      </c>
      <c r="H296" s="6">
        <v>14800</v>
      </c>
      <c r="I296" s="46" t="s">
        <v>3074</v>
      </c>
      <c r="J296" t="s">
        <v>1923</v>
      </c>
      <c r="K296" t="s">
        <v>1929</v>
      </c>
      <c r="M296" t="s">
        <v>3053</v>
      </c>
      <c r="N296" t="s">
        <v>3052</v>
      </c>
      <c r="O296" t="s">
        <v>3051</v>
      </c>
    </row>
    <row r="297" spans="1:15" x14ac:dyDescent="0.25">
      <c r="A297" t="s">
        <v>3073</v>
      </c>
      <c r="B297" t="s">
        <v>1919</v>
      </c>
      <c r="C297" t="s">
        <v>3072</v>
      </c>
      <c r="D297" t="s">
        <v>2309</v>
      </c>
      <c r="E297" t="s">
        <v>1922</v>
      </c>
      <c r="F297" s="6">
        <v>88800</v>
      </c>
      <c r="G297" s="6">
        <v>74000</v>
      </c>
      <c r="H297" s="6">
        <v>14800</v>
      </c>
      <c r="I297" s="46" t="s">
        <v>3071</v>
      </c>
      <c r="J297" t="s">
        <v>1923</v>
      </c>
      <c r="K297" t="s">
        <v>1931</v>
      </c>
      <c r="M297" t="s">
        <v>3053</v>
      </c>
      <c r="N297" t="s">
        <v>3052</v>
      </c>
      <c r="O297" t="s">
        <v>3051</v>
      </c>
    </row>
    <row r="298" spans="1:15" x14ac:dyDescent="0.25">
      <c r="A298" t="s">
        <v>3070</v>
      </c>
      <c r="B298" t="s">
        <v>1919</v>
      </c>
      <c r="C298" t="s">
        <v>3069</v>
      </c>
      <c r="D298" t="s">
        <v>2309</v>
      </c>
      <c r="E298" t="s">
        <v>1922</v>
      </c>
      <c r="F298" s="6">
        <v>72000</v>
      </c>
      <c r="G298" s="6">
        <v>60000</v>
      </c>
      <c r="H298" s="6">
        <v>12000</v>
      </c>
      <c r="I298" s="46" t="s">
        <v>445</v>
      </c>
      <c r="J298" t="s">
        <v>1923</v>
      </c>
      <c r="K298" t="s">
        <v>1933</v>
      </c>
      <c r="M298" t="s">
        <v>3053</v>
      </c>
      <c r="N298" t="s">
        <v>3052</v>
      </c>
      <c r="O298" t="s">
        <v>3051</v>
      </c>
    </row>
    <row r="299" spans="1:15" x14ac:dyDescent="0.25">
      <c r="A299" t="s">
        <v>3068</v>
      </c>
      <c r="B299" t="s">
        <v>1919</v>
      </c>
      <c r="C299" t="s">
        <v>3067</v>
      </c>
      <c r="D299" t="s">
        <v>2309</v>
      </c>
      <c r="E299" t="s">
        <v>1922</v>
      </c>
      <c r="F299" s="6">
        <v>88800</v>
      </c>
      <c r="G299" s="6">
        <v>74000</v>
      </c>
      <c r="H299" s="6">
        <v>14800</v>
      </c>
      <c r="I299" s="46" t="s">
        <v>3066</v>
      </c>
      <c r="J299" t="s">
        <v>1923</v>
      </c>
      <c r="K299" t="s">
        <v>1935</v>
      </c>
      <c r="M299" t="s">
        <v>3053</v>
      </c>
      <c r="N299" t="s">
        <v>3052</v>
      </c>
      <c r="O299" t="s">
        <v>3051</v>
      </c>
    </row>
    <row r="300" spans="1:15" x14ac:dyDescent="0.25">
      <c r="A300" t="s">
        <v>3065</v>
      </c>
      <c r="B300" t="s">
        <v>1919</v>
      </c>
      <c r="C300" t="s">
        <v>3064</v>
      </c>
      <c r="D300" t="s">
        <v>2309</v>
      </c>
      <c r="E300" t="s">
        <v>1922</v>
      </c>
      <c r="F300" s="6">
        <v>7200</v>
      </c>
      <c r="G300" s="6">
        <v>6000</v>
      </c>
      <c r="H300" s="6">
        <v>1200</v>
      </c>
      <c r="I300" s="46" t="s">
        <v>3063</v>
      </c>
      <c r="J300" t="s">
        <v>1923</v>
      </c>
      <c r="K300" t="s">
        <v>1937</v>
      </c>
      <c r="M300" t="s">
        <v>3053</v>
      </c>
      <c r="N300" t="s">
        <v>3052</v>
      </c>
      <c r="O300" t="s">
        <v>3051</v>
      </c>
    </row>
    <row r="301" spans="1:15" x14ac:dyDescent="0.25">
      <c r="A301" t="s">
        <v>3062</v>
      </c>
      <c r="B301" t="s">
        <v>1919</v>
      </c>
      <c r="C301" t="s">
        <v>3061</v>
      </c>
      <c r="D301" t="s">
        <v>2309</v>
      </c>
      <c r="E301" t="s">
        <v>1922</v>
      </c>
      <c r="F301" s="6">
        <v>88800</v>
      </c>
      <c r="G301" s="6">
        <v>74000</v>
      </c>
      <c r="H301" s="6">
        <v>14800</v>
      </c>
      <c r="I301" s="46" t="s">
        <v>3060</v>
      </c>
      <c r="J301" t="s">
        <v>1923</v>
      </c>
      <c r="K301" t="s">
        <v>1939</v>
      </c>
      <c r="M301" t="s">
        <v>3053</v>
      </c>
      <c r="N301" t="s">
        <v>3052</v>
      </c>
      <c r="O301" t="s">
        <v>3051</v>
      </c>
    </row>
    <row r="302" spans="1:15" x14ac:dyDescent="0.25">
      <c r="A302" t="s">
        <v>3059</v>
      </c>
      <c r="B302" t="s">
        <v>1919</v>
      </c>
      <c r="C302" t="s">
        <v>3058</v>
      </c>
      <c r="D302" t="s">
        <v>2309</v>
      </c>
      <c r="E302" t="s">
        <v>1922</v>
      </c>
      <c r="F302" s="6">
        <v>88800</v>
      </c>
      <c r="G302" s="6">
        <v>74000</v>
      </c>
      <c r="H302" s="6">
        <v>14800</v>
      </c>
      <c r="I302" s="46" t="s">
        <v>3057</v>
      </c>
      <c r="J302" t="s">
        <v>1923</v>
      </c>
      <c r="K302" t="s">
        <v>1941</v>
      </c>
      <c r="M302" t="s">
        <v>3053</v>
      </c>
      <c r="N302" t="s">
        <v>3052</v>
      </c>
      <c r="O302" t="s">
        <v>3051</v>
      </c>
    </row>
    <row r="303" spans="1:15" x14ac:dyDescent="0.25">
      <c r="A303" t="s">
        <v>3056</v>
      </c>
      <c r="B303" t="s">
        <v>1919</v>
      </c>
      <c r="C303" t="s">
        <v>3055</v>
      </c>
      <c r="D303" t="s">
        <v>2309</v>
      </c>
      <c r="E303" t="s">
        <v>1922</v>
      </c>
      <c r="F303" s="6">
        <v>43200</v>
      </c>
      <c r="G303" s="6">
        <v>36000</v>
      </c>
      <c r="H303" s="6">
        <v>7200</v>
      </c>
      <c r="I303" s="46" t="s">
        <v>3054</v>
      </c>
      <c r="J303" t="s">
        <v>1923</v>
      </c>
      <c r="K303" t="s">
        <v>1943</v>
      </c>
      <c r="M303" t="s">
        <v>3053</v>
      </c>
      <c r="N303" t="s">
        <v>3052</v>
      </c>
      <c r="O303" t="s">
        <v>3051</v>
      </c>
    </row>
    <row r="304" spans="1:15" x14ac:dyDescent="0.25">
      <c r="A304" t="s">
        <v>3050</v>
      </c>
      <c r="B304" t="s">
        <v>1919</v>
      </c>
      <c r="C304" t="s">
        <v>3049</v>
      </c>
      <c r="D304" t="s">
        <v>2298</v>
      </c>
      <c r="E304" t="s">
        <v>1907</v>
      </c>
      <c r="F304" s="6">
        <v>28000</v>
      </c>
      <c r="G304" s="6">
        <v>23333.33</v>
      </c>
      <c r="H304" s="6">
        <v>4666.67</v>
      </c>
      <c r="I304" s="46" t="s">
        <v>999</v>
      </c>
      <c r="J304" t="s">
        <v>1908</v>
      </c>
      <c r="K304" t="s">
        <v>1944</v>
      </c>
      <c r="M304" t="s">
        <v>3027</v>
      </c>
      <c r="O304" t="s">
        <v>3026</v>
      </c>
    </row>
    <row r="305" spans="1:15" x14ac:dyDescent="0.25">
      <c r="A305" t="s">
        <v>3048</v>
      </c>
      <c r="B305" t="s">
        <v>1919</v>
      </c>
      <c r="C305" t="s">
        <v>3047</v>
      </c>
      <c r="D305" t="s">
        <v>2298</v>
      </c>
      <c r="E305" t="s">
        <v>1907</v>
      </c>
      <c r="F305" s="6">
        <v>28000</v>
      </c>
      <c r="G305" s="6">
        <v>23333.33</v>
      </c>
      <c r="H305" s="6">
        <v>4666.67</v>
      </c>
      <c r="I305" s="46" t="s">
        <v>389</v>
      </c>
      <c r="J305" t="s">
        <v>1908</v>
      </c>
      <c r="K305" t="s">
        <v>1945</v>
      </c>
      <c r="M305" t="s">
        <v>3027</v>
      </c>
      <c r="O305" t="s">
        <v>3026</v>
      </c>
    </row>
    <row r="306" spans="1:15" x14ac:dyDescent="0.25">
      <c r="A306" t="s">
        <v>3046</v>
      </c>
      <c r="B306" t="s">
        <v>3045</v>
      </c>
      <c r="C306" t="s">
        <v>3044</v>
      </c>
      <c r="D306" t="s">
        <v>2298</v>
      </c>
      <c r="E306" t="s">
        <v>1903</v>
      </c>
      <c r="F306" s="6">
        <v>7575996</v>
      </c>
      <c r="G306" s="6">
        <v>6313329.5199999996</v>
      </c>
      <c r="H306" s="6">
        <v>1262666</v>
      </c>
      <c r="I306" s="46" t="s">
        <v>307</v>
      </c>
      <c r="J306" t="s">
        <v>92</v>
      </c>
      <c r="K306" t="s">
        <v>1901</v>
      </c>
      <c r="M306" t="s">
        <v>2447</v>
      </c>
      <c r="N306" t="s">
        <v>2446</v>
      </c>
      <c r="O306" t="s">
        <v>2445</v>
      </c>
    </row>
    <row r="307" spans="1:15" x14ac:dyDescent="0.25">
      <c r="A307" t="s">
        <v>3043</v>
      </c>
      <c r="B307" t="s">
        <v>1916</v>
      </c>
      <c r="C307" t="s">
        <v>3042</v>
      </c>
      <c r="D307" t="s">
        <v>2298</v>
      </c>
      <c r="E307" t="s">
        <v>1531</v>
      </c>
      <c r="F307" s="6">
        <v>200232</v>
      </c>
      <c r="G307" s="6">
        <v>166860</v>
      </c>
      <c r="H307" s="6">
        <v>33372</v>
      </c>
      <c r="I307" s="46" t="s">
        <v>3041</v>
      </c>
      <c r="J307" t="s">
        <v>44</v>
      </c>
      <c r="K307" t="s">
        <v>1915</v>
      </c>
      <c r="M307" t="s">
        <v>2492</v>
      </c>
      <c r="N307" t="s">
        <v>2491</v>
      </c>
      <c r="O307" t="s">
        <v>2490</v>
      </c>
    </row>
    <row r="308" spans="1:15" x14ac:dyDescent="0.25">
      <c r="A308" t="s">
        <v>3040</v>
      </c>
      <c r="B308" t="s">
        <v>3039</v>
      </c>
      <c r="C308" t="s">
        <v>3038</v>
      </c>
      <c r="D308" t="s">
        <v>2298</v>
      </c>
      <c r="E308" t="s">
        <v>1399</v>
      </c>
      <c r="F308" s="6">
        <v>1150</v>
      </c>
      <c r="G308" s="6">
        <v>975</v>
      </c>
      <c r="H308" s="6">
        <v>175</v>
      </c>
      <c r="I308" s="46" t="s">
        <v>3037</v>
      </c>
      <c r="J308" t="s">
        <v>1400</v>
      </c>
      <c r="K308" t="s">
        <v>1889</v>
      </c>
      <c r="M308" t="s">
        <v>2296</v>
      </c>
      <c r="O308" t="s">
        <v>2295</v>
      </c>
    </row>
    <row r="309" spans="1:15" x14ac:dyDescent="0.25">
      <c r="A309" t="s">
        <v>3036</v>
      </c>
      <c r="B309" t="s">
        <v>1911</v>
      </c>
      <c r="C309" t="s">
        <v>3035</v>
      </c>
      <c r="D309" t="s">
        <v>2309</v>
      </c>
      <c r="E309" t="s">
        <v>3033</v>
      </c>
      <c r="F309" s="6">
        <v>17514</v>
      </c>
      <c r="G309" s="6">
        <v>14595</v>
      </c>
      <c r="H309" s="6">
        <v>2919</v>
      </c>
      <c r="I309" s="46" t="s">
        <v>3034</v>
      </c>
      <c r="J309" t="s">
        <v>1913</v>
      </c>
      <c r="K309" t="s">
        <v>1910</v>
      </c>
      <c r="M309" t="s">
        <v>3032</v>
      </c>
      <c r="N309" t="s">
        <v>3031</v>
      </c>
      <c r="O309" t="s">
        <v>3030</v>
      </c>
    </row>
    <row r="310" spans="1:15" x14ac:dyDescent="0.25">
      <c r="A310" t="s">
        <v>3029</v>
      </c>
      <c r="B310" t="s">
        <v>1906</v>
      </c>
      <c r="C310" t="s">
        <v>3028</v>
      </c>
      <c r="D310" t="s">
        <v>2298</v>
      </c>
      <c r="E310" t="s">
        <v>1907</v>
      </c>
      <c r="F310" s="6">
        <v>52000</v>
      </c>
      <c r="G310" s="6">
        <v>43333.33</v>
      </c>
      <c r="H310" s="6">
        <v>8666.67</v>
      </c>
      <c r="I310" s="46" t="s">
        <v>994</v>
      </c>
      <c r="J310" t="s">
        <v>1908</v>
      </c>
      <c r="K310" t="s">
        <v>1905</v>
      </c>
      <c r="M310" t="s">
        <v>3027</v>
      </c>
      <c r="O310" t="s">
        <v>3026</v>
      </c>
    </row>
    <row r="311" spans="1:15" x14ac:dyDescent="0.25">
      <c r="A311" t="s">
        <v>3025</v>
      </c>
      <c r="B311" t="s">
        <v>1893</v>
      </c>
      <c r="C311" t="s">
        <v>3024</v>
      </c>
      <c r="D311" t="s">
        <v>2309</v>
      </c>
      <c r="E311" t="s">
        <v>1460</v>
      </c>
      <c r="F311" s="6">
        <v>3000</v>
      </c>
      <c r="G311" s="6">
        <v>2500</v>
      </c>
      <c r="H311" s="6">
        <v>500</v>
      </c>
      <c r="I311" s="46" t="s">
        <v>3023</v>
      </c>
      <c r="J311" t="s">
        <v>57</v>
      </c>
      <c r="K311" t="s">
        <v>1898</v>
      </c>
      <c r="M311" t="s">
        <v>2371</v>
      </c>
      <c r="N311" t="s">
        <v>1403</v>
      </c>
      <c r="O311" t="s">
        <v>3022</v>
      </c>
    </row>
    <row r="312" spans="1:15" x14ac:dyDescent="0.25">
      <c r="A312" t="s">
        <v>3021</v>
      </c>
      <c r="B312" t="s">
        <v>1893</v>
      </c>
      <c r="C312" t="s">
        <v>3020</v>
      </c>
      <c r="D312" t="s">
        <v>2309</v>
      </c>
      <c r="E312" t="s">
        <v>1894</v>
      </c>
      <c r="F312" s="6">
        <v>146250</v>
      </c>
      <c r="G312" s="6">
        <v>146250</v>
      </c>
      <c r="H312" s="6"/>
      <c r="I312" s="46" t="s">
        <v>1230</v>
      </c>
      <c r="J312" t="s">
        <v>1896</v>
      </c>
      <c r="K312" t="s">
        <v>1892</v>
      </c>
      <c r="M312" t="s">
        <v>3019</v>
      </c>
      <c r="N312" t="s">
        <v>3018</v>
      </c>
      <c r="O312" t="s">
        <v>3017</v>
      </c>
    </row>
    <row r="313" spans="1:15" x14ac:dyDescent="0.25">
      <c r="A313" t="s">
        <v>3016</v>
      </c>
      <c r="B313" t="s">
        <v>1887</v>
      </c>
      <c r="C313" t="s">
        <v>3015</v>
      </c>
      <c r="D313" t="s">
        <v>2298</v>
      </c>
      <c r="E313" t="s">
        <v>1429</v>
      </c>
      <c r="F313" s="6">
        <v>13650</v>
      </c>
      <c r="G313" s="6">
        <v>11375</v>
      </c>
      <c r="H313" s="6">
        <v>2275</v>
      </c>
      <c r="I313" s="46" t="s">
        <v>3014</v>
      </c>
      <c r="J313" t="s">
        <v>42</v>
      </c>
      <c r="K313" t="s">
        <v>1886</v>
      </c>
      <c r="M313" t="s">
        <v>2302</v>
      </c>
      <c r="O313" t="s">
        <v>2301</v>
      </c>
    </row>
    <row r="314" spans="1:15" x14ac:dyDescent="0.25">
      <c r="A314" t="s">
        <v>3013</v>
      </c>
      <c r="B314" t="s">
        <v>1884</v>
      </c>
      <c r="C314" t="s">
        <v>3012</v>
      </c>
      <c r="D314" t="s">
        <v>2309</v>
      </c>
      <c r="E314" t="s">
        <v>1388</v>
      </c>
      <c r="F314" s="6">
        <v>39000</v>
      </c>
      <c r="G314" s="6">
        <v>32500</v>
      </c>
      <c r="H314" s="6">
        <v>6500</v>
      </c>
      <c r="I314" s="46" t="s">
        <v>3011</v>
      </c>
      <c r="J314" t="s">
        <v>52</v>
      </c>
      <c r="K314" t="s">
        <v>1883</v>
      </c>
      <c r="M314" t="s">
        <v>3010</v>
      </c>
      <c r="N314" t="s">
        <v>3009</v>
      </c>
      <c r="O314" t="s">
        <v>3008</v>
      </c>
    </row>
    <row r="315" spans="1:15" x14ac:dyDescent="0.25">
      <c r="A315" t="s">
        <v>3007</v>
      </c>
      <c r="B315" t="s">
        <v>1881</v>
      </c>
      <c r="C315" t="s">
        <v>3006</v>
      </c>
      <c r="D315" t="s">
        <v>2298</v>
      </c>
      <c r="E315" t="s">
        <v>1531</v>
      </c>
      <c r="F315" s="6">
        <v>200232</v>
      </c>
      <c r="G315" s="6">
        <v>166860</v>
      </c>
      <c r="H315" s="6">
        <v>33372</v>
      </c>
      <c r="I315" s="46" t="s">
        <v>3005</v>
      </c>
      <c r="J315" t="s">
        <v>44</v>
      </c>
      <c r="K315" t="s">
        <v>1880</v>
      </c>
      <c r="M315" t="s">
        <v>2492</v>
      </c>
      <c r="N315" t="s">
        <v>2491</v>
      </c>
      <c r="O315" t="s">
        <v>2490</v>
      </c>
    </row>
    <row r="316" spans="1:15" x14ac:dyDescent="0.25">
      <c r="A316" t="s">
        <v>3004</v>
      </c>
      <c r="B316" t="s">
        <v>1876</v>
      </c>
      <c r="C316" t="s">
        <v>3003</v>
      </c>
      <c r="D316" t="s">
        <v>2309</v>
      </c>
      <c r="E316" t="s">
        <v>1492</v>
      </c>
      <c r="F316" s="6">
        <v>73591.98</v>
      </c>
      <c r="G316" s="6">
        <v>61326.65</v>
      </c>
      <c r="H316" s="6">
        <v>12265.33</v>
      </c>
      <c r="I316" s="46" t="s">
        <v>3002</v>
      </c>
      <c r="J316" t="s">
        <v>48</v>
      </c>
      <c r="K316" t="s">
        <v>1875</v>
      </c>
      <c r="M316" t="s">
        <v>2985</v>
      </c>
      <c r="N316" t="s">
        <v>2984</v>
      </c>
      <c r="O316" t="s">
        <v>2983</v>
      </c>
    </row>
    <row r="317" spans="1:15" x14ac:dyDescent="0.25">
      <c r="A317" t="s">
        <v>3001</v>
      </c>
      <c r="B317" t="s">
        <v>1876</v>
      </c>
      <c r="C317" t="s">
        <v>3000</v>
      </c>
      <c r="D317" t="s">
        <v>2309</v>
      </c>
      <c r="E317" t="s">
        <v>1391</v>
      </c>
      <c r="F317" s="6">
        <v>3228</v>
      </c>
      <c r="G317" s="6">
        <v>2690</v>
      </c>
      <c r="H317" s="6">
        <v>538</v>
      </c>
      <c r="I317" s="46" t="s">
        <v>2999</v>
      </c>
      <c r="J317" t="s">
        <v>117</v>
      </c>
      <c r="K317" t="s">
        <v>1878</v>
      </c>
      <c r="M317" t="s">
        <v>2384</v>
      </c>
      <c r="N317" t="s">
        <v>2383</v>
      </c>
      <c r="O317" t="s">
        <v>2998</v>
      </c>
    </row>
    <row r="318" spans="1:15" x14ac:dyDescent="0.25">
      <c r="A318" t="s">
        <v>2997</v>
      </c>
      <c r="B318" t="s">
        <v>1871</v>
      </c>
      <c r="C318" t="s">
        <v>2996</v>
      </c>
      <c r="D318" t="s">
        <v>2298</v>
      </c>
      <c r="E318" t="s">
        <v>1492</v>
      </c>
      <c r="F318" s="6">
        <v>16017.84</v>
      </c>
      <c r="G318" s="6">
        <v>13348.2</v>
      </c>
      <c r="H318" s="6">
        <v>2669.64</v>
      </c>
      <c r="I318" s="46" t="s">
        <v>2995</v>
      </c>
      <c r="J318" t="s">
        <v>48</v>
      </c>
      <c r="K318" t="s">
        <v>1870</v>
      </c>
      <c r="M318" t="s">
        <v>2420</v>
      </c>
      <c r="N318" t="s">
        <v>2419</v>
      </c>
      <c r="O318" t="s">
        <v>2418</v>
      </c>
    </row>
    <row r="319" spans="1:15" x14ac:dyDescent="0.25">
      <c r="A319" t="s">
        <v>2994</v>
      </c>
      <c r="B319" t="s">
        <v>1871</v>
      </c>
      <c r="C319" t="s">
        <v>2993</v>
      </c>
      <c r="D319" t="s">
        <v>2309</v>
      </c>
      <c r="E319" t="s">
        <v>2315</v>
      </c>
      <c r="F319" s="6">
        <v>1908</v>
      </c>
      <c r="G319" s="6">
        <v>1590</v>
      </c>
      <c r="H319" s="6">
        <v>318</v>
      </c>
      <c r="I319" s="46" t="s">
        <v>2992</v>
      </c>
      <c r="J319" t="s">
        <v>73</v>
      </c>
      <c r="K319" t="s">
        <v>1873</v>
      </c>
      <c r="M319" t="s">
        <v>2314</v>
      </c>
      <c r="N319" t="s">
        <v>2313</v>
      </c>
      <c r="O319" t="s">
        <v>2312</v>
      </c>
    </row>
    <row r="320" spans="1:15" x14ac:dyDescent="0.25">
      <c r="A320" t="s">
        <v>2991</v>
      </c>
      <c r="B320" t="s">
        <v>1868</v>
      </c>
      <c r="C320" t="s">
        <v>2990</v>
      </c>
      <c r="D320" t="s">
        <v>2309</v>
      </c>
      <c r="E320" t="s">
        <v>1492</v>
      </c>
      <c r="F320" s="6">
        <v>147254.17000000001</v>
      </c>
      <c r="G320" s="6">
        <v>122711.81</v>
      </c>
      <c r="H320" s="6">
        <v>24542.36</v>
      </c>
      <c r="I320" s="46" t="s">
        <v>2989</v>
      </c>
      <c r="J320" t="s">
        <v>48</v>
      </c>
      <c r="K320" t="s">
        <v>1867</v>
      </c>
      <c r="M320" t="s">
        <v>2985</v>
      </c>
      <c r="N320" t="s">
        <v>2984</v>
      </c>
      <c r="O320" t="s">
        <v>2983</v>
      </c>
    </row>
    <row r="321" spans="1:15" x14ac:dyDescent="0.25">
      <c r="A321" t="s">
        <v>2988</v>
      </c>
      <c r="B321" t="s">
        <v>1865</v>
      </c>
      <c r="C321" t="s">
        <v>2987</v>
      </c>
      <c r="D321" t="s">
        <v>2309</v>
      </c>
      <c r="E321" t="s">
        <v>1492</v>
      </c>
      <c r="F321" s="6">
        <v>83856.92</v>
      </c>
      <c r="G321" s="6">
        <v>69880.75</v>
      </c>
      <c r="H321" s="6">
        <v>13976.17</v>
      </c>
      <c r="I321" s="46" t="s">
        <v>2986</v>
      </c>
      <c r="J321" t="s">
        <v>48</v>
      </c>
      <c r="K321" t="s">
        <v>1864</v>
      </c>
      <c r="M321" t="s">
        <v>2985</v>
      </c>
      <c r="N321" t="s">
        <v>2984</v>
      </c>
      <c r="O321" t="s">
        <v>2983</v>
      </c>
    </row>
    <row r="322" spans="1:15" x14ac:dyDescent="0.25">
      <c r="A322" t="s">
        <v>2982</v>
      </c>
      <c r="B322" t="s">
        <v>1857</v>
      </c>
      <c r="C322" t="s">
        <v>2981</v>
      </c>
      <c r="D322" t="s">
        <v>2309</v>
      </c>
      <c r="E322" t="s">
        <v>1858</v>
      </c>
      <c r="F322" s="6">
        <v>29628</v>
      </c>
      <c r="G322" s="6">
        <v>24690</v>
      </c>
      <c r="H322" s="6">
        <v>4938</v>
      </c>
      <c r="I322" s="46" t="s">
        <v>1411</v>
      </c>
      <c r="J322" t="s">
        <v>101</v>
      </c>
      <c r="K322" t="s">
        <v>1856</v>
      </c>
      <c r="M322" t="s">
        <v>2980</v>
      </c>
      <c r="N322" t="s">
        <v>2979</v>
      </c>
      <c r="O322" t="s">
        <v>2978</v>
      </c>
    </row>
    <row r="323" spans="1:15" x14ac:dyDescent="0.25">
      <c r="A323" t="s">
        <v>2977</v>
      </c>
      <c r="B323" t="s">
        <v>1854</v>
      </c>
      <c r="C323" t="s">
        <v>2976</v>
      </c>
      <c r="D323" t="s">
        <v>2298</v>
      </c>
      <c r="E323" t="s">
        <v>1429</v>
      </c>
      <c r="F323" s="6">
        <v>182298</v>
      </c>
      <c r="G323" s="6">
        <v>151915</v>
      </c>
      <c r="H323" s="6">
        <v>30383</v>
      </c>
      <c r="I323" s="46" t="s">
        <v>2975</v>
      </c>
      <c r="J323" t="s">
        <v>42</v>
      </c>
      <c r="K323" t="s">
        <v>1853</v>
      </c>
      <c r="M323" t="s">
        <v>2302</v>
      </c>
      <c r="O323" t="s">
        <v>2301</v>
      </c>
    </row>
    <row r="324" spans="1:15" x14ac:dyDescent="0.25">
      <c r="A324" t="s">
        <v>2974</v>
      </c>
      <c r="B324" t="s">
        <v>1857</v>
      </c>
      <c r="C324" t="s">
        <v>2973</v>
      </c>
      <c r="D324" t="s">
        <v>2298</v>
      </c>
      <c r="E324" t="s">
        <v>2971</v>
      </c>
      <c r="F324" s="6">
        <v>1192424.03</v>
      </c>
      <c r="G324" s="6">
        <v>993686.69</v>
      </c>
      <c r="H324" s="6">
        <v>198737.34</v>
      </c>
      <c r="I324" s="46" t="s">
        <v>2972</v>
      </c>
      <c r="J324" t="s">
        <v>1862</v>
      </c>
      <c r="K324" t="s">
        <v>1860</v>
      </c>
      <c r="M324" t="s">
        <v>2970</v>
      </c>
      <c r="N324" t="s">
        <v>2969</v>
      </c>
      <c r="O324" t="s">
        <v>2968</v>
      </c>
    </row>
    <row r="325" spans="1:15" x14ac:dyDescent="0.25">
      <c r="A325" t="s">
        <v>2967</v>
      </c>
      <c r="B325" t="s">
        <v>1846</v>
      </c>
      <c r="C325" t="s">
        <v>2966</v>
      </c>
      <c r="D325" t="s">
        <v>2309</v>
      </c>
      <c r="E325" t="s">
        <v>2961</v>
      </c>
      <c r="F325" s="6">
        <v>31200</v>
      </c>
      <c r="G325" s="6">
        <v>26000</v>
      </c>
      <c r="H325" s="6">
        <v>5200</v>
      </c>
      <c r="I325" s="46" t="s">
        <v>2965</v>
      </c>
      <c r="J325" t="s">
        <v>1849</v>
      </c>
      <c r="K325" t="s">
        <v>1845</v>
      </c>
      <c r="M325" t="s">
        <v>2960</v>
      </c>
      <c r="N325" t="s">
        <v>2959</v>
      </c>
      <c r="O325" t="s">
        <v>2958</v>
      </c>
    </row>
    <row r="326" spans="1:15" x14ac:dyDescent="0.25">
      <c r="A326" t="s">
        <v>2964</v>
      </c>
      <c r="B326" t="s">
        <v>1846</v>
      </c>
      <c r="C326" t="s">
        <v>2963</v>
      </c>
      <c r="D326" t="s">
        <v>2309</v>
      </c>
      <c r="E326" t="s">
        <v>2961</v>
      </c>
      <c r="F326" s="6">
        <v>31200</v>
      </c>
      <c r="G326" s="6">
        <v>26000</v>
      </c>
      <c r="H326" s="6">
        <v>5200</v>
      </c>
      <c r="I326" s="46" t="s">
        <v>2962</v>
      </c>
      <c r="J326" t="s">
        <v>1849</v>
      </c>
      <c r="K326" t="s">
        <v>1851</v>
      </c>
      <c r="M326" t="s">
        <v>2960</v>
      </c>
      <c r="N326" t="s">
        <v>2959</v>
      </c>
      <c r="O326" t="s">
        <v>2958</v>
      </c>
    </row>
    <row r="327" spans="1:15" x14ac:dyDescent="0.25">
      <c r="A327" t="s">
        <v>2957</v>
      </c>
      <c r="B327" t="s">
        <v>1843</v>
      </c>
      <c r="C327" t="s">
        <v>2956</v>
      </c>
      <c r="D327" t="s">
        <v>2309</v>
      </c>
      <c r="E327" t="s">
        <v>1480</v>
      </c>
      <c r="F327" s="6">
        <v>9600</v>
      </c>
      <c r="G327" s="6">
        <v>8000</v>
      </c>
      <c r="H327" s="6">
        <v>1600</v>
      </c>
      <c r="I327" s="46" t="s">
        <v>2955</v>
      </c>
      <c r="J327" t="s">
        <v>54</v>
      </c>
      <c r="K327" t="s">
        <v>1842</v>
      </c>
      <c r="M327" t="s">
        <v>2397</v>
      </c>
      <c r="N327" t="s">
        <v>2396</v>
      </c>
      <c r="O327" t="s">
        <v>2395</v>
      </c>
    </row>
    <row r="328" spans="1:15" x14ac:dyDescent="0.25">
      <c r="A328" t="s">
        <v>2954</v>
      </c>
      <c r="B328" t="s">
        <v>1834</v>
      </c>
      <c r="C328" t="s">
        <v>2953</v>
      </c>
      <c r="D328" t="s">
        <v>2309</v>
      </c>
      <c r="E328" t="s">
        <v>1835</v>
      </c>
      <c r="F328" s="6">
        <v>28000</v>
      </c>
      <c r="G328" s="6">
        <v>23333.33</v>
      </c>
      <c r="H328" s="6">
        <v>4666.67</v>
      </c>
      <c r="I328" s="46" t="s">
        <v>2737</v>
      </c>
      <c r="J328" t="s">
        <v>1836</v>
      </c>
      <c r="K328" t="s">
        <v>1833</v>
      </c>
      <c r="M328" t="s">
        <v>2949</v>
      </c>
      <c r="N328" t="s">
        <v>2948</v>
      </c>
      <c r="O328" t="s">
        <v>2947</v>
      </c>
    </row>
    <row r="329" spans="1:15" x14ac:dyDescent="0.25">
      <c r="A329" t="s">
        <v>2952</v>
      </c>
      <c r="B329" t="s">
        <v>1834</v>
      </c>
      <c r="C329" t="s">
        <v>2951</v>
      </c>
      <c r="D329" t="s">
        <v>2309</v>
      </c>
      <c r="E329" t="s">
        <v>1835</v>
      </c>
      <c r="F329" s="6">
        <v>28000</v>
      </c>
      <c r="G329" s="6">
        <v>23333.33</v>
      </c>
      <c r="H329" s="6">
        <v>4666.67</v>
      </c>
      <c r="I329" s="46" t="s">
        <v>2950</v>
      </c>
      <c r="J329" t="s">
        <v>1836</v>
      </c>
      <c r="K329" t="s">
        <v>1838</v>
      </c>
      <c r="M329" t="s">
        <v>2949</v>
      </c>
      <c r="N329" t="s">
        <v>2948</v>
      </c>
      <c r="O329" t="s">
        <v>2947</v>
      </c>
    </row>
    <row r="330" spans="1:15" x14ac:dyDescent="0.25">
      <c r="A330" t="s">
        <v>2946</v>
      </c>
      <c r="B330" t="s">
        <v>1834</v>
      </c>
      <c r="C330" t="s">
        <v>2945</v>
      </c>
      <c r="D330" t="s">
        <v>2309</v>
      </c>
      <c r="E330" t="s">
        <v>1404</v>
      </c>
      <c r="F330" s="6">
        <v>30200</v>
      </c>
      <c r="G330" s="6">
        <v>25166.67</v>
      </c>
      <c r="H330" s="6">
        <v>5033.33</v>
      </c>
      <c r="I330" s="46" t="s">
        <v>2944</v>
      </c>
      <c r="J330" t="s">
        <v>1405</v>
      </c>
      <c r="K330" t="s">
        <v>1840</v>
      </c>
      <c r="M330" t="s">
        <v>2943</v>
      </c>
      <c r="N330" t="s">
        <v>2942</v>
      </c>
      <c r="O330" t="s">
        <v>2941</v>
      </c>
    </row>
    <row r="331" spans="1:15" x14ac:dyDescent="0.25">
      <c r="A331" t="s">
        <v>2940</v>
      </c>
      <c r="B331" t="s">
        <v>1829</v>
      </c>
      <c r="C331" t="s">
        <v>2939</v>
      </c>
      <c r="D331" t="s">
        <v>2309</v>
      </c>
      <c r="E331" t="s">
        <v>1729</v>
      </c>
      <c r="F331" s="6">
        <v>-16581.98</v>
      </c>
      <c r="G331" s="6">
        <v>-13818.32</v>
      </c>
      <c r="H331" s="6">
        <v>-2763.66</v>
      </c>
      <c r="I331" s="46" t="s">
        <v>2938</v>
      </c>
      <c r="J331" t="s">
        <v>130</v>
      </c>
      <c r="K331" t="s">
        <v>1828</v>
      </c>
      <c r="L331" t="s">
        <v>2936</v>
      </c>
      <c r="M331" t="s">
        <v>2818</v>
      </c>
      <c r="N331" t="s">
        <v>2817</v>
      </c>
      <c r="O331" t="s">
        <v>2816</v>
      </c>
    </row>
    <row r="332" spans="1:15" x14ac:dyDescent="0.25">
      <c r="A332" t="s">
        <v>2937</v>
      </c>
      <c r="B332" t="s">
        <v>1829</v>
      </c>
      <c r="C332" t="s">
        <v>2936</v>
      </c>
      <c r="D332" t="s">
        <v>2309</v>
      </c>
      <c r="E332" t="s">
        <v>1729</v>
      </c>
      <c r="F332" s="6">
        <v>16581.98</v>
      </c>
      <c r="G332" s="6">
        <v>13818.32</v>
      </c>
      <c r="H332" s="6">
        <v>2763.66</v>
      </c>
      <c r="I332" s="46" t="s">
        <v>2935</v>
      </c>
      <c r="J332" t="s">
        <v>130</v>
      </c>
      <c r="K332" t="s">
        <v>1831</v>
      </c>
      <c r="M332" t="s">
        <v>2818</v>
      </c>
      <c r="N332" t="s">
        <v>2817</v>
      </c>
      <c r="O332" t="s">
        <v>2816</v>
      </c>
    </row>
    <row r="333" spans="1:15" x14ac:dyDescent="0.25">
      <c r="A333" t="s">
        <v>2934</v>
      </c>
      <c r="B333" t="s">
        <v>1826</v>
      </c>
      <c r="C333" t="s">
        <v>2933</v>
      </c>
      <c r="D333" t="s">
        <v>2298</v>
      </c>
      <c r="E333" t="s">
        <v>1398</v>
      </c>
      <c r="F333" s="6">
        <v>14400</v>
      </c>
      <c r="G333" s="6">
        <v>12000</v>
      </c>
      <c r="H333" s="6">
        <v>2400</v>
      </c>
      <c r="I333" s="46" t="s">
        <v>2932</v>
      </c>
      <c r="J333" t="s">
        <v>50</v>
      </c>
      <c r="K333" t="s">
        <v>1825</v>
      </c>
      <c r="M333" t="s">
        <v>2931</v>
      </c>
      <c r="N333" t="s">
        <v>2930</v>
      </c>
      <c r="O333" t="s">
        <v>2929</v>
      </c>
    </row>
    <row r="334" spans="1:15" x14ac:dyDescent="0.25">
      <c r="A334" t="s">
        <v>2928</v>
      </c>
      <c r="B334" t="s">
        <v>1823</v>
      </c>
      <c r="C334" t="s">
        <v>2927</v>
      </c>
      <c r="D334" t="s">
        <v>2298</v>
      </c>
      <c r="E334" t="s">
        <v>1492</v>
      </c>
      <c r="F334" s="6">
        <v>3456</v>
      </c>
      <c r="G334" s="6">
        <v>2880</v>
      </c>
      <c r="H334" s="6">
        <v>576</v>
      </c>
      <c r="I334" s="46" t="s">
        <v>2926</v>
      </c>
      <c r="J334" t="s">
        <v>48</v>
      </c>
      <c r="K334" t="s">
        <v>1822</v>
      </c>
      <c r="M334" t="s">
        <v>2420</v>
      </c>
      <c r="N334" t="s">
        <v>2419</v>
      </c>
      <c r="O334" t="s">
        <v>2418</v>
      </c>
    </row>
    <row r="335" spans="1:15" x14ac:dyDescent="0.25">
      <c r="A335" t="s">
        <v>2925</v>
      </c>
      <c r="B335" t="s">
        <v>1818</v>
      </c>
      <c r="C335" t="s">
        <v>2924</v>
      </c>
      <c r="D335" t="s">
        <v>2298</v>
      </c>
      <c r="E335" t="s">
        <v>1452</v>
      </c>
      <c r="F335" s="6">
        <v>235000</v>
      </c>
      <c r="G335" s="6">
        <v>195833.33</v>
      </c>
      <c r="H335" s="6">
        <v>39166.67</v>
      </c>
      <c r="I335" s="46" t="s">
        <v>2923</v>
      </c>
      <c r="J335" t="s">
        <v>37</v>
      </c>
      <c r="K335" t="s">
        <v>1817</v>
      </c>
      <c r="M335" t="s">
        <v>2347</v>
      </c>
      <c r="O335" t="s">
        <v>2346</v>
      </c>
    </row>
    <row r="336" spans="1:15" x14ac:dyDescent="0.25">
      <c r="A336" t="s">
        <v>2922</v>
      </c>
      <c r="B336" t="s">
        <v>1818</v>
      </c>
      <c r="C336" t="s">
        <v>2921</v>
      </c>
      <c r="D336" t="s">
        <v>2298</v>
      </c>
      <c r="E336" t="s">
        <v>1429</v>
      </c>
      <c r="F336" s="6">
        <v>60669</v>
      </c>
      <c r="G336" s="6">
        <v>50557.5</v>
      </c>
      <c r="H336" s="6">
        <v>10111.5</v>
      </c>
      <c r="I336" s="46" t="s">
        <v>2920</v>
      </c>
      <c r="J336" t="s">
        <v>42</v>
      </c>
      <c r="K336" t="s">
        <v>1820</v>
      </c>
      <c r="M336" t="s">
        <v>2302</v>
      </c>
      <c r="O336" t="s">
        <v>2301</v>
      </c>
    </row>
    <row r="337" spans="1:15" x14ac:dyDescent="0.25">
      <c r="A337" t="s">
        <v>2919</v>
      </c>
      <c r="B337" t="s">
        <v>1813</v>
      </c>
      <c r="C337" t="s">
        <v>2918</v>
      </c>
      <c r="D337" t="s">
        <v>2309</v>
      </c>
      <c r="E337" t="s">
        <v>1814</v>
      </c>
      <c r="F337" s="6">
        <v>56745</v>
      </c>
      <c r="G337" s="6">
        <v>47287.5</v>
      </c>
      <c r="H337" s="6">
        <v>9457.5</v>
      </c>
      <c r="I337" s="46" t="s">
        <v>982</v>
      </c>
      <c r="J337" t="s">
        <v>1815</v>
      </c>
      <c r="K337" t="s">
        <v>1812</v>
      </c>
      <c r="M337" t="s">
        <v>2917</v>
      </c>
      <c r="N337" t="s">
        <v>2916</v>
      </c>
      <c r="O337" t="s">
        <v>2915</v>
      </c>
    </row>
    <row r="338" spans="1:15" x14ac:dyDescent="0.25">
      <c r="A338" t="s">
        <v>2914</v>
      </c>
      <c r="B338" t="s">
        <v>1806</v>
      </c>
      <c r="C338" t="s">
        <v>2913</v>
      </c>
      <c r="D338" t="s">
        <v>2309</v>
      </c>
      <c r="E338" t="s">
        <v>2911</v>
      </c>
      <c r="F338" s="6">
        <v>147312</v>
      </c>
      <c r="G338" s="6">
        <v>122760</v>
      </c>
      <c r="H338" s="6">
        <v>24552</v>
      </c>
      <c r="I338" s="46" t="s">
        <v>2912</v>
      </c>
      <c r="J338" t="s">
        <v>1808</v>
      </c>
      <c r="K338" t="s">
        <v>1805</v>
      </c>
      <c r="M338" t="s">
        <v>2910</v>
      </c>
      <c r="N338" t="s">
        <v>2909</v>
      </c>
      <c r="O338" t="s">
        <v>2908</v>
      </c>
    </row>
    <row r="339" spans="1:15" x14ac:dyDescent="0.25">
      <c r="A339" t="s">
        <v>2907</v>
      </c>
      <c r="B339" t="s">
        <v>1806</v>
      </c>
      <c r="C339" t="s">
        <v>2906</v>
      </c>
      <c r="D339" t="s">
        <v>2298</v>
      </c>
      <c r="E339" t="s">
        <v>1429</v>
      </c>
      <c r="F339" s="6">
        <v>53870</v>
      </c>
      <c r="G339" s="6">
        <v>44891.67</v>
      </c>
      <c r="H339" s="6">
        <v>8978.33</v>
      </c>
      <c r="I339" s="46" t="s">
        <v>2905</v>
      </c>
      <c r="J339" t="s">
        <v>42</v>
      </c>
      <c r="K339" t="s">
        <v>1810</v>
      </c>
      <c r="M339" t="s">
        <v>2302</v>
      </c>
      <c r="O339" t="s">
        <v>2301</v>
      </c>
    </row>
    <row r="340" spans="1:15" x14ac:dyDescent="0.25">
      <c r="A340" t="s">
        <v>2904</v>
      </c>
      <c r="B340" t="s">
        <v>1801</v>
      </c>
      <c r="C340" t="s">
        <v>2903</v>
      </c>
      <c r="D340" t="s">
        <v>2309</v>
      </c>
      <c r="E340" t="s">
        <v>2901</v>
      </c>
      <c r="F340" s="6">
        <v>25800</v>
      </c>
      <c r="G340" s="6">
        <v>21500</v>
      </c>
      <c r="H340" s="6">
        <v>4300</v>
      </c>
      <c r="I340" s="46" t="s">
        <v>2902</v>
      </c>
      <c r="J340" t="s">
        <v>1803</v>
      </c>
      <c r="K340" t="s">
        <v>1800</v>
      </c>
      <c r="M340" t="s">
        <v>2900</v>
      </c>
      <c r="N340" t="s">
        <v>2899</v>
      </c>
      <c r="O340" t="s">
        <v>2898</v>
      </c>
    </row>
    <row r="341" spans="1:15" x14ac:dyDescent="0.25">
      <c r="A341" t="s">
        <v>2897</v>
      </c>
      <c r="B341" t="s">
        <v>2896</v>
      </c>
      <c r="C341" t="s">
        <v>2895</v>
      </c>
      <c r="D341" t="s">
        <v>2298</v>
      </c>
      <c r="E341" t="s">
        <v>1399</v>
      </c>
      <c r="F341" s="6">
        <v>1850</v>
      </c>
      <c r="G341" s="6">
        <v>1591.67</v>
      </c>
      <c r="H341" s="6">
        <v>258.33</v>
      </c>
      <c r="I341" s="46" t="s">
        <v>2894</v>
      </c>
      <c r="J341" t="s">
        <v>1400</v>
      </c>
      <c r="K341" t="s">
        <v>1775</v>
      </c>
      <c r="M341" t="s">
        <v>2296</v>
      </c>
      <c r="O341" t="s">
        <v>2295</v>
      </c>
    </row>
    <row r="342" spans="1:15" x14ac:dyDescent="0.25">
      <c r="A342" t="s">
        <v>2893</v>
      </c>
      <c r="B342" t="s">
        <v>1798</v>
      </c>
      <c r="C342" t="s">
        <v>2892</v>
      </c>
      <c r="D342" t="s">
        <v>2298</v>
      </c>
      <c r="E342" t="s">
        <v>1779</v>
      </c>
      <c r="F342" s="6">
        <v>3600</v>
      </c>
      <c r="G342" s="6">
        <v>3000</v>
      </c>
      <c r="H342" s="6">
        <v>600</v>
      </c>
      <c r="I342" s="46" t="s">
        <v>2891</v>
      </c>
      <c r="J342" t="s">
        <v>1780</v>
      </c>
      <c r="K342" t="s">
        <v>1778</v>
      </c>
      <c r="M342" t="s">
        <v>2890</v>
      </c>
      <c r="N342" t="s">
        <v>2889</v>
      </c>
      <c r="O342" t="s">
        <v>2888</v>
      </c>
    </row>
    <row r="343" spans="1:15" x14ac:dyDescent="0.25">
      <c r="A343" t="s">
        <v>2887</v>
      </c>
      <c r="B343" t="s">
        <v>1798</v>
      </c>
      <c r="C343" t="s">
        <v>2886</v>
      </c>
      <c r="D343" t="s">
        <v>2309</v>
      </c>
      <c r="E343" t="s">
        <v>1788</v>
      </c>
      <c r="F343" s="6">
        <v>8000</v>
      </c>
      <c r="G343" s="6">
        <v>6666.67</v>
      </c>
      <c r="H343" s="6">
        <v>1333.33</v>
      </c>
      <c r="I343" s="46" t="s">
        <v>2885</v>
      </c>
      <c r="J343" t="s">
        <v>1789</v>
      </c>
      <c r="K343" t="s">
        <v>1797</v>
      </c>
      <c r="M343" t="s">
        <v>2869</v>
      </c>
      <c r="N343" t="s">
        <v>2868</v>
      </c>
      <c r="O343" t="s">
        <v>2867</v>
      </c>
    </row>
    <row r="344" spans="1:15" x14ac:dyDescent="0.25">
      <c r="A344" t="s">
        <v>2884</v>
      </c>
      <c r="B344" t="s">
        <v>1773</v>
      </c>
      <c r="C344" t="s">
        <v>2883</v>
      </c>
      <c r="D344" t="s">
        <v>2309</v>
      </c>
      <c r="E344" t="s">
        <v>1729</v>
      </c>
      <c r="F344" s="6">
        <v>21183.64</v>
      </c>
      <c r="G344" s="6">
        <v>17653.03</v>
      </c>
      <c r="H344" s="6">
        <v>3530.61</v>
      </c>
      <c r="I344" s="46" t="s">
        <v>2882</v>
      </c>
      <c r="J344" t="s">
        <v>130</v>
      </c>
      <c r="K344" t="s">
        <v>1782</v>
      </c>
      <c r="M344" t="s">
        <v>2818</v>
      </c>
      <c r="N344" t="s">
        <v>2817</v>
      </c>
      <c r="O344" t="s">
        <v>2816</v>
      </c>
    </row>
    <row r="345" spans="1:15" x14ac:dyDescent="0.25">
      <c r="A345" t="s">
        <v>2881</v>
      </c>
      <c r="B345" t="s">
        <v>1773</v>
      </c>
      <c r="C345" t="s">
        <v>2880</v>
      </c>
      <c r="D345" t="s">
        <v>2309</v>
      </c>
      <c r="E345" t="s">
        <v>2499</v>
      </c>
      <c r="F345" s="6">
        <v>142757.5</v>
      </c>
      <c r="G345" s="6">
        <v>118964.58</v>
      </c>
      <c r="H345" s="6">
        <v>23792.92</v>
      </c>
      <c r="I345" s="46" t="s">
        <v>2493</v>
      </c>
      <c r="J345" t="s">
        <v>71</v>
      </c>
      <c r="K345" t="s">
        <v>1784</v>
      </c>
      <c r="M345" t="s">
        <v>2498</v>
      </c>
      <c r="N345" t="s">
        <v>2497</v>
      </c>
      <c r="O345" t="s">
        <v>2496</v>
      </c>
    </row>
    <row r="346" spans="1:15" x14ac:dyDescent="0.25">
      <c r="A346" t="s">
        <v>2879</v>
      </c>
      <c r="B346" t="s">
        <v>1773</v>
      </c>
      <c r="C346" t="s">
        <v>2878</v>
      </c>
      <c r="D346" t="s">
        <v>2309</v>
      </c>
      <c r="E346" t="s">
        <v>1788</v>
      </c>
      <c r="F346" s="6">
        <v>72000</v>
      </c>
      <c r="G346" s="6">
        <v>60000</v>
      </c>
      <c r="H346" s="6">
        <v>12000</v>
      </c>
      <c r="I346" s="46" t="s">
        <v>736</v>
      </c>
      <c r="J346" t="s">
        <v>1789</v>
      </c>
      <c r="K346" t="s">
        <v>1787</v>
      </c>
      <c r="M346" t="s">
        <v>2869</v>
      </c>
      <c r="N346" t="s">
        <v>2868</v>
      </c>
      <c r="O346" t="s">
        <v>2867</v>
      </c>
    </row>
    <row r="347" spans="1:15" x14ac:dyDescent="0.25">
      <c r="A347" t="s">
        <v>2877</v>
      </c>
      <c r="B347" t="s">
        <v>1773</v>
      </c>
      <c r="C347" t="s">
        <v>2876</v>
      </c>
      <c r="D347" t="s">
        <v>2298</v>
      </c>
      <c r="E347" t="s">
        <v>1429</v>
      </c>
      <c r="F347" s="6">
        <v>101200</v>
      </c>
      <c r="G347" s="6">
        <v>84333.33</v>
      </c>
      <c r="H347" s="6">
        <v>16866.669999999998</v>
      </c>
      <c r="I347" s="46" t="s">
        <v>744</v>
      </c>
      <c r="J347" t="s">
        <v>42</v>
      </c>
      <c r="K347" t="s">
        <v>1791</v>
      </c>
      <c r="M347" t="s">
        <v>2302</v>
      </c>
      <c r="O347" t="s">
        <v>2301</v>
      </c>
    </row>
    <row r="348" spans="1:15" x14ac:dyDescent="0.25">
      <c r="A348" t="s">
        <v>2875</v>
      </c>
      <c r="B348" t="s">
        <v>1773</v>
      </c>
      <c r="C348" t="s">
        <v>2874</v>
      </c>
      <c r="D348" t="s">
        <v>2309</v>
      </c>
      <c r="E348" t="s">
        <v>1788</v>
      </c>
      <c r="F348" s="6">
        <v>38100</v>
      </c>
      <c r="G348" s="6">
        <v>31750</v>
      </c>
      <c r="H348" s="6">
        <v>6350</v>
      </c>
      <c r="I348" s="46" t="s">
        <v>2873</v>
      </c>
      <c r="J348" t="s">
        <v>1789</v>
      </c>
      <c r="K348" t="s">
        <v>1793</v>
      </c>
      <c r="M348" t="s">
        <v>2869</v>
      </c>
      <c r="N348" t="s">
        <v>2868</v>
      </c>
      <c r="O348" t="s">
        <v>2867</v>
      </c>
    </row>
    <row r="349" spans="1:15" x14ac:dyDescent="0.25">
      <c r="A349" t="s">
        <v>2872</v>
      </c>
      <c r="B349" t="s">
        <v>1773</v>
      </c>
      <c r="C349" t="s">
        <v>2871</v>
      </c>
      <c r="D349" t="s">
        <v>2309</v>
      </c>
      <c r="E349" t="s">
        <v>1788</v>
      </c>
      <c r="F349" s="6">
        <v>72000</v>
      </c>
      <c r="G349" s="6">
        <v>60000</v>
      </c>
      <c r="H349" s="6">
        <v>12000</v>
      </c>
      <c r="I349" s="46" t="s">
        <v>2870</v>
      </c>
      <c r="J349" t="s">
        <v>1789</v>
      </c>
      <c r="K349" t="s">
        <v>1795</v>
      </c>
      <c r="M349" t="s">
        <v>2869</v>
      </c>
      <c r="N349" t="s">
        <v>2868</v>
      </c>
      <c r="O349" t="s">
        <v>2867</v>
      </c>
    </row>
    <row r="350" spans="1:15" x14ac:dyDescent="0.25">
      <c r="A350" t="s">
        <v>2866</v>
      </c>
      <c r="B350" t="s">
        <v>1769</v>
      </c>
      <c r="C350" t="s">
        <v>2865</v>
      </c>
      <c r="D350" t="s">
        <v>2309</v>
      </c>
      <c r="E350" t="s">
        <v>1624</v>
      </c>
      <c r="F350" s="6">
        <v>23100</v>
      </c>
      <c r="G350" s="6">
        <v>19250</v>
      </c>
      <c r="H350" s="6">
        <v>3850</v>
      </c>
      <c r="I350" s="46" t="s">
        <v>2864</v>
      </c>
      <c r="J350" t="s">
        <v>1625</v>
      </c>
      <c r="K350" t="s">
        <v>1768</v>
      </c>
      <c r="M350" t="s">
        <v>2657</v>
      </c>
      <c r="N350" t="s">
        <v>2656</v>
      </c>
      <c r="O350" t="s">
        <v>2655</v>
      </c>
    </row>
    <row r="351" spans="1:15" x14ac:dyDescent="0.25">
      <c r="A351" t="s">
        <v>2863</v>
      </c>
      <c r="B351" t="s">
        <v>1762</v>
      </c>
      <c r="C351" t="s">
        <v>2862</v>
      </c>
      <c r="D351" t="s">
        <v>2298</v>
      </c>
      <c r="E351" t="s">
        <v>1492</v>
      </c>
      <c r="F351" s="6">
        <v>12684.67</v>
      </c>
      <c r="G351" s="6">
        <v>10570.56</v>
      </c>
      <c r="H351" s="6">
        <v>2114.11</v>
      </c>
      <c r="I351" s="46" t="s">
        <v>2861</v>
      </c>
      <c r="J351" t="s">
        <v>48</v>
      </c>
      <c r="K351" t="s">
        <v>1761</v>
      </c>
      <c r="M351" t="s">
        <v>2420</v>
      </c>
      <c r="N351" t="s">
        <v>2419</v>
      </c>
      <c r="O351" t="s">
        <v>2418</v>
      </c>
    </row>
    <row r="352" spans="1:15" x14ac:dyDescent="0.25">
      <c r="A352" t="s">
        <v>2860</v>
      </c>
      <c r="B352" t="s">
        <v>1762</v>
      </c>
      <c r="C352" t="s">
        <v>2859</v>
      </c>
      <c r="D352" t="s">
        <v>2309</v>
      </c>
      <c r="E352" t="s">
        <v>1765</v>
      </c>
      <c r="F352" s="6">
        <v>30240</v>
      </c>
      <c r="G352" s="6">
        <v>25200</v>
      </c>
      <c r="H352" s="6">
        <v>5040</v>
      </c>
      <c r="I352" s="46" t="s">
        <v>582</v>
      </c>
      <c r="J352" t="s">
        <v>1766</v>
      </c>
      <c r="K352" t="s">
        <v>1764</v>
      </c>
      <c r="M352" t="s">
        <v>2858</v>
      </c>
      <c r="N352" t="s">
        <v>2857</v>
      </c>
      <c r="O352" t="s">
        <v>2856</v>
      </c>
    </row>
    <row r="353" spans="1:15" x14ac:dyDescent="0.25">
      <c r="A353" t="s">
        <v>2855</v>
      </c>
      <c r="B353" t="s">
        <v>1759</v>
      </c>
      <c r="C353" t="s">
        <v>2854</v>
      </c>
      <c r="D353" t="s">
        <v>2298</v>
      </c>
      <c r="E353" t="s">
        <v>1429</v>
      </c>
      <c r="F353" s="6">
        <v>63000</v>
      </c>
      <c r="G353" s="6">
        <v>52500</v>
      </c>
      <c r="H353" s="6">
        <v>10500</v>
      </c>
      <c r="I353" s="46" t="s">
        <v>2853</v>
      </c>
      <c r="J353" t="s">
        <v>42</v>
      </c>
      <c r="K353" t="s">
        <v>1758</v>
      </c>
      <c r="M353" t="s">
        <v>2559</v>
      </c>
      <c r="O353" t="s">
        <v>2558</v>
      </c>
    </row>
    <row r="354" spans="1:15" x14ac:dyDescent="0.25">
      <c r="A354" t="s">
        <v>2852</v>
      </c>
      <c r="B354" t="s">
        <v>2851</v>
      </c>
      <c r="C354" t="s">
        <v>2850</v>
      </c>
      <c r="D354" t="s">
        <v>2309</v>
      </c>
      <c r="E354" t="s">
        <v>1391</v>
      </c>
      <c r="F354" s="6">
        <v>3228</v>
      </c>
      <c r="G354" s="6">
        <v>2690</v>
      </c>
      <c r="H354" s="6">
        <v>538</v>
      </c>
      <c r="I354" s="46" t="s">
        <v>2849</v>
      </c>
      <c r="J354" t="s">
        <v>117</v>
      </c>
      <c r="K354" t="s">
        <v>1772</v>
      </c>
      <c r="M354" t="s">
        <v>2384</v>
      </c>
      <c r="N354" t="s">
        <v>2383</v>
      </c>
      <c r="O354" t="s">
        <v>2382</v>
      </c>
    </row>
    <row r="355" spans="1:15" x14ac:dyDescent="0.25">
      <c r="A355" t="s">
        <v>2848</v>
      </c>
      <c r="B355" t="s">
        <v>1755</v>
      </c>
      <c r="C355" t="s">
        <v>2847</v>
      </c>
      <c r="D355" t="s">
        <v>2309</v>
      </c>
      <c r="E355" t="s">
        <v>2315</v>
      </c>
      <c r="F355" s="6">
        <v>6639.54</v>
      </c>
      <c r="G355" s="6">
        <v>5532.54</v>
      </c>
      <c r="H355" s="6">
        <v>1107</v>
      </c>
      <c r="I355" s="46" t="s">
        <v>2846</v>
      </c>
      <c r="J355" t="s">
        <v>73</v>
      </c>
      <c r="K355" t="s">
        <v>1754</v>
      </c>
      <c r="M355" t="s">
        <v>2314</v>
      </c>
      <c r="N355" t="s">
        <v>2313</v>
      </c>
      <c r="O355" t="s">
        <v>2312</v>
      </c>
    </row>
    <row r="356" spans="1:15" x14ac:dyDescent="0.25">
      <c r="A356" t="s">
        <v>2845</v>
      </c>
      <c r="B356" t="s">
        <v>1750</v>
      </c>
      <c r="C356" t="s">
        <v>2844</v>
      </c>
      <c r="D356" t="s">
        <v>2298</v>
      </c>
      <c r="E356" t="s">
        <v>1492</v>
      </c>
      <c r="F356" s="6">
        <v>26136</v>
      </c>
      <c r="G356" s="6">
        <v>21780</v>
      </c>
      <c r="H356" s="6">
        <v>4356</v>
      </c>
      <c r="I356" s="46" t="s">
        <v>2843</v>
      </c>
      <c r="J356" t="s">
        <v>48</v>
      </c>
      <c r="K356" t="s">
        <v>1749</v>
      </c>
      <c r="M356" t="s">
        <v>2420</v>
      </c>
      <c r="N356" t="s">
        <v>2419</v>
      </c>
      <c r="O356" t="s">
        <v>2418</v>
      </c>
    </row>
    <row r="357" spans="1:15" x14ac:dyDescent="0.25">
      <c r="A357" t="s">
        <v>2842</v>
      </c>
      <c r="B357" t="s">
        <v>1750</v>
      </c>
      <c r="C357" t="s">
        <v>2841</v>
      </c>
      <c r="D357" t="s">
        <v>2309</v>
      </c>
      <c r="E357" t="s">
        <v>1480</v>
      </c>
      <c r="F357" s="6">
        <v>4800</v>
      </c>
      <c r="G357" s="6">
        <v>4000</v>
      </c>
      <c r="H357" s="6">
        <v>800</v>
      </c>
      <c r="I357" s="46" t="s">
        <v>2840</v>
      </c>
      <c r="J357" t="s">
        <v>54</v>
      </c>
      <c r="K357" t="s">
        <v>1752</v>
      </c>
      <c r="M357" t="s">
        <v>2397</v>
      </c>
      <c r="N357" t="s">
        <v>2396</v>
      </c>
      <c r="O357" t="s">
        <v>2395</v>
      </c>
    </row>
    <row r="358" spans="1:15" x14ac:dyDescent="0.25">
      <c r="A358" t="s">
        <v>2839</v>
      </c>
      <c r="B358" t="s">
        <v>1750</v>
      </c>
      <c r="C358" t="s">
        <v>2838</v>
      </c>
      <c r="D358" t="s">
        <v>2298</v>
      </c>
      <c r="E358" t="s">
        <v>1473</v>
      </c>
      <c r="F358" s="6">
        <v>18950</v>
      </c>
      <c r="G358" s="6">
        <v>18950</v>
      </c>
      <c r="H358" s="6">
        <v>0</v>
      </c>
      <c r="I358" s="46" t="s">
        <v>2837</v>
      </c>
      <c r="J358" t="s">
        <v>1474</v>
      </c>
      <c r="K358" t="s">
        <v>1746</v>
      </c>
      <c r="M358" t="s">
        <v>2378</v>
      </c>
      <c r="O358" t="s">
        <v>2377</v>
      </c>
    </row>
    <row r="359" spans="1:15" x14ac:dyDescent="0.25">
      <c r="A359" t="s">
        <v>2836</v>
      </c>
      <c r="B359" t="s">
        <v>1744</v>
      </c>
      <c r="C359" t="s">
        <v>2835</v>
      </c>
      <c r="D359" t="s">
        <v>2309</v>
      </c>
      <c r="E359" t="s">
        <v>1706</v>
      </c>
      <c r="F359" s="6">
        <v>137700</v>
      </c>
      <c r="G359" s="6">
        <v>114750</v>
      </c>
      <c r="H359" s="6">
        <v>22950</v>
      </c>
      <c r="I359" s="46" t="s">
        <v>1415</v>
      </c>
      <c r="J359" t="s">
        <v>1707</v>
      </c>
      <c r="K359" t="s">
        <v>1743</v>
      </c>
      <c r="M359" t="s">
        <v>2789</v>
      </c>
      <c r="N359" t="s">
        <v>2801</v>
      </c>
      <c r="O359" t="s">
        <v>2788</v>
      </c>
    </row>
    <row r="360" spans="1:15" x14ac:dyDescent="0.25">
      <c r="A360" t="s">
        <v>2834</v>
      </c>
      <c r="B360" t="s">
        <v>1739</v>
      </c>
      <c r="C360" t="s">
        <v>2833</v>
      </c>
      <c r="D360" t="s">
        <v>2298</v>
      </c>
      <c r="E360" t="s">
        <v>1492</v>
      </c>
      <c r="F360" s="6">
        <v>32832</v>
      </c>
      <c r="G360" s="6">
        <v>27360</v>
      </c>
      <c r="H360" s="6">
        <v>5472</v>
      </c>
      <c r="I360" s="46" t="s">
        <v>2832</v>
      </c>
      <c r="J360" t="s">
        <v>48</v>
      </c>
      <c r="K360" t="s">
        <v>1741</v>
      </c>
      <c r="M360" t="s">
        <v>2420</v>
      </c>
      <c r="N360" t="s">
        <v>2419</v>
      </c>
      <c r="O360" t="s">
        <v>2418</v>
      </c>
    </row>
    <row r="361" spans="1:15" x14ac:dyDescent="0.25">
      <c r="A361" t="s">
        <v>2831</v>
      </c>
      <c r="B361" t="s">
        <v>1739</v>
      </c>
      <c r="C361" t="s">
        <v>2830</v>
      </c>
      <c r="D361" t="s">
        <v>2298</v>
      </c>
      <c r="E361" t="s">
        <v>1429</v>
      </c>
      <c r="F361" s="6">
        <v>38850</v>
      </c>
      <c r="G361" s="6">
        <v>32375</v>
      </c>
      <c r="H361" s="6">
        <v>6475</v>
      </c>
      <c r="I361" s="46" t="s">
        <v>2829</v>
      </c>
      <c r="J361" t="s">
        <v>42</v>
      </c>
      <c r="K361" t="s">
        <v>1738</v>
      </c>
      <c r="M361" t="s">
        <v>2302</v>
      </c>
      <c r="O361" t="s">
        <v>2301</v>
      </c>
    </row>
    <row r="362" spans="1:15" x14ac:dyDescent="0.25">
      <c r="A362" t="s">
        <v>2828</v>
      </c>
      <c r="B362" t="s">
        <v>1732</v>
      </c>
      <c r="C362" t="s">
        <v>2827</v>
      </c>
      <c r="D362" t="s">
        <v>2309</v>
      </c>
      <c r="E362" t="s">
        <v>1706</v>
      </c>
      <c r="F362" s="6">
        <v>148500</v>
      </c>
      <c r="G362" s="6">
        <v>123750</v>
      </c>
      <c r="H362" s="6">
        <v>24750</v>
      </c>
      <c r="I362" s="46" t="s">
        <v>1221</v>
      </c>
      <c r="J362" t="s">
        <v>1707</v>
      </c>
      <c r="K362" t="s">
        <v>1736</v>
      </c>
      <c r="M362" t="s">
        <v>2789</v>
      </c>
      <c r="N362" t="s">
        <v>2801</v>
      </c>
      <c r="O362" t="s">
        <v>2788</v>
      </c>
    </row>
    <row r="363" spans="1:15" x14ac:dyDescent="0.25">
      <c r="A363" t="s">
        <v>2826</v>
      </c>
      <c r="B363" t="s">
        <v>1732</v>
      </c>
      <c r="C363" t="s">
        <v>2825</v>
      </c>
      <c r="D363" t="s">
        <v>2309</v>
      </c>
      <c r="E363" t="s">
        <v>2315</v>
      </c>
      <c r="F363" s="6">
        <v>6639.54</v>
      </c>
      <c r="G363" s="6">
        <v>5532.54</v>
      </c>
      <c r="H363" s="6">
        <v>1107</v>
      </c>
      <c r="I363" s="46" t="s">
        <v>471</v>
      </c>
      <c r="J363" t="s">
        <v>73</v>
      </c>
      <c r="K363" t="s">
        <v>1731</v>
      </c>
      <c r="M363" t="s">
        <v>2314</v>
      </c>
      <c r="N363" t="s">
        <v>2313</v>
      </c>
      <c r="O363" t="s">
        <v>2312</v>
      </c>
    </row>
    <row r="364" spans="1:15" x14ac:dyDescent="0.25">
      <c r="A364" t="s">
        <v>2824</v>
      </c>
      <c r="B364" t="s">
        <v>1732</v>
      </c>
      <c r="C364" t="s">
        <v>2823</v>
      </c>
      <c r="D364" t="s">
        <v>2298</v>
      </c>
      <c r="E364" t="s">
        <v>1492</v>
      </c>
      <c r="F364" s="6">
        <v>34848</v>
      </c>
      <c r="G364" s="6">
        <v>29040</v>
      </c>
      <c r="H364" s="6">
        <v>5808</v>
      </c>
      <c r="I364" s="46" t="s">
        <v>2822</v>
      </c>
      <c r="J364" t="s">
        <v>48</v>
      </c>
      <c r="K364" t="s">
        <v>1734</v>
      </c>
      <c r="M364" t="s">
        <v>2420</v>
      </c>
      <c r="N364" t="s">
        <v>2419</v>
      </c>
      <c r="O364" t="s">
        <v>2418</v>
      </c>
    </row>
    <row r="365" spans="1:15" x14ac:dyDescent="0.25">
      <c r="A365" t="s">
        <v>2821</v>
      </c>
      <c r="B365" t="s">
        <v>1728</v>
      </c>
      <c r="C365" t="s">
        <v>2820</v>
      </c>
      <c r="D365" t="s">
        <v>2309</v>
      </c>
      <c r="E365" t="s">
        <v>1729</v>
      </c>
      <c r="F365" s="6">
        <v>28600</v>
      </c>
      <c r="G365" s="6">
        <v>23833.33</v>
      </c>
      <c r="H365" s="6">
        <v>4766.67</v>
      </c>
      <c r="I365" s="46" t="s">
        <v>2819</v>
      </c>
      <c r="J365" t="s">
        <v>130</v>
      </c>
      <c r="K365" t="s">
        <v>1727</v>
      </c>
      <c r="M365" t="s">
        <v>2818</v>
      </c>
      <c r="N365" t="s">
        <v>2817</v>
      </c>
      <c r="O365" t="s">
        <v>2816</v>
      </c>
    </row>
    <row r="366" spans="1:15" x14ac:dyDescent="0.25">
      <c r="A366" t="s">
        <v>2815</v>
      </c>
      <c r="B366" t="s">
        <v>1725</v>
      </c>
      <c r="C366" t="s">
        <v>2814</v>
      </c>
      <c r="D366" t="s">
        <v>2309</v>
      </c>
      <c r="E366" t="s">
        <v>1706</v>
      </c>
      <c r="F366" s="6">
        <v>143100</v>
      </c>
      <c r="G366" s="6">
        <v>119250</v>
      </c>
      <c r="H366" s="6">
        <v>23850</v>
      </c>
      <c r="I366" s="46" t="s">
        <v>1413</v>
      </c>
      <c r="J366" t="s">
        <v>1707</v>
      </c>
      <c r="K366" t="s">
        <v>1724</v>
      </c>
      <c r="M366" t="s">
        <v>2789</v>
      </c>
      <c r="N366" t="s">
        <v>2801</v>
      </c>
      <c r="O366" t="s">
        <v>2788</v>
      </c>
    </row>
    <row r="367" spans="1:15" x14ac:dyDescent="0.25">
      <c r="A367" t="s">
        <v>2813</v>
      </c>
      <c r="B367" t="s">
        <v>1722</v>
      </c>
      <c r="C367" t="s">
        <v>2812</v>
      </c>
      <c r="D367" t="s">
        <v>2298</v>
      </c>
      <c r="E367" t="s">
        <v>1429</v>
      </c>
      <c r="F367" s="6">
        <v>298100</v>
      </c>
      <c r="G367" s="6">
        <v>248416.67</v>
      </c>
      <c r="H367" s="6">
        <v>49683.33</v>
      </c>
      <c r="I367" s="46" t="s">
        <v>2811</v>
      </c>
      <c r="J367" t="s">
        <v>42</v>
      </c>
      <c r="K367" t="s">
        <v>1721</v>
      </c>
      <c r="M367" t="s">
        <v>2302</v>
      </c>
      <c r="O367" t="s">
        <v>2301</v>
      </c>
    </row>
    <row r="368" spans="1:15" x14ac:dyDescent="0.25">
      <c r="A368" t="s">
        <v>2810</v>
      </c>
      <c r="B368" t="s">
        <v>1715</v>
      </c>
      <c r="C368" t="s">
        <v>2809</v>
      </c>
      <c r="D368" t="s">
        <v>2298</v>
      </c>
      <c r="E368" t="s">
        <v>1399</v>
      </c>
      <c r="F368" s="6">
        <v>1290</v>
      </c>
      <c r="G368" s="6">
        <v>1115</v>
      </c>
      <c r="H368" s="6">
        <v>175</v>
      </c>
      <c r="I368" s="46" t="s">
        <v>2808</v>
      </c>
      <c r="J368" t="s">
        <v>1400</v>
      </c>
      <c r="K368" t="s">
        <v>2807</v>
      </c>
      <c r="M368" t="s">
        <v>2296</v>
      </c>
      <c r="O368" t="s">
        <v>2295</v>
      </c>
    </row>
    <row r="369" spans="1:15" x14ac:dyDescent="0.25">
      <c r="A369" t="s">
        <v>2806</v>
      </c>
      <c r="B369" t="s">
        <v>1715</v>
      </c>
      <c r="C369" t="s">
        <v>2805</v>
      </c>
      <c r="D369" t="s">
        <v>2298</v>
      </c>
      <c r="E369" t="s">
        <v>1492</v>
      </c>
      <c r="F369" s="6">
        <v>33048</v>
      </c>
      <c r="G369" s="6">
        <v>27540</v>
      </c>
      <c r="H369" s="6">
        <v>5508</v>
      </c>
      <c r="I369" s="46" t="s">
        <v>2804</v>
      </c>
      <c r="J369" t="s">
        <v>48</v>
      </c>
      <c r="K369" t="s">
        <v>1719</v>
      </c>
      <c r="M369" t="s">
        <v>2420</v>
      </c>
      <c r="N369" t="s">
        <v>2419</v>
      </c>
      <c r="O369" t="s">
        <v>2418</v>
      </c>
    </row>
    <row r="370" spans="1:15" x14ac:dyDescent="0.25">
      <c r="A370" t="s">
        <v>2803</v>
      </c>
      <c r="B370" t="s">
        <v>1715</v>
      </c>
      <c r="C370" t="s">
        <v>2802</v>
      </c>
      <c r="D370" t="s">
        <v>2309</v>
      </c>
      <c r="E370" t="s">
        <v>1706</v>
      </c>
      <c r="F370" s="6">
        <v>148500</v>
      </c>
      <c r="G370" s="6">
        <v>123750</v>
      </c>
      <c r="H370" s="6">
        <v>24750</v>
      </c>
      <c r="I370" s="46" t="s">
        <v>262</v>
      </c>
      <c r="J370" t="s">
        <v>1707</v>
      </c>
      <c r="K370" t="s">
        <v>1714</v>
      </c>
      <c r="M370" t="s">
        <v>2789</v>
      </c>
      <c r="N370" t="s">
        <v>2801</v>
      </c>
      <c r="O370" t="s">
        <v>2788</v>
      </c>
    </row>
    <row r="371" spans="1:15" x14ac:dyDescent="0.25">
      <c r="A371" t="s">
        <v>2800</v>
      </c>
      <c r="B371" t="s">
        <v>1715</v>
      </c>
      <c r="C371" t="s">
        <v>2799</v>
      </c>
      <c r="D371" t="s">
        <v>2309</v>
      </c>
      <c r="E371" t="s">
        <v>2315</v>
      </c>
      <c r="F371" s="6">
        <v>13157.31</v>
      </c>
      <c r="G371" s="6">
        <v>10964.22</v>
      </c>
      <c r="H371" s="6">
        <v>2193.09</v>
      </c>
      <c r="I371" s="46" t="s">
        <v>2798</v>
      </c>
      <c r="J371" t="s">
        <v>73</v>
      </c>
      <c r="K371" t="s">
        <v>1717</v>
      </c>
      <c r="M371" t="s">
        <v>2314</v>
      </c>
      <c r="N371" t="s">
        <v>2313</v>
      </c>
      <c r="O371" t="s">
        <v>2312</v>
      </c>
    </row>
    <row r="372" spans="1:15" x14ac:dyDescent="0.25">
      <c r="A372" t="s">
        <v>2797</v>
      </c>
      <c r="B372" t="s">
        <v>1712</v>
      </c>
      <c r="C372" t="s">
        <v>2796</v>
      </c>
      <c r="D372" t="s">
        <v>2298</v>
      </c>
      <c r="E372" t="s">
        <v>1429</v>
      </c>
      <c r="F372" s="6">
        <v>86670</v>
      </c>
      <c r="G372" s="6">
        <v>72225</v>
      </c>
      <c r="H372" s="6">
        <v>14445</v>
      </c>
      <c r="I372" s="46" t="s">
        <v>2795</v>
      </c>
      <c r="J372" t="s">
        <v>42</v>
      </c>
      <c r="K372" t="s">
        <v>1711</v>
      </c>
      <c r="M372" t="s">
        <v>2302</v>
      </c>
      <c r="O372" t="s">
        <v>2301</v>
      </c>
    </row>
    <row r="373" spans="1:15" x14ac:dyDescent="0.25">
      <c r="A373" t="s">
        <v>2794</v>
      </c>
      <c r="B373" t="s">
        <v>1709</v>
      </c>
      <c r="C373" t="s">
        <v>2793</v>
      </c>
      <c r="D373" t="s">
        <v>2298</v>
      </c>
      <c r="E373" t="s">
        <v>1492</v>
      </c>
      <c r="F373" s="6">
        <v>81936</v>
      </c>
      <c r="G373" s="6">
        <v>68280</v>
      </c>
      <c r="H373" s="6">
        <v>13656</v>
      </c>
      <c r="I373" s="46" t="s">
        <v>2792</v>
      </c>
      <c r="J373" t="s">
        <v>48</v>
      </c>
      <c r="K373" t="s">
        <v>1708</v>
      </c>
      <c r="M373" t="s">
        <v>2420</v>
      </c>
      <c r="N373" t="s">
        <v>2419</v>
      </c>
      <c r="O373" t="s">
        <v>2418</v>
      </c>
    </row>
    <row r="374" spans="1:15" x14ac:dyDescent="0.25">
      <c r="A374" t="s">
        <v>2791</v>
      </c>
      <c r="B374" t="s">
        <v>1705</v>
      </c>
      <c r="C374" t="s">
        <v>2790</v>
      </c>
      <c r="D374" t="s">
        <v>2298</v>
      </c>
      <c r="E374" t="s">
        <v>1706</v>
      </c>
      <c r="F374" s="6">
        <v>264600</v>
      </c>
      <c r="G374" s="6">
        <v>220500</v>
      </c>
      <c r="H374" s="6">
        <v>44100</v>
      </c>
      <c r="I374" s="46" t="s">
        <v>766</v>
      </c>
      <c r="J374" t="s">
        <v>1707</v>
      </c>
      <c r="K374" t="s">
        <v>1704</v>
      </c>
      <c r="M374" t="s">
        <v>2789</v>
      </c>
      <c r="O374" t="s">
        <v>2788</v>
      </c>
    </row>
    <row r="375" spans="1:15" x14ac:dyDescent="0.25">
      <c r="A375" t="s">
        <v>2787</v>
      </c>
      <c r="B375" t="s">
        <v>1703</v>
      </c>
      <c r="C375" t="s">
        <v>2786</v>
      </c>
      <c r="D375" t="s">
        <v>2298</v>
      </c>
      <c r="E375" t="s">
        <v>1492</v>
      </c>
      <c r="F375" s="6">
        <v>33552</v>
      </c>
      <c r="G375" s="6">
        <v>27960</v>
      </c>
      <c r="H375" s="6">
        <v>5592</v>
      </c>
      <c r="I375" s="46" t="s">
        <v>2785</v>
      </c>
      <c r="J375" t="s">
        <v>48</v>
      </c>
      <c r="K375" t="s">
        <v>1702</v>
      </c>
      <c r="M375" t="s">
        <v>2420</v>
      </c>
      <c r="N375" t="s">
        <v>2419</v>
      </c>
      <c r="O375" t="s">
        <v>2418</v>
      </c>
    </row>
    <row r="376" spans="1:15" x14ac:dyDescent="0.25">
      <c r="A376" t="s">
        <v>2784</v>
      </c>
      <c r="B376" t="s">
        <v>1700</v>
      </c>
      <c r="C376" t="s">
        <v>2783</v>
      </c>
      <c r="D376" t="s">
        <v>2298</v>
      </c>
      <c r="E376" t="s">
        <v>1429</v>
      </c>
      <c r="F376" s="6">
        <v>229026</v>
      </c>
      <c r="G376" s="6">
        <v>190855</v>
      </c>
      <c r="H376" s="6">
        <v>38171</v>
      </c>
      <c r="I376" s="46" t="s">
        <v>2782</v>
      </c>
      <c r="J376" t="s">
        <v>42</v>
      </c>
      <c r="K376" t="s">
        <v>1699</v>
      </c>
      <c r="M376" t="s">
        <v>2302</v>
      </c>
      <c r="O376" t="s">
        <v>2301</v>
      </c>
    </row>
    <row r="377" spans="1:15" x14ac:dyDescent="0.25">
      <c r="A377" t="s">
        <v>2781</v>
      </c>
      <c r="B377" t="s">
        <v>1700</v>
      </c>
      <c r="C377" t="s">
        <v>2780</v>
      </c>
      <c r="D377" t="s">
        <v>2309</v>
      </c>
      <c r="E377" t="s">
        <v>1391</v>
      </c>
      <c r="F377" s="6">
        <v>3228</v>
      </c>
      <c r="G377" s="6">
        <v>2690</v>
      </c>
      <c r="H377" s="6">
        <v>538</v>
      </c>
      <c r="I377" s="46" t="s">
        <v>2779</v>
      </c>
      <c r="J377" t="s">
        <v>117</v>
      </c>
      <c r="K377" t="s">
        <v>1701</v>
      </c>
      <c r="M377" t="s">
        <v>2384</v>
      </c>
      <c r="N377" t="s">
        <v>2383</v>
      </c>
      <c r="O377" t="s">
        <v>2382</v>
      </c>
    </row>
    <row r="378" spans="1:15" x14ac:dyDescent="0.25">
      <c r="A378" t="s">
        <v>2778</v>
      </c>
      <c r="B378" t="s">
        <v>1698</v>
      </c>
      <c r="C378" t="s">
        <v>2777</v>
      </c>
      <c r="D378" t="s">
        <v>2298</v>
      </c>
      <c r="E378" t="s">
        <v>1429</v>
      </c>
      <c r="F378" s="6">
        <v>80850</v>
      </c>
      <c r="G378" s="6">
        <v>67375</v>
      </c>
      <c r="H378" s="6">
        <v>13475</v>
      </c>
      <c r="I378" s="46" t="s">
        <v>2776</v>
      </c>
      <c r="J378" t="s">
        <v>42</v>
      </c>
      <c r="K378" t="s">
        <v>1697</v>
      </c>
      <c r="M378" t="s">
        <v>2302</v>
      </c>
      <c r="O378" t="s">
        <v>2301</v>
      </c>
    </row>
    <row r="379" spans="1:15" x14ac:dyDescent="0.25">
      <c r="A379" t="s">
        <v>2775</v>
      </c>
      <c r="B379" t="s">
        <v>1696</v>
      </c>
      <c r="C379" t="s">
        <v>2774</v>
      </c>
      <c r="D379" t="s">
        <v>2309</v>
      </c>
      <c r="E379" t="s">
        <v>1480</v>
      </c>
      <c r="F379" s="6">
        <v>4800</v>
      </c>
      <c r="G379" s="6">
        <v>4000</v>
      </c>
      <c r="H379" s="6">
        <v>800</v>
      </c>
      <c r="I379" s="46" t="s">
        <v>2773</v>
      </c>
      <c r="J379" t="s">
        <v>54</v>
      </c>
      <c r="K379" t="s">
        <v>1695</v>
      </c>
      <c r="M379" t="s">
        <v>2397</v>
      </c>
      <c r="N379" t="s">
        <v>2396</v>
      </c>
      <c r="O379" t="s">
        <v>2395</v>
      </c>
    </row>
    <row r="380" spans="1:15" x14ac:dyDescent="0.25">
      <c r="A380" t="s">
        <v>2772</v>
      </c>
      <c r="B380" t="s">
        <v>1693</v>
      </c>
      <c r="C380" t="s">
        <v>2771</v>
      </c>
      <c r="D380" t="s">
        <v>2298</v>
      </c>
      <c r="E380" t="s">
        <v>1492</v>
      </c>
      <c r="F380" s="6">
        <v>96768</v>
      </c>
      <c r="G380" s="6">
        <v>80640</v>
      </c>
      <c r="H380" s="6">
        <v>16128</v>
      </c>
      <c r="I380" s="46" t="s">
        <v>2770</v>
      </c>
      <c r="J380" t="s">
        <v>48</v>
      </c>
      <c r="K380" t="s">
        <v>1692</v>
      </c>
      <c r="M380" t="s">
        <v>2420</v>
      </c>
      <c r="N380" t="s">
        <v>2419</v>
      </c>
      <c r="O380" t="s">
        <v>2418</v>
      </c>
    </row>
    <row r="381" spans="1:15" x14ac:dyDescent="0.25">
      <c r="A381" t="s">
        <v>2769</v>
      </c>
      <c r="B381" t="s">
        <v>1691</v>
      </c>
      <c r="C381" t="s">
        <v>2768</v>
      </c>
      <c r="D381" t="s">
        <v>2309</v>
      </c>
      <c r="E381" t="s">
        <v>2315</v>
      </c>
      <c r="F381" s="6">
        <v>13158.54</v>
      </c>
      <c r="G381" s="6">
        <v>10965.45</v>
      </c>
      <c r="H381" s="6">
        <v>2193.09</v>
      </c>
      <c r="I381" s="46" t="s">
        <v>2767</v>
      </c>
      <c r="J381" t="s">
        <v>73</v>
      </c>
      <c r="K381" t="s">
        <v>1690</v>
      </c>
      <c r="M381" t="s">
        <v>2314</v>
      </c>
      <c r="N381" t="s">
        <v>2313</v>
      </c>
      <c r="O381" t="s">
        <v>2312</v>
      </c>
    </row>
    <row r="382" spans="1:15" x14ac:dyDescent="0.25">
      <c r="A382" t="s">
        <v>2766</v>
      </c>
      <c r="B382" t="s">
        <v>1689</v>
      </c>
      <c r="C382" t="s">
        <v>2765</v>
      </c>
      <c r="D382" t="s">
        <v>2298</v>
      </c>
      <c r="E382" t="s">
        <v>1429</v>
      </c>
      <c r="F382" s="6">
        <v>426498</v>
      </c>
      <c r="G382" s="6">
        <v>355415</v>
      </c>
      <c r="H382" s="6">
        <v>71083</v>
      </c>
      <c r="I382" s="46" t="s">
        <v>2764</v>
      </c>
      <c r="J382" t="s">
        <v>42</v>
      </c>
      <c r="K382" t="s">
        <v>1688</v>
      </c>
      <c r="M382" t="s">
        <v>2302</v>
      </c>
      <c r="O382" t="s">
        <v>2301</v>
      </c>
    </row>
    <row r="383" spans="1:15" x14ac:dyDescent="0.25">
      <c r="A383" t="s">
        <v>2763</v>
      </c>
      <c r="B383" t="s">
        <v>1686</v>
      </c>
      <c r="C383" t="s">
        <v>2762</v>
      </c>
      <c r="D383" t="s">
        <v>2298</v>
      </c>
      <c r="E383" t="s">
        <v>1429</v>
      </c>
      <c r="F383" s="6">
        <v>330404</v>
      </c>
      <c r="G383" s="6">
        <v>275336.67</v>
      </c>
      <c r="H383" s="6">
        <v>55067.33</v>
      </c>
      <c r="I383" s="46" t="s">
        <v>2761</v>
      </c>
      <c r="J383" t="s">
        <v>42</v>
      </c>
      <c r="K383" t="s">
        <v>1685</v>
      </c>
      <c r="M383" t="s">
        <v>2302</v>
      </c>
      <c r="O383" t="s">
        <v>2301</v>
      </c>
    </row>
    <row r="384" spans="1:15" x14ac:dyDescent="0.25">
      <c r="A384" t="s">
        <v>2760</v>
      </c>
      <c r="B384" t="s">
        <v>1686</v>
      </c>
      <c r="C384" t="s">
        <v>2759</v>
      </c>
      <c r="D384" t="s">
        <v>2309</v>
      </c>
      <c r="E384" t="s">
        <v>1480</v>
      </c>
      <c r="F384" s="6">
        <v>4800</v>
      </c>
      <c r="G384" s="6">
        <v>4000</v>
      </c>
      <c r="H384" s="6">
        <v>800</v>
      </c>
      <c r="I384" s="46" t="s">
        <v>2758</v>
      </c>
      <c r="J384" t="s">
        <v>54</v>
      </c>
      <c r="K384" t="s">
        <v>1687</v>
      </c>
      <c r="M384" t="s">
        <v>2397</v>
      </c>
      <c r="N384" t="s">
        <v>2396</v>
      </c>
      <c r="O384" t="s">
        <v>2395</v>
      </c>
    </row>
    <row r="385" spans="1:15" x14ac:dyDescent="0.25">
      <c r="A385" t="s">
        <v>2757</v>
      </c>
      <c r="B385" t="s">
        <v>1682</v>
      </c>
      <c r="C385" t="s">
        <v>2756</v>
      </c>
      <c r="D385" t="s">
        <v>2298</v>
      </c>
      <c r="E385" t="s">
        <v>1399</v>
      </c>
      <c r="F385" s="6">
        <v>1190</v>
      </c>
      <c r="G385" s="6">
        <v>1015</v>
      </c>
      <c r="H385" s="6">
        <v>175</v>
      </c>
      <c r="I385" s="46" t="s">
        <v>2755</v>
      </c>
      <c r="J385" t="s">
        <v>1400</v>
      </c>
      <c r="K385" t="s">
        <v>1681</v>
      </c>
      <c r="M385" t="s">
        <v>2296</v>
      </c>
      <c r="O385" t="s">
        <v>2295</v>
      </c>
    </row>
    <row r="386" spans="1:15" x14ac:dyDescent="0.25">
      <c r="A386" t="s">
        <v>2754</v>
      </c>
      <c r="B386" t="s">
        <v>1682</v>
      </c>
      <c r="C386" t="s">
        <v>2753</v>
      </c>
      <c r="D386" t="s">
        <v>2298</v>
      </c>
      <c r="E386" t="s">
        <v>1492</v>
      </c>
      <c r="F386" s="6">
        <v>1440</v>
      </c>
      <c r="G386" s="6">
        <v>1200</v>
      </c>
      <c r="H386" s="6">
        <v>240</v>
      </c>
      <c r="I386" s="46" t="s">
        <v>2752</v>
      </c>
      <c r="J386" t="s">
        <v>48</v>
      </c>
      <c r="K386" t="s">
        <v>1683</v>
      </c>
      <c r="M386" t="s">
        <v>2420</v>
      </c>
      <c r="N386" t="s">
        <v>2419</v>
      </c>
      <c r="O386" t="s">
        <v>2418</v>
      </c>
    </row>
    <row r="387" spans="1:15" x14ac:dyDescent="0.25">
      <c r="A387" t="s">
        <v>2751</v>
      </c>
      <c r="B387" t="s">
        <v>1682</v>
      </c>
      <c r="C387" t="s">
        <v>2750</v>
      </c>
      <c r="D387" t="s">
        <v>2298</v>
      </c>
      <c r="E387" t="s">
        <v>1429</v>
      </c>
      <c r="F387" s="6">
        <v>425296.5</v>
      </c>
      <c r="G387" s="6">
        <v>354413.75</v>
      </c>
      <c r="H387" s="6">
        <v>70882.75</v>
      </c>
      <c r="I387" s="46" t="s">
        <v>2749</v>
      </c>
      <c r="J387" t="s">
        <v>42</v>
      </c>
      <c r="K387" t="s">
        <v>1684</v>
      </c>
      <c r="M387" t="s">
        <v>2302</v>
      </c>
      <c r="O387" t="s">
        <v>2301</v>
      </c>
    </row>
    <row r="388" spans="1:15" x14ac:dyDescent="0.25">
      <c r="A388" t="s">
        <v>2748</v>
      </c>
      <c r="B388" t="s">
        <v>1679</v>
      </c>
      <c r="C388" t="s">
        <v>2747</v>
      </c>
      <c r="D388" t="s">
        <v>2298</v>
      </c>
      <c r="E388" t="s">
        <v>1429</v>
      </c>
      <c r="F388" s="6">
        <v>22098</v>
      </c>
      <c r="G388" s="6">
        <v>18415</v>
      </c>
      <c r="H388" s="6">
        <v>3683</v>
      </c>
      <c r="I388" s="46" t="s">
        <v>2746</v>
      </c>
      <c r="J388" t="s">
        <v>42</v>
      </c>
      <c r="K388" t="s">
        <v>1678</v>
      </c>
      <c r="M388" t="s">
        <v>2302</v>
      </c>
      <c r="O388" t="s">
        <v>2301</v>
      </c>
    </row>
    <row r="389" spans="1:15" x14ac:dyDescent="0.25">
      <c r="A389" t="s">
        <v>2745</v>
      </c>
      <c r="B389" t="s">
        <v>1679</v>
      </c>
      <c r="C389" t="s">
        <v>2744</v>
      </c>
      <c r="D389" t="s">
        <v>2298</v>
      </c>
      <c r="E389" t="s">
        <v>1429</v>
      </c>
      <c r="F389" s="6">
        <v>18747</v>
      </c>
      <c r="G389" s="6">
        <v>15622.5</v>
      </c>
      <c r="H389" s="6">
        <v>3124.5</v>
      </c>
      <c r="I389" s="46" t="s">
        <v>2743</v>
      </c>
      <c r="J389" t="s">
        <v>42</v>
      </c>
      <c r="K389" t="s">
        <v>1680</v>
      </c>
      <c r="M389" t="s">
        <v>2302</v>
      </c>
      <c r="O389" t="s">
        <v>2301</v>
      </c>
    </row>
    <row r="390" spans="1:15" x14ac:dyDescent="0.25">
      <c r="A390" t="s">
        <v>2742</v>
      </c>
      <c r="B390" t="s">
        <v>1674</v>
      </c>
      <c r="C390" t="s">
        <v>2741</v>
      </c>
      <c r="D390" t="s">
        <v>2298</v>
      </c>
      <c r="E390" t="s">
        <v>58</v>
      </c>
      <c r="F390" s="6">
        <v>70000</v>
      </c>
      <c r="G390" s="6">
        <v>70000</v>
      </c>
      <c r="H390" s="6">
        <v>0</v>
      </c>
      <c r="I390" s="46" t="s">
        <v>2740</v>
      </c>
      <c r="J390" t="s">
        <v>59</v>
      </c>
      <c r="K390" t="s">
        <v>1673</v>
      </c>
      <c r="M390" t="s">
        <v>2363</v>
      </c>
      <c r="N390" t="s">
        <v>2362</v>
      </c>
      <c r="O390" t="s">
        <v>2361</v>
      </c>
    </row>
    <row r="391" spans="1:15" x14ac:dyDescent="0.25">
      <c r="A391" t="s">
        <v>2739</v>
      </c>
      <c r="B391" t="s">
        <v>1672</v>
      </c>
      <c r="C391" t="s">
        <v>2738</v>
      </c>
      <c r="D391" t="s">
        <v>2309</v>
      </c>
      <c r="E391" t="s">
        <v>1460</v>
      </c>
      <c r="F391" s="6">
        <v>3000</v>
      </c>
      <c r="G391" s="6">
        <v>2500</v>
      </c>
      <c r="H391" s="6">
        <v>500</v>
      </c>
      <c r="I391" s="46" t="s">
        <v>2737</v>
      </c>
      <c r="J391" t="s">
        <v>57</v>
      </c>
      <c r="K391" t="s">
        <v>1671</v>
      </c>
      <c r="M391" t="s">
        <v>2371</v>
      </c>
      <c r="N391" t="s">
        <v>1403</v>
      </c>
      <c r="O391" t="s">
        <v>2370</v>
      </c>
    </row>
    <row r="392" spans="1:15" x14ac:dyDescent="0.25">
      <c r="A392" t="s">
        <v>2736</v>
      </c>
      <c r="B392" t="s">
        <v>1669</v>
      </c>
      <c r="C392" t="s">
        <v>2735</v>
      </c>
      <c r="D392" t="s">
        <v>2298</v>
      </c>
      <c r="E392" t="s">
        <v>1394</v>
      </c>
      <c r="F392" s="6">
        <v>235771.4</v>
      </c>
      <c r="G392" s="6">
        <v>196476.17</v>
      </c>
      <c r="H392" s="6">
        <v>39295.230000000003</v>
      </c>
      <c r="I392" s="46" t="s">
        <v>2734</v>
      </c>
      <c r="J392" t="s">
        <v>83</v>
      </c>
      <c r="K392" t="s">
        <v>1668</v>
      </c>
      <c r="M392" t="s">
        <v>2337</v>
      </c>
      <c r="N392" t="s">
        <v>2336</v>
      </c>
      <c r="O392" t="s">
        <v>2335</v>
      </c>
    </row>
    <row r="393" spans="1:15" x14ac:dyDescent="0.25">
      <c r="A393" t="s">
        <v>2733</v>
      </c>
      <c r="B393" t="s">
        <v>1669</v>
      </c>
      <c r="C393" t="s">
        <v>2732</v>
      </c>
      <c r="D393" t="s">
        <v>2298</v>
      </c>
      <c r="E393" t="s">
        <v>1429</v>
      </c>
      <c r="F393" s="6">
        <v>266245</v>
      </c>
      <c r="G393" s="6">
        <v>221870.83</v>
      </c>
      <c r="H393" s="6">
        <v>44374.17</v>
      </c>
      <c r="I393" s="46" t="s">
        <v>2731</v>
      </c>
      <c r="J393" t="s">
        <v>42</v>
      </c>
      <c r="K393" t="s">
        <v>1670</v>
      </c>
      <c r="M393" t="s">
        <v>2302</v>
      </c>
      <c r="O393" t="s">
        <v>2301</v>
      </c>
    </row>
    <row r="394" spans="1:15" x14ac:dyDescent="0.25">
      <c r="A394" t="s">
        <v>2730</v>
      </c>
      <c r="B394" t="s">
        <v>1665</v>
      </c>
      <c r="C394" t="s">
        <v>2729</v>
      </c>
      <c r="D394" t="s">
        <v>2309</v>
      </c>
      <c r="E394" t="s">
        <v>2499</v>
      </c>
      <c r="F394" s="6">
        <v>135250.92000000001</v>
      </c>
      <c r="G394" s="6">
        <v>112709.1</v>
      </c>
      <c r="H394" s="6">
        <v>22541.82</v>
      </c>
      <c r="I394" s="46" t="s">
        <v>2728</v>
      </c>
      <c r="J394" t="s">
        <v>71</v>
      </c>
      <c r="K394" t="s">
        <v>1664</v>
      </c>
      <c r="M394" t="s">
        <v>2498</v>
      </c>
      <c r="N394" t="s">
        <v>2497</v>
      </c>
      <c r="O394" t="s">
        <v>2496</v>
      </c>
    </row>
    <row r="395" spans="1:15" x14ac:dyDescent="0.25">
      <c r="A395" t="s">
        <v>2727</v>
      </c>
      <c r="B395" t="s">
        <v>1663</v>
      </c>
      <c r="C395" t="s">
        <v>2726</v>
      </c>
      <c r="D395" t="s">
        <v>2309</v>
      </c>
      <c r="E395" t="s">
        <v>1391</v>
      </c>
      <c r="F395" s="6">
        <v>3228</v>
      </c>
      <c r="G395" s="6">
        <v>2690</v>
      </c>
      <c r="H395" s="6">
        <v>538</v>
      </c>
      <c r="I395" s="46" t="s">
        <v>2725</v>
      </c>
      <c r="J395" t="s">
        <v>117</v>
      </c>
      <c r="K395" t="s">
        <v>1662</v>
      </c>
      <c r="M395" t="s">
        <v>2384</v>
      </c>
      <c r="N395" t="s">
        <v>2383</v>
      </c>
      <c r="O395" t="s">
        <v>2382</v>
      </c>
    </row>
    <row r="396" spans="1:15" x14ac:dyDescent="0.25">
      <c r="A396" t="s">
        <v>2724</v>
      </c>
      <c r="B396" t="s">
        <v>2723</v>
      </c>
      <c r="C396" t="s">
        <v>2722</v>
      </c>
      <c r="D396" t="s">
        <v>2298</v>
      </c>
      <c r="E396" t="s">
        <v>1429</v>
      </c>
      <c r="F396" s="6">
        <v>241255</v>
      </c>
      <c r="G396" s="6">
        <v>201045.83</v>
      </c>
      <c r="H396" s="6">
        <v>40209.17</v>
      </c>
      <c r="I396" s="46" t="s">
        <v>2721</v>
      </c>
      <c r="J396" t="s">
        <v>42</v>
      </c>
      <c r="K396" t="s">
        <v>1666</v>
      </c>
      <c r="M396" t="s">
        <v>2302</v>
      </c>
      <c r="O396" t="s">
        <v>2301</v>
      </c>
    </row>
    <row r="397" spans="1:15" x14ac:dyDescent="0.25">
      <c r="A397" t="s">
        <v>2720</v>
      </c>
      <c r="B397" t="s">
        <v>1659</v>
      </c>
      <c r="C397" t="s">
        <v>2719</v>
      </c>
      <c r="D397" t="s">
        <v>2298</v>
      </c>
      <c r="E397" t="s">
        <v>1660</v>
      </c>
      <c r="F397" s="6">
        <v>28156</v>
      </c>
      <c r="G397" s="6">
        <v>28156</v>
      </c>
      <c r="H397" s="6">
        <v>0</v>
      </c>
      <c r="I397" s="46" t="s">
        <v>2718</v>
      </c>
      <c r="J397" t="s">
        <v>1661</v>
      </c>
      <c r="K397" t="s">
        <v>1658</v>
      </c>
      <c r="M397" t="s">
        <v>2717</v>
      </c>
      <c r="N397" t="s">
        <v>2717</v>
      </c>
      <c r="O397" t="s">
        <v>2716</v>
      </c>
    </row>
    <row r="398" spans="1:15" x14ac:dyDescent="0.25">
      <c r="A398" t="s">
        <v>2715</v>
      </c>
      <c r="B398" t="s">
        <v>1654</v>
      </c>
      <c r="C398" t="s">
        <v>2714</v>
      </c>
      <c r="D398" t="s">
        <v>2298</v>
      </c>
      <c r="E398" t="s">
        <v>2713</v>
      </c>
      <c r="F398" s="6">
        <v>496100</v>
      </c>
      <c r="G398" s="6">
        <v>413417.07</v>
      </c>
      <c r="H398" s="6">
        <v>82682.929999999993</v>
      </c>
      <c r="I398" s="46" t="s">
        <v>377</v>
      </c>
      <c r="J398" t="s">
        <v>1656</v>
      </c>
      <c r="K398" t="s">
        <v>1653</v>
      </c>
      <c r="M398" t="s">
        <v>2712</v>
      </c>
      <c r="O398" t="s">
        <v>2711</v>
      </c>
    </row>
    <row r="399" spans="1:15" x14ac:dyDescent="0.25">
      <c r="A399" t="s">
        <v>2710</v>
      </c>
      <c r="B399" t="s">
        <v>1654</v>
      </c>
      <c r="C399" t="s">
        <v>2709</v>
      </c>
      <c r="D399" t="s">
        <v>2309</v>
      </c>
      <c r="E399" t="s">
        <v>2315</v>
      </c>
      <c r="F399" s="6">
        <v>6654.3</v>
      </c>
      <c r="G399" s="6">
        <v>5544.84</v>
      </c>
      <c r="H399" s="6">
        <v>1109.46</v>
      </c>
      <c r="I399" s="46" t="s">
        <v>2708</v>
      </c>
      <c r="J399" t="s">
        <v>73</v>
      </c>
      <c r="K399" t="s">
        <v>1657</v>
      </c>
      <c r="M399" t="s">
        <v>2314</v>
      </c>
      <c r="N399" t="s">
        <v>2313</v>
      </c>
      <c r="O399" t="s">
        <v>2312</v>
      </c>
    </row>
    <row r="400" spans="1:15" x14ac:dyDescent="0.25">
      <c r="A400" t="s">
        <v>2707</v>
      </c>
      <c r="B400" t="s">
        <v>1652</v>
      </c>
      <c r="C400" t="s">
        <v>2706</v>
      </c>
      <c r="D400" t="s">
        <v>2298</v>
      </c>
      <c r="E400" t="s">
        <v>1429</v>
      </c>
      <c r="F400" s="6">
        <v>336243</v>
      </c>
      <c r="G400" s="6">
        <v>280202.5</v>
      </c>
      <c r="H400" s="6">
        <v>56040.5</v>
      </c>
      <c r="I400" s="46" t="s">
        <v>2705</v>
      </c>
      <c r="J400" t="s">
        <v>42</v>
      </c>
      <c r="K400" t="s">
        <v>1651</v>
      </c>
      <c r="M400" t="s">
        <v>2302</v>
      </c>
      <c r="O400" t="s">
        <v>2301</v>
      </c>
    </row>
    <row r="401" spans="1:15" x14ac:dyDescent="0.25">
      <c r="A401" t="s">
        <v>2704</v>
      </c>
      <c r="B401" t="s">
        <v>1650</v>
      </c>
      <c r="C401" t="s">
        <v>2703</v>
      </c>
      <c r="D401" t="s">
        <v>2309</v>
      </c>
      <c r="E401" t="s">
        <v>2391</v>
      </c>
      <c r="F401" s="6">
        <v>10800</v>
      </c>
      <c r="G401" s="6">
        <v>9000</v>
      </c>
      <c r="H401" s="6">
        <v>1800</v>
      </c>
      <c r="I401" s="46" t="s">
        <v>2702</v>
      </c>
      <c r="J401" t="s">
        <v>124</v>
      </c>
      <c r="K401" t="s">
        <v>1649</v>
      </c>
      <c r="M401" t="s">
        <v>2390</v>
      </c>
      <c r="N401" t="s">
        <v>2389</v>
      </c>
      <c r="O401" t="s">
        <v>2388</v>
      </c>
    </row>
    <row r="402" spans="1:15" x14ac:dyDescent="0.25">
      <c r="A402" t="s">
        <v>2701</v>
      </c>
      <c r="B402" t="s">
        <v>1648</v>
      </c>
      <c r="C402" t="s">
        <v>2700</v>
      </c>
      <c r="D402" t="s">
        <v>2298</v>
      </c>
      <c r="E402" t="s">
        <v>1429</v>
      </c>
      <c r="F402" s="6">
        <v>347054</v>
      </c>
      <c r="G402" s="6">
        <v>289211.67</v>
      </c>
      <c r="H402" s="6">
        <v>57842.33</v>
      </c>
      <c r="I402" s="46" t="s">
        <v>2699</v>
      </c>
      <c r="J402" t="s">
        <v>42</v>
      </c>
      <c r="K402" t="s">
        <v>1647</v>
      </c>
      <c r="M402" t="s">
        <v>2302</v>
      </c>
      <c r="O402" t="s">
        <v>2301</v>
      </c>
    </row>
    <row r="403" spans="1:15" x14ac:dyDescent="0.25">
      <c r="A403" t="s">
        <v>2698</v>
      </c>
      <c r="B403" t="s">
        <v>1645</v>
      </c>
      <c r="C403" t="s">
        <v>2697</v>
      </c>
      <c r="D403" t="s">
        <v>2298</v>
      </c>
      <c r="E403" t="s">
        <v>1429</v>
      </c>
      <c r="F403" s="6">
        <v>184896</v>
      </c>
      <c r="G403" s="6">
        <v>154080</v>
      </c>
      <c r="H403" s="6">
        <v>30816</v>
      </c>
      <c r="I403" s="46" t="s">
        <v>2696</v>
      </c>
      <c r="J403" t="s">
        <v>42</v>
      </c>
      <c r="K403" t="s">
        <v>1644</v>
      </c>
      <c r="M403" t="s">
        <v>2559</v>
      </c>
      <c r="O403" t="s">
        <v>2558</v>
      </c>
    </row>
    <row r="404" spans="1:15" x14ac:dyDescent="0.25">
      <c r="A404" t="s">
        <v>2695</v>
      </c>
      <c r="B404" t="s">
        <v>1645</v>
      </c>
      <c r="C404" t="s">
        <v>2694</v>
      </c>
      <c r="D404" t="s">
        <v>2298</v>
      </c>
      <c r="E404" t="s">
        <v>1429</v>
      </c>
      <c r="F404" s="6">
        <v>785538</v>
      </c>
      <c r="G404" s="6">
        <v>654614.99</v>
      </c>
      <c r="H404" s="6">
        <v>130923.01</v>
      </c>
      <c r="I404" s="46" t="s">
        <v>972</v>
      </c>
      <c r="J404" t="s">
        <v>42</v>
      </c>
      <c r="K404" t="s">
        <v>1646</v>
      </c>
      <c r="M404" t="s">
        <v>2302</v>
      </c>
      <c r="O404" t="s">
        <v>2301</v>
      </c>
    </row>
    <row r="405" spans="1:15" x14ac:dyDescent="0.25">
      <c r="A405" t="s">
        <v>2693</v>
      </c>
      <c r="B405" t="s">
        <v>1643</v>
      </c>
      <c r="C405" t="s">
        <v>2692</v>
      </c>
      <c r="D405" t="s">
        <v>2309</v>
      </c>
      <c r="E405" t="s">
        <v>1480</v>
      </c>
      <c r="F405" s="6">
        <v>4800</v>
      </c>
      <c r="G405" s="6">
        <v>4000</v>
      </c>
      <c r="H405" s="6">
        <v>800</v>
      </c>
      <c r="I405" s="46" t="s">
        <v>2691</v>
      </c>
      <c r="J405" t="s">
        <v>54</v>
      </c>
      <c r="K405" t="s">
        <v>1642</v>
      </c>
      <c r="M405" t="s">
        <v>2397</v>
      </c>
      <c r="N405" t="s">
        <v>2396</v>
      </c>
      <c r="O405" t="s">
        <v>2395</v>
      </c>
    </row>
    <row r="406" spans="1:15" x14ac:dyDescent="0.25">
      <c r="A406" t="s">
        <v>2690</v>
      </c>
      <c r="B406" t="s">
        <v>1641</v>
      </c>
      <c r="C406" t="s">
        <v>2689</v>
      </c>
      <c r="D406" t="s">
        <v>2298</v>
      </c>
      <c r="E406" t="s">
        <v>1492</v>
      </c>
      <c r="F406" s="6">
        <v>8856</v>
      </c>
      <c r="G406" s="6">
        <v>7380</v>
      </c>
      <c r="H406" s="6">
        <v>1476</v>
      </c>
      <c r="I406" s="46" t="s">
        <v>2688</v>
      </c>
      <c r="J406" t="s">
        <v>48</v>
      </c>
      <c r="K406" t="s">
        <v>1640</v>
      </c>
      <c r="M406" t="s">
        <v>2420</v>
      </c>
      <c r="N406" t="s">
        <v>2419</v>
      </c>
      <c r="O406" t="s">
        <v>2418</v>
      </c>
    </row>
    <row r="407" spans="1:15" x14ac:dyDescent="0.25">
      <c r="A407" t="s">
        <v>2687</v>
      </c>
      <c r="B407" t="s">
        <v>1639</v>
      </c>
      <c r="C407" t="s">
        <v>2686</v>
      </c>
      <c r="D407" t="s">
        <v>2298</v>
      </c>
      <c r="E407" t="s">
        <v>1429</v>
      </c>
      <c r="F407" s="6">
        <v>153800.32000000001</v>
      </c>
      <c r="G407" s="6">
        <v>128166.93</v>
      </c>
      <c r="H407" s="6">
        <v>25633.39</v>
      </c>
      <c r="I407" s="46" t="s">
        <v>2685</v>
      </c>
      <c r="J407" t="s">
        <v>42</v>
      </c>
      <c r="K407" t="s">
        <v>1638</v>
      </c>
      <c r="M407" t="s">
        <v>2302</v>
      </c>
      <c r="O407" t="s">
        <v>2301</v>
      </c>
    </row>
    <row r="408" spans="1:15" x14ac:dyDescent="0.25">
      <c r="A408" t="s">
        <v>2684</v>
      </c>
      <c r="B408" t="s">
        <v>1637</v>
      </c>
      <c r="C408" t="s">
        <v>2683</v>
      </c>
      <c r="D408" t="s">
        <v>2298</v>
      </c>
      <c r="E408" t="s">
        <v>1492</v>
      </c>
      <c r="F408" s="6">
        <v>17280</v>
      </c>
      <c r="G408" s="6">
        <v>14400</v>
      </c>
      <c r="H408" s="6">
        <v>2880</v>
      </c>
      <c r="I408" s="46" t="s">
        <v>2682</v>
      </c>
      <c r="J408" t="s">
        <v>48</v>
      </c>
      <c r="K408" t="s">
        <v>1636</v>
      </c>
      <c r="M408" t="s">
        <v>2420</v>
      </c>
      <c r="N408" t="s">
        <v>2419</v>
      </c>
      <c r="O408" t="s">
        <v>2418</v>
      </c>
    </row>
    <row r="409" spans="1:15" x14ac:dyDescent="0.25">
      <c r="A409" t="s">
        <v>2681</v>
      </c>
      <c r="B409" t="s">
        <v>1635</v>
      </c>
      <c r="C409" t="s">
        <v>2680</v>
      </c>
      <c r="D409" t="s">
        <v>2298</v>
      </c>
      <c r="E409" t="s">
        <v>1429</v>
      </c>
      <c r="F409" s="6">
        <v>25960</v>
      </c>
      <c r="G409" s="6">
        <v>21633.33</v>
      </c>
      <c r="H409" s="6">
        <v>4326.67</v>
      </c>
      <c r="I409" s="46" t="s">
        <v>2679</v>
      </c>
      <c r="J409" t="s">
        <v>42</v>
      </c>
      <c r="K409" t="s">
        <v>1634</v>
      </c>
      <c r="M409" t="s">
        <v>2302</v>
      </c>
      <c r="O409" t="s">
        <v>2301</v>
      </c>
    </row>
    <row r="410" spans="1:15" x14ac:dyDescent="0.25">
      <c r="A410" t="s">
        <v>2678</v>
      </c>
      <c r="B410" t="s">
        <v>1631</v>
      </c>
      <c r="C410" t="s">
        <v>2677</v>
      </c>
      <c r="D410" t="s">
        <v>2298</v>
      </c>
      <c r="E410" t="s">
        <v>1399</v>
      </c>
      <c r="F410" s="6">
        <v>1090</v>
      </c>
      <c r="G410" s="6">
        <v>915</v>
      </c>
      <c r="H410" s="6">
        <v>175</v>
      </c>
      <c r="I410" s="46" t="s">
        <v>2676</v>
      </c>
      <c r="J410" t="s">
        <v>1400</v>
      </c>
      <c r="K410" t="s">
        <v>1630</v>
      </c>
      <c r="M410" t="s">
        <v>2296</v>
      </c>
      <c r="O410" t="s">
        <v>2295</v>
      </c>
    </row>
    <row r="411" spans="1:15" x14ac:dyDescent="0.25">
      <c r="A411" t="s">
        <v>2675</v>
      </c>
      <c r="B411" t="s">
        <v>1631</v>
      </c>
      <c r="C411" t="s">
        <v>2674</v>
      </c>
      <c r="D411" t="s">
        <v>2298</v>
      </c>
      <c r="E411" t="s">
        <v>1429</v>
      </c>
      <c r="F411" s="6">
        <v>14070</v>
      </c>
      <c r="G411" s="6">
        <v>11725</v>
      </c>
      <c r="H411" s="6">
        <v>2345</v>
      </c>
      <c r="I411" s="46" t="s">
        <v>2673</v>
      </c>
      <c r="J411" t="s">
        <v>42</v>
      </c>
      <c r="K411" t="s">
        <v>1632</v>
      </c>
      <c r="M411" t="s">
        <v>2302</v>
      </c>
      <c r="O411" t="s">
        <v>2301</v>
      </c>
    </row>
    <row r="412" spans="1:15" x14ac:dyDescent="0.25">
      <c r="A412" t="s">
        <v>2672</v>
      </c>
      <c r="B412" t="s">
        <v>1627</v>
      </c>
      <c r="C412" t="s">
        <v>2671</v>
      </c>
      <c r="D412" t="s">
        <v>2309</v>
      </c>
      <c r="E412" t="s">
        <v>1628</v>
      </c>
      <c r="F412" s="6">
        <v>131612</v>
      </c>
      <c r="G412" s="6">
        <v>109676.66</v>
      </c>
      <c r="H412" s="6">
        <v>21935.34</v>
      </c>
      <c r="I412" s="46" t="s">
        <v>2670</v>
      </c>
      <c r="J412" t="s">
        <v>1629</v>
      </c>
      <c r="K412" t="s">
        <v>1626</v>
      </c>
      <c r="M412" t="s">
        <v>2669</v>
      </c>
      <c r="N412" t="s">
        <v>2668</v>
      </c>
      <c r="O412" t="s">
        <v>2667</v>
      </c>
    </row>
    <row r="413" spans="1:15" x14ac:dyDescent="0.25">
      <c r="A413" t="s">
        <v>2666</v>
      </c>
      <c r="B413" t="s">
        <v>1621</v>
      </c>
      <c r="C413" t="s">
        <v>2665</v>
      </c>
      <c r="D413" t="s">
        <v>2298</v>
      </c>
      <c r="E413" t="s">
        <v>1429</v>
      </c>
      <c r="F413" s="6">
        <v>153472</v>
      </c>
      <c r="G413" s="6">
        <v>127893.33</v>
      </c>
      <c r="H413" s="6">
        <v>25578.67</v>
      </c>
      <c r="I413" s="46" t="s">
        <v>2664</v>
      </c>
      <c r="J413" t="s">
        <v>42</v>
      </c>
      <c r="K413" t="s">
        <v>1620</v>
      </c>
      <c r="M413" t="s">
        <v>2302</v>
      </c>
      <c r="O413" t="s">
        <v>2301</v>
      </c>
    </row>
    <row r="414" spans="1:15" x14ac:dyDescent="0.25">
      <c r="A414" t="s">
        <v>2663</v>
      </c>
      <c r="B414" t="s">
        <v>1621</v>
      </c>
      <c r="C414" t="s">
        <v>2662</v>
      </c>
      <c r="D414" t="s">
        <v>2298</v>
      </c>
      <c r="E414" t="s">
        <v>1429</v>
      </c>
      <c r="F414" s="6">
        <v>487488</v>
      </c>
      <c r="G414" s="6">
        <v>406240</v>
      </c>
      <c r="H414" s="6">
        <v>81248</v>
      </c>
      <c r="I414" s="46" t="s">
        <v>2661</v>
      </c>
      <c r="J414" t="s">
        <v>42</v>
      </c>
      <c r="K414" t="s">
        <v>1622</v>
      </c>
      <c r="M414" t="s">
        <v>2302</v>
      </c>
      <c r="O414" t="s">
        <v>2301</v>
      </c>
    </row>
    <row r="415" spans="1:15" x14ac:dyDescent="0.25">
      <c r="A415" t="s">
        <v>2660</v>
      </c>
      <c r="B415" t="s">
        <v>1621</v>
      </c>
      <c r="C415" t="s">
        <v>2659</v>
      </c>
      <c r="D415" t="s">
        <v>2309</v>
      </c>
      <c r="E415" t="s">
        <v>1624</v>
      </c>
      <c r="F415" s="6">
        <v>13600</v>
      </c>
      <c r="G415" s="6">
        <v>11333.33</v>
      </c>
      <c r="H415" s="6">
        <v>2266.67</v>
      </c>
      <c r="I415" s="46" t="s">
        <v>2658</v>
      </c>
      <c r="J415" t="s">
        <v>1625</v>
      </c>
      <c r="K415" t="s">
        <v>1623</v>
      </c>
      <c r="M415" t="s">
        <v>2657</v>
      </c>
      <c r="N415" t="s">
        <v>2656</v>
      </c>
      <c r="O415" t="s">
        <v>2655</v>
      </c>
    </row>
    <row r="416" spans="1:15" x14ac:dyDescent="0.25">
      <c r="A416" t="s">
        <v>2654</v>
      </c>
      <c r="B416" t="s">
        <v>1619</v>
      </c>
      <c r="C416" t="s">
        <v>2653</v>
      </c>
      <c r="D416" t="s">
        <v>2298</v>
      </c>
      <c r="E416" t="s">
        <v>1429</v>
      </c>
      <c r="F416" s="6">
        <v>235795</v>
      </c>
      <c r="G416" s="6">
        <v>196495.83</v>
      </c>
      <c r="H416" s="6">
        <v>39299.17</v>
      </c>
      <c r="I416" s="46" t="s">
        <v>769</v>
      </c>
      <c r="J416" t="s">
        <v>42</v>
      </c>
      <c r="K416" t="s">
        <v>1618</v>
      </c>
      <c r="M416" t="s">
        <v>2302</v>
      </c>
      <c r="O416" t="s">
        <v>2301</v>
      </c>
    </row>
    <row r="417" spans="1:15" x14ac:dyDescent="0.25">
      <c r="A417" t="s">
        <v>2652</v>
      </c>
      <c r="B417" t="s">
        <v>1612</v>
      </c>
      <c r="C417" t="s">
        <v>2651</v>
      </c>
      <c r="D417" t="s">
        <v>2309</v>
      </c>
      <c r="E417" t="s">
        <v>1613</v>
      </c>
      <c r="F417" s="6">
        <v>15200</v>
      </c>
      <c r="G417" s="6">
        <v>12666.67</v>
      </c>
      <c r="H417" s="6">
        <v>2533.33</v>
      </c>
      <c r="I417" s="46" t="s">
        <v>2650</v>
      </c>
      <c r="J417" t="s">
        <v>1614</v>
      </c>
      <c r="K417" t="s">
        <v>1611</v>
      </c>
      <c r="M417" t="s">
        <v>2649</v>
      </c>
      <c r="N417" t="s">
        <v>2648</v>
      </c>
      <c r="O417" t="s">
        <v>2647</v>
      </c>
    </row>
    <row r="418" spans="1:15" x14ac:dyDescent="0.25">
      <c r="A418" t="s">
        <v>2646</v>
      </c>
      <c r="B418" t="s">
        <v>1612</v>
      </c>
      <c r="C418" t="s">
        <v>2645</v>
      </c>
      <c r="D418" t="s">
        <v>2298</v>
      </c>
      <c r="E418" t="s">
        <v>1492</v>
      </c>
      <c r="F418" s="6">
        <v>26640</v>
      </c>
      <c r="G418" s="6">
        <v>22200</v>
      </c>
      <c r="H418" s="6">
        <v>4440</v>
      </c>
      <c r="I418" s="46" t="s">
        <v>2644</v>
      </c>
      <c r="J418" t="s">
        <v>48</v>
      </c>
      <c r="K418" t="s">
        <v>1615</v>
      </c>
      <c r="M418" t="s">
        <v>2420</v>
      </c>
      <c r="N418" t="s">
        <v>2419</v>
      </c>
      <c r="O418" t="s">
        <v>2418</v>
      </c>
    </row>
    <row r="419" spans="1:15" x14ac:dyDescent="0.25">
      <c r="A419" t="s">
        <v>2643</v>
      </c>
      <c r="B419" t="s">
        <v>1612</v>
      </c>
      <c r="C419" t="s">
        <v>2642</v>
      </c>
      <c r="D419" t="s">
        <v>2298</v>
      </c>
      <c r="E419" t="s">
        <v>1429</v>
      </c>
      <c r="F419" s="6">
        <v>231888</v>
      </c>
      <c r="G419" s="6">
        <v>193240</v>
      </c>
      <c r="H419" s="6">
        <v>38648</v>
      </c>
      <c r="I419" s="46" t="s">
        <v>2641</v>
      </c>
      <c r="J419" t="s">
        <v>42</v>
      </c>
      <c r="K419" t="s">
        <v>1616</v>
      </c>
      <c r="M419" t="s">
        <v>2302</v>
      </c>
      <c r="O419" t="s">
        <v>2301</v>
      </c>
    </row>
    <row r="420" spans="1:15" x14ac:dyDescent="0.25">
      <c r="A420" t="s">
        <v>2640</v>
      </c>
      <c r="B420" t="s">
        <v>1612</v>
      </c>
      <c r="C420" t="s">
        <v>2639</v>
      </c>
      <c r="D420" t="s">
        <v>2298</v>
      </c>
      <c r="E420" t="s">
        <v>1429</v>
      </c>
      <c r="F420" s="6">
        <v>50085</v>
      </c>
      <c r="G420" s="6">
        <v>41737.5</v>
      </c>
      <c r="H420" s="6">
        <v>8347.5</v>
      </c>
      <c r="I420" s="46" t="s">
        <v>2638</v>
      </c>
      <c r="J420" t="s">
        <v>42</v>
      </c>
      <c r="K420" t="s">
        <v>1617</v>
      </c>
      <c r="M420" t="s">
        <v>2302</v>
      </c>
      <c r="O420" t="s">
        <v>2301</v>
      </c>
    </row>
    <row r="421" spans="1:15" x14ac:dyDescent="0.25">
      <c r="A421" t="s">
        <v>2637</v>
      </c>
      <c r="B421" t="s">
        <v>1607</v>
      </c>
      <c r="C421" t="s">
        <v>2636</v>
      </c>
      <c r="D421" t="s">
        <v>2298</v>
      </c>
      <c r="E421" t="s">
        <v>1452</v>
      </c>
      <c r="F421" s="6">
        <v>233000</v>
      </c>
      <c r="G421" s="6">
        <v>194166.67</v>
      </c>
      <c r="H421" s="6">
        <v>38833.33</v>
      </c>
      <c r="I421" s="46" t="s">
        <v>2635</v>
      </c>
      <c r="J421" t="s">
        <v>37</v>
      </c>
      <c r="K421" t="s">
        <v>1606</v>
      </c>
      <c r="M421" t="s">
        <v>2347</v>
      </c>
      <c r="O421" t="s">
        <v>2346</v>
      </c>
    </row>
    <row r="422" spans="1:15" x14ac:dyDescent="0.25">
      <c r="A422" t="s">
        <v>2634</v>
      </c>
      <c r="B422" t="s">
        <v>1607</v>
      </c>
      <c r="C422" t="s">
        <v>2633</v>
      </c>
      <c r="D422" t="s">
        <v>2309</v>
      </c>
      <c r="E422" t="s">
        <v>1609</v>
      </c>
      <c r="F422" s="6">
        <v>104038</v>
      </c>
      <c r="G422" s="6">
        <v>86698.33</v>
      </c>
      <c r="H422" s="6">
        <v>17339.669999999998</v>
      </c>
      <c r="I422" s="46" t="s">
        <v>2332</v>
      </c>
      <c r="J422" t="s">
        <v>1610</v>
      </c>
      <c r="K422" t="s">
        <v>1608</v>
      </c>
      <c r="M422" t="s">
        <v>2632</v>
      </c>
      <c r="N422" t="s">
        <v>2631</v>
      </c>
      <c r="O422" t="s">
        <v>2630</v>
      </c>
    </row>
    <row r="423" spans="1:15" x14ac:dyDescent="0.25">
      <c r="A423" t="s">
        <v>2629</v>
      </c>
      <c r="B423" t="s">
        <v>1605</v>
      </c>
      <c r="C423" t="s">
        <v>2628</v>
      </c>
      <c r="D423" t="s">
        <v>2309</v>
      </c>
      <c r="E423" t="s">
        <v>1391</v>
      </c>
      <c r="F423" s="6">
        <v>3228</v>
      </c>
      <c r="G423" s="6">
        <v>2690</v>
      </c>
      <c r="H423" s="6">
        <v>538</v>
      </c>
      <c r="I423" s="46" t="s">
        <v>2627</v>
      </c>
      <c r="J423" t="s">
        <v>117</v>
      </c>
      <c r="K423" t="s">
        <v>1604</v>
      </c>
      <c r="M423" t="s">
        <v>2384</v>
      </c>
      <c r="N423" t="s">
        <v>2383</v>
      </c>
      <c r="O423" t="s">
        <v>2382</v>
      </c>
    </row>
    <row r="424" spans="1:15" x14ac:dyDescent="0.25">
      <c r="A424" t="s">
        <v>2626</v>
      </c>
      <c r="B424" t="s">
        <v>1605</v>
      </c>
      <c r="C424" t="s">
        <v>2625</v>
      </c>
      <c r="D424" t="s">
        <v>2298</v>
      </c>
      <c r="E424" t="s">
        <v>1390</v>
      </c>
      <c r="F424" s="6">
        <v>1275238</v>
      </c>
      <c r="G424" s="6">
        <v>1062698.48</v>
      </c>
      <c r="H424" s="6">
        <v>212540</v>
      </c>
      <c r="I424" s="46" t="s">
        <v>307</v>
      </c>
      <c r="J424" t="s">
        <v>1469</v>
      </c>
      <c r="K424" t="s">
        <v>2624</v>
      </c>
      <c r="M424" t="s">
        <v>2447</v>
      </c>
      <c r="N424" t="s">
        <v>2446</v>
      </c>
      <c r="O424" t="s">
        <v>2445</v>
      </c>
    </row>
    <row r="425" spans="1:15" x14ac:dyDescent="0.25">
      <c r="A425" t="s">
        <v>2623</v>
      </c>
      <c r="B425" t="s">
        <v>1605</v>
      </c>
      <c r="C425" t="s">
        <v>2622</v>
      </c>
      <c r="D425" t="s">
        <v>2298</v>
      </c>
      <c r="E425" t="s">
        <v>1390</v>
      </c>
      <c r="F425" s="6">
        <v>1086472</v>
      </c>
      <c r="G425" s="6">
        <v>905393.82</v>
      </c>
      <c r="H425" s="6">
        <v>181079</v>
      </c>
      <c r="I425" s="46" t="s">
        <v>307</v>
      </c>
      <c r="J425" t="s">
        <v>1469</v>
      </c>
      <c r="K425" t="s">
        <v>2621</v>
      </c>
      <c r="M425" t="s">
        <v>2447</v>
      </c>
      <c r="N425" t="s">
        <v>2446</v>
      </c>
      <c r="O425" t="s">
        <v>2445</v>
      </c>
    </row>
    <row r="426" spans="1:15" x14ac:dyDescent="0.25">
      <c r="A426" t="s">
        <v>2620</v>
      </c>
      <c r="B426" t="s">
        <v>1602</v>
      </c>
      <c r="C426" t="s">
        <v>2619</v>
      </c>
      <c r="D426" t="s">
        <v>2298</v>
      </c>
      <c r="E426" t="s">
        <v>1429</v>
      </c>
      <c r="F426" s="6">
        <v>85440</v>
      </c>
      <c r="G426" s="6">
        <v>71200</v>
      </c>
      <c r="H426" s="6">
        <v>14240</v>
      </c>
      <c r="I426" s="46" t="s">
        <v>2618</v>
      </c>
      <c r="J426" t="s">
        <v>42</v>
      </c>
      <c r="K426" t="s">
        <v>1601</v>
      </c>
      <c r="M426" t="s">
        <v>2302</v>
      </c>
      <c r="O426" t="s">
        <v>2301</v>
      </c>
    </row>
    <row r="427" spans="1:15" x14ac:dyDescent="0.25">
      <c r="A427" t="s">
        <v>2617</v>
      </c>
      <c r="B427" t="s">
        <v>1602</v>
      </c>
      <c r="C427" t="s">
        <v>2616</v>
      </c>
      <c r="D427" t="s">
        <v>2298</v>
      </c>
      <c r="E427" t="s">
        <v>1429</v>
      </c>
      <c r="F427" s="6">
        <v>432192</v>
      </c>
      <c r="G427" s="6">
        <v>360160</v>
      </c>
      <c r="H427" s="6">
        <v>72032</v>
      </c>
      <c r="I427" s="46" t="s">
        <v>2615</v>
      </c>
      <c r="J427" t="s">
        <v>42</v>
      </c>
      <c r="K427" t="s">
        <v>1603</v>
      </c>
      <c r="M427" t="s">
        <v>2302</v>
      </c>
      <c r="O427" t="s">
        <v>2301</v>
      </c>
    </row>
    <row r="428" spans="1:15" x14ac:dyDescent="0.25">
      <c r="A428" t="s">
        <v>2614</v>
      </c>
      <c r="B428" t="s">
        <v>1599</v>
      </c>
      <c r="C428" t="s">
        <v>2613</v>
      </c>
      <c r="D428" t="s">
        <v>2309</v>
      </c>
      <c r="E428" t="s">
        <v>1480</v>
      </c>
      <c r="F428" s="6">
        <v>4800</v>
      </c>
      <c r="G428" s="6">
        <v>4000</v>
      </c>
      <c r="H428" s="6">
        <v>800</v>
      </c>
      <c r="I428" s="46" t="s">
        <v>2612</v>
      </c>
      <c r="J428" t="s">
        <v>54</v>
      </c>
      <c r="K428" t="s">
        <v>1598</v>
      </c>
      <c r="M428" t="s">
        <v>2397</v>
      </c>
      <c r="N428" t="s">
        <v>2396</v>
      </c>
      <c r="O428" t="s">
        <v>2395</v>
      </c>
    </row>
    <row r="429" spans="1:15" x14ac:dyDescent="0.25">
      <c r="A429" t="s">
        <v>2611</v>
      </c>
      <c r="B429" t="s">
        <v>1599</v>
      </c>
      <c r="C429" t="s">
        <v>2610</v>
      </c>
      <c r="D429" t="s">
        <v>2309</v>
      </c>
      <c r="E429" t="s">
        <v>2391</v>
      </c>
      <c r="F429" s="6">
        <v>9900</v>
      </c>
      <c r="G429" s="6">
        <v>8250</v>
      </c>
      <c r="H429" s="6">
        <v>1650</v>
      </c>
      <c r="I429" s="46" t="s">
        <v>2609</v>
      </c>
      <c r="J429" t="s">
        <v>124</v>
      </c>
      <c r="K429" t="s">
        <v>1600</v>
      </c>
      <c r="M429" t="s">
        <v>2390</v>
      </c>
      <c r="N429" t="s">
        <v>2389</v>
      </c>
      <c r="O429" t="s">
        <v>2388</v>
      </c>
    </row>
    <row r="430" spans="1:15" x14ac:dyDescent="0.25">
      <c r="A430" t="s">
        <v>2608</v>
      </c>
      <c r="B430" t="s">
        <v>1594</v>
      </c>
      <c r="C430" t="s">
        <v>2607</v>
      </c>
      <c r="D430" t="s">
        <v>2309</v>
      </c>
      <c r="E430" t="s">
        <v>58</v>
      </c>
      <c r="F430" s="6">
        <v>24360</v>
      </c>
      <c r="G430" s="6">
        <v>24360</v>
      </c>
      <c r="H430" s="6">
        <v>0</v>
      </c>
      <c r="I430" s="46" t="s">
        <v>339</v>
      </c>
      <c r="J430" t="s">
        <v>59</v>
      </c>
      <c r="K430" t="s">
        <v>1595</v>
      </c>
      <c r="M430" t="s">
        <v>2363</v>
      </c>
      <c r="N430" t="s">
        <v>2362</v>
      </c>
      <c r="O430" t="s">
        <v>2361</v>
      </c>
    </row>
    <row r="431" spans="1:15" x14ac:dyDescent="0.25">
      <c r="A431" t="s">
        <v>2606</v>
      </c>
      <c r="B431" t="s">
        <v>1594</v>
      </c>
      <c r="C431" t="s">
        <v>2605</v>
      </c>
      <c r="D431" t="s">
        <v>2298</v>
      </c>
      <c r="E431" t="s">
        <v>1429</v>
      </c>
      <c r="F431" s="6">
        <v>65609.2</v>
      </c>
      <c r="G431" s="6">
        <v>54674.34</v>
      </c>
      <c r="H431" s="6">
        <v>10934.86</v>
      </c>
      <c r="I431" s="46" t="s">
        <v>2604</v>
      </c>
      <c r="J431" t="s">
        <v>42</v>
      </c>
      <c r="K431" t="s">
        <v>1593</v>
      </c>
      <c r="M431" t="s">
        <v>2302</v>
      </c>
      <c r="O431" t="s">
        <v>2301</v>
      </c>
    </row>
    <row r="432" spans="1:15" x14ac:dyDescent="0.25">
      <c r="A432" t="s">
        <v>2603</v>
      </c>
      <c r="B432" t="s">
        <v>1592</v>
      </c>
      <c r="C432" t="s">
        <v>2602</v>
      </c>
      <c r="D432" t="s">
        <v>2309</v>
      </c>
      <c r="E432" t="s">
        <v>1460</v>
      </c>
      <c r="F432" s="6">
        <v>3000</v>
      </c>
      <c r="G432" s="6">
        <v>2500</v>
      </c>
      <c r="H432" s="6">
        <v>500</v>
      </c>
      <c r="I432" s="46" t="s">
        <v>2601</v>
      </c>
      <c r="J432" t="s">
        <v>57</v>
      </c>
      <c r="K432" t="s">
        <v>1591</v>
      </c>
      <c r="M432" t="s">
        <v>2371</v>
      </c>
      <c r="N432" t="s">
        <v>1403</v>
      </c>
      <c r="O432" t="s">
        <v>2370</v>
      </c>
    </row>
    <row r="433" spans="1:15" x14ac:dyDescent="0.25">
      <c r="A433" t="s">
        <v>2600</v>
      </c>
      <c r="B433" t="s">
        <v>1590</v>
      </c>
      <c r="C433" t="s">
        <v>2599</v>
      </c>
      <c r="D433" t="s">
        <v>2298</v>
      </c>
      <c r="E433" t="s">
        <v>1429</v>
      </c>
      <c r="F433" s="6">
        <v>82090</v>
      </c>
      <c r="G433" s="6">
        <v>68408.33</v>
      </c>
      <c r="H433" s="6">
        <v>13681.67</v>
      </c>
      <c r="I433" s="46" t="s">
        <v>2598</v>
      </c>
      <c r="J433" t="s">
        <v>42</v>
      </c>
      <c r="K433" t="s">
        <v>1589</v>
      </c>
      <c r="M433" t="s">
        <v>2302</v>
      </c>
      <c r="O433" t="s">
        <v>2301</v>
      </c>
    </row>
    <row r="434" spans="1:15" x14ac:dyDescent="0.25">
      <c r="A434" t="s">
        <v>2597</v>
      </c>
      <c r="B434" t="s">
        <v>1588</v>
      </c>
      <c r="C434" t="s">
        <v>2596</v>
      </c>
      <c r="D434" t="s">
        <v>2298</v>
      </c>
      <c r="E434" t="s">
        <v>1492</v>
      </c>
      <c r="F434" s="6">
        <v>14760</v>
      </c>
      <c r="G434" s="6">
        <v>12300</v>
      </c>
      <c r="H434" s="6">
        <v>2460</v>
      </c>
      <c r="I434" s="46" t="s">
        <v>2595</v>
      </c>
      <c r="J434" t="s">
        <v>48</v>
      </c>
      <c r="K434" t="s">
        <v>1587</v>
      </c>
      <c r="M434" t="s">
        <v>2420</v>
      </c>
      <c r="N434" t="s">
        <v>2419</v>
      </c>
      <c r="O434" t="s">
        <v>2418</v>
      </c>
    </row>
    <row r="435" spans="1:15" x14ac:dyDescent="0.25">
      <c r="A435" t="s">
        <v>2594</v>
      </c>
      <c r="B435" t="s">
        <v>1585</v>
      </c>
      <c r="C435" t="s">
        <v>2593</v>
      </c>
      <c r="D435" t="s">
        <v>2298</v>
      </c>
      <c r="E435" t="s">
        <v>1429</v>
      </c>
      <c r="F435" s="6">
        <v>502400</v>
      </c>
      <c r="G435" s="6">
        <v>418666.67</v>
      </c>
      <c r="H435" s="6">
        <v>83733.33</v>
      </c>
      <c r="I435" s="46" t="s">
        <v>2592</v>
      </c>
      <c r="J435" t="s">
        <v>42</v>
      </c>
      <c r="K435" t="s">
        <v>1584</v>
      </c>
      <c r="M435" t="s">
        <v>2302</v>
      </c>
      <c r="O435" t="s">
        <v>2301</v>
      </c>
    </row>
    <row r="436" spans="1:15" x14ac:dyDescent="0.25">
      <c r="A436" t="s">
        <v>2591</v>
      </c>
      <c r="B436" t="s">
        <v>1585</v>
      </c>
      <c r="C436" t="s">
        <v>2590</v>
      </c>
      <c r="D436" t="s">
        <v>2298</v>
      </c>
      <c r="E436" t="s">
        <v>1429</v>
      </c>
      <c r="F436" s="6">
        <v>666250</v>
      </c>
      <c r="G436" s="6">
        <v>555208.34</v>
      </c>
      <c r="H436" s="6">
        <v>111041.66</v>
      </c>
      <c r="I436" s="46" t="s">
        <v>2589</v>
      </c>
      <c r="J436" t="s">
        <v>42</v>
      </c>
      <c r="K436" t="s">
        <v>1586</v>
      </c>
      <c r="M436" t="s">
        <v>2302</v>
      </c>
      <c r="O436" t="s">
        <v>2301</v>
      </c>
    </row>
    <row r="437" spans="1:15" x14ac:dyDescent="0.25">
      <c r="A437" t="s">
        <v>2588</v>
      </c>
      <c r="B437" t="s">
        <v>1583</v>
      </c>
      <c r="C437" t="s">
        <v>2587</v>
      </c>
      <c r="D437" t="s">
        <v>2298</v>
      </c>
      <c r="E437" t="s">
        <v>1429</v>
      </c>
      <c r="F437" s="6">
        <v>203000</v>
      </c>
      <c r="G437" s="6">
        <v>169166.67</v>
      </c>
      <c r="H437" s="6">
        <v>33833.33</v>
      </c>
      <c r="I437" s="46" t="s">
        <v>2586</v>
      </c>
      <c r="J437" t="s">
        <v>42</v>
      </c>
      <c r="K437" t="s">
        <v>1582</v>
      </c>
      <c r="M437" t="s">
        <v>2302</v>
      </c>
      <c r="O437" t="s">
        <v>2301</v>
      </c>
    </row>
    <row r="438" spans="1:15" x14ac:dyDescent="0.25">
      <c r="A438" t="s">
        <v>2585</v>
      </c>
      <c r="B438" t="s">
        <v>1579</v>
      </c>
      <c r="C438" t="s">
        <v>2584</v>
      </c>
      <c r="D438" t="s">
        <v>2298</v>
      </c>
      <c r="E438" t="s">
        <v>1580</v>
      </c>
      <c r="F438" s="6">
        <v>372000</v>
      </c>
      <c r="G438" s="6">
        <v>310000</v>
      </c>
      <c r="H438" s="6">
        <v>62000</v>
      </c>
      <c r="I438" s="46" t="s">
        <v>389</v>
      </c>
      <c r="J438" t="s">
        <v>1581</v>
      </c>
      <c r="K438" t="s">
        <v>1578</v>
      </c>
      <c r="M438" t="s">
        <v>2583</v>
      </c>
      <c r="O438" t="s">
        <v>2582</v>
      </c>
    </row>
    <row r="439" spans="1:15" x14ac:dyDescent="0.25">
      <c r="A439" t="s">
        <v>2581</v>
      </c>
      <c r="B439" t="s">
        <v>1574</v>
      </c>
      <c r="C439" t="s">
        <v>2580</v>
      </c>
      <c r="D439" t="s">
        <v>2309</v>
      </c>
      <c r="E439" t="s">
        <v>2499</v>
      </c>
      <c r="F439" s="6">
        <v>7187.04</v>
      </c>
      <c r="G439" s="6">
        <v>5989.2</v>
      </c>
      <c r="H439" s="6">
        <v>1197.8399999999999</v>
      </c>
      <c r="I439" s="46" t="s">
        <v>1194</v>
      </c>
      <c r="J439" t="s">
        <v>71</v>
      </c>
      <c r="K439" t="s">
        <v>1573</v>
      </c>
      <c r="M439" t="s">
        <v>2579</v>
      </c>
      <c r="N439" t="s">
        <v>2578</v>
      </c>
      <c r="O439" t="s">
        <v>2577</v>
      </c>
    </row>
    <row r="440" spans="1:15" x14ac:dyDescent="0.25">
      <c r="A440" t="s">
        <v>2576</v>
      </c>
      <c r="B440" t="s">
        <v>1574</v>
      </c>
      <c r="C440" t="s">
        <v>2575</v>
      </c>
      <c r="D440" t="s">
        <v>2298</v>
      </c>
      <c r="E440" t="s">
        <v>1429</v>
      </c>
      <c r="F440" s="6">
        <v>303040</v>
      </c>
      <c r="G440" s="6">
        <v>252533.33</v>
      </c>
      <c r="H440" s="6">
        <v>50506.67</v>
      </c>
      <c r="I440" s="46" t="s">
        <v>2574</v>
      </c>
      <c r="J440" t="s">
        <v>42</v>
      </c>
      <c r="K440" t="s">
        <v>1575</v>
      </c>
      <c r="M440" t="s">
        <v>2302</v>
      </c>
      <c r="O440" t="s">
        <v>2301</v>
      </c>
    </row>
    <row r="441" spans="1:15" x14ac:dyDescent="0.25">
      <c r="A441" t="s">
        <v>2573</v>
      </c>
      <c r="B441" t="s">
        <v>1574</v>
      </c>
      <c r="C441" t="s">
        <v>2572</v>
      </c>
      <c r="D441" t="s">
        <v>2298</v>
      </c>
      <c r="E441" t="s">
        <v>1429</v>
      </c>
      <c r="F441" s="6">
        <v>283776</v>
      </c>
      <c r="G441" s="6">
        <v>236480</v>
      </c>
      <c r="H441" s="6">
        <v>47296</v>
      </c>
      <c r="I441" s="46" t="s">
        <v>2571</v>
      </c>
      <c r="J441" t="s">
        <v>42</v>
      </c>
      <c r="K441" t="s">
        <v>1576</v>
      </c>
      <c r="M441" t="s">
        <v>2302</v>
      </c>
      <c r="O441" t="s">
        <v>2301</v>
      </c>
    </row>
    <row r="442" spans="1:15" x14ac:dyDescent="0.25">
      <c r="A442" t="s">
        <v>2570</v>
      </c>
      <c r="B442" t="s">
        <v>1574</v>
      </c>
      <c r="C442" t="s">
        <v>2569</v>
      </c>
      <c r="D442" t="s">
        <v>2298</v>
      </c>
      <c r="E442" t="s">
        <v>1429</v>
      </c>
      <c r="F442" s="6">
        <v>75373</v>
      </c>
      <c r="G442" s="6">
        <v>62810.83</v>
      </c>
      <c r="H442" s="6">
        <v>12562.17</v>
      </c>
      <c r="I442" s="46" t="s">
        <v>2568</v>
      </c>
      <c r="J442" t="s">
        <v>42</v>
      </c>
      <c r="K442" t="s">
        <v>1577</v>
      </c>
      <c r="M442" t="s">
        <v>2302</v>
      </c>
      <c r="O442" t="s">
        <v>2301</v>
      </c>
    </row>
    <row r="443" spans="1:15" x14ac:dyDescent="0.25">
      <c r="A443" t="s">
        <v>2567</v>
      </c>
      <c r="B443" t="s">
        <v>1570</v>
      </c>
      <c r="C443" t="s">
        <v>2566</v>
      </c>
      <c r="D443" t="s">
        <v>2298</v>
      </c>
      <c r="E443" t="s">
        <v>1572</v>
      </c>
      <c r="F443" s="6">
        <v>9294579</v>
      </c>
      <c r="G443" s="6">
        <v>9294579</v>
      </c>
      <c r="H443" s="6">
        <v>0</v>
      </c>
      <c r="I443" s="46" t="s">
        <v>910</v>
      </c>
      <c r="J443" t="s">
        <v>1406</v>
      </c>
      <c r="K443" t="s">
        <v>1571</v>
      </c>
      <c r="M443" t="s">
        <v>2320</v>
      </c>
      <c r="N443" t="s">
        <v>2319</v>
      </c>
      <c r="O443" t="s">
        <v>2318</v>
      </c>
    </row>
    <row r="444" spans="1:15" x14ac:dyDescent="0.25">
      <c r="A444" t="s">
        <v>2565</v>
      </c>
      <c r="B444" t="s">
        <v>1570</v>
      </c>
      <c r="C444" t="s">
        <v>2564</v>
      </c>
      <c r="D444" t="s">
        <v>2298</v>
      </c>
      <c r="E444" t="s">
        <v>1429</v>
      </c>
      <c r="F444" s="6">
        <v>5292</v>
      </c>
      <c r="G444" s="6">
        <v>4410</v>
      </c>
      <c r="H444" s="6">
        <v>882</v>
      </c>
      <c r="I444" s="46" t="s">
        <v>2563</v>
      </c>
      <c r="J444" t="s">
        <v>42</v>
      </c>
      <c r="K444" t="s">
        <v>1569</v>
      </c>
      <c r="M444" t="s">
        <v>2302</v>
      </c>
      <c r="O444" t="s">
        <v>2301</v>
      </c>
    </row>
    <row r="445" spans="1:15" x14ac:dyDescent="0.25">
      <c r="A445" t="s">
        <v>2562</v>
      </c>
      <c r="B445" t="s">
        <v>1566</v>
      </c>
      <c r="C445" t="s">
        <v>2561</v>
      </c>
      <c r="D445" t="s">
        <v>2298</v>
      </c>
      <c r="E445" t="s">
        <v>1429</v>
      </c>
      <c r="F445" s="6">
        <v>95100</v>
      </c>
      <c r="G445" s="6">
        <v>79250</v>
      </c>
      <c r="H445" s="6">
        <v>15850</v>
      </c>
      <c r="I445" s="46" t="s">
        <v>2560</v>
      </c>
      <c r="J445" t="s">
        <v>42</v>
      </c>
      <c r="K445" t="s">
        <v>1565</v>
      </c>
      <c r="M445" t="s">
        <v>2559</v>
      </c>
      <c r="O445" t="s">
        <v>2558</v>
      </c>
    </row>
    <row r="446" spans="1:15" x14ac:dyDescent="0.25">
      <c r="A446" t="s">
        <v>2557</v>
      </c>
      <c r="B446" t="s">
        <v>1566</v>
      </c>
      <c r="C446" t="s">
        <v>2556</v>
      </c>
      <c r="D446" t="s">
        <v>2309</v>
      </c>
      <c r="E446" t="s">
        <v>1480</v>
      </c>
      <c r="F446" s="6">
        <v>4800</v>
      </c>
      <c r="G446" s="6">
        <v>4000</v>
      </c>
      <c r="H446" s="6">
        <v>800</v>
      </c>
      <c r="I446" s="46" t="s">
        <v>2555</v>
      </c>
      <c r="J446" t="s">
        <v>54</v>
      </c>
      <c r="K446" t="s">
        <v>1567</v>
      </c>
      <c r="M446" t="s">
        <v>2397</v>
      </c>
      <c r="N446" t="s">
        <v>2396</v>
      </c>
      <c r="O446" t="s">
        <v>2395</v>
      </c>
    </row>
    <row r="447" spans="1:15" x14ac:dyDescent="0.25">
      <c r="A447" t="s">
        <v>2554</v>
      </c>
      <c r="B447" t="s">
        <v>1566</v>
      </c>
      <c r="C447" t="s">
        <v>2553</v>
      </c>
      <c r="D447" t="s">
        <v>2298</v>
      </c>
      <c r="E447" t="s">
        <v>1429</v>
      </c>
      <c r="F447" s="6">
        <v>89600</v>
      </c>
      <c r="G447" s="6">
        <v>74666.67</v>
      </c>
      <c r="H447" s="6">
        <v>14933.33</v>
      </c>
      <c r="I447" s="46" t="s">
        <v>2552</v>
      </c>
      <c r="J447" t="s">
        <v>42</v>
      </c>
      <c r="K447" t="s">
        <v>1568</v>
      </c>
      <c r="M447" t="s">
        <v>2302</v>
      </c>
      <c r="O447" t="s">
        <v>2301</v>
      </c>
    </row>
    <row r="448" spans="1:15" x14ac:dyDescent="0.25">
      <c r="A448" t="s">
        <v>2551</v>
      </c>
      <c r="B448" t="s">
        <v>1560</v>
      </c>
      <c r="C448" t="s">
        <v>2550</v>
      </c>
      <c r="D448" t="s">
        <v>2298</v>
      </c>
      <c r="E448" t="s">
        <v>1429</v>
      </c>
      <c r="F448" s="6">
        <v>20088</v>
      </c>
      <c r="G448" s="6">
        <v>16740</v>
      </c>
      <c r="H448" s="6">
        <v>3348</v>
      </c>
      <c r="I448" s="46" t="s">
        <v>2549</v>
      </c>
      <c r="J448" t="s">
        <v>42</v>
      </c>
      <c r="K448" t="s">
        <v>1559</v>
      </c>
      <c r="M448" t="s">
        <v>2302</v>
      </c>
      <c r="O448" t="s">
        <v>2301</v>
      </c>
    </row>
    <row r="449" spans="1:15" x14ac:dyDescent="0.25">
      <c r="A449" t="s">
        <v>2548</v>
      </c>
      <c r="B449" t="s">
        <v>1560</v>
      </c>
      <c r="C449" t="s">
        <v>2547</v>
      </c>
      <c r="D449" t="s">
        <v>2309</v>
      </c>
      <c r="E449" t="s">
        <v>58</v>
      </c>
      <c r="F449" s="6">
        <v>60900</v>
      </c>
      <c r="G449" s="6">
        <v>60900</v>
      </c>
      <c r="H449" s="6">
        <v>0</v>
      </c>
      <c r="I449" s="46" t="s">
        <v>1416</v>
      </c>
      <c r="J449" t="s">
        <v>59</v>
      </c>
      <c r="K449" t="s">
        <v>1561</v>
      </c>
      <c r="M449" t="s">
        <v>2363</v>
      </c>
      <c r="N449" t="s">
        <v>2362</v>
      </c>
      <c r="O449" t="s">
        <v>2361</v>
      </c>
    </row>
    <row r="450" spans="1:15" x14ac:dyDescent="0.25">
      <c r="A450" t="s">
        <v>2546</v>
      </c>
      <c r="B450" t="s">
        <v>1557</v>
      </c>
      <c r="C450" t="s">
        <v>2545</v>
      </c>
      <c r="D450" t="s">
        <v>2309</v>
      </c>
      <c r="E450" t="s">
        <v>1460</v>
      </c>
      <c r="F450" s="6">
        <v>3000</v>
      </c>
      <c r="G450" s="6">
        <v>2500</v>
      </c>
      <c r="H450" s="6">
        <v>500</v>
      </c>
      <c r="I450" s="46" t="s">
        <v>2544</v>
      </c>
      <c r="J450" t="s">
        <v>57</v>
      </c>
      <c r="K450" t="s">
        <v>1556</v>
      </c>
      <c r="M450" t="s">
        <v>2371</v>
      </c>
      <c r="N450" t="s">
        <v>1403</v>
      </c>
      <c r="O450" t="s">
        <v>2370</v>
      </c>
    </row>
    <row r="451" spans="1:15" x14ac:dyDescent="0.25">
      <c r="A451" t="s">
        <v>2543</v>
      </c>
      <c r="B451" t="s">
        <v>1557</v>
      </c>
      <c r="C451" t="s">
        <v>2542</v>
      </c>
      <c r="D451" t="s">
        <v>2309</v>
      </c>
      <c r="E451" t="s">
        <v>2499</v>
      </c>
      <c r="F451" s="6">
        <v>78438</v>
      </c>
      <c r="G451" s="6">
        <v>65365</v>
      </c>
      <c r="H451" s="6">
        <v>13073</v>
      </c>
      <c r="I451" s="46" t="s">
        <v>813</v>
      </c>
      <c r="J451" t="s">
        <v>71</v>
      </c>
      <c r="K451" t="s">
        <v>1558</v>
      </c>
      <c r="M451" t="s">
        <v>2498</v>
      </c>
      <c r="N451" t="s">
        <v>2497</v>
      </c>
      <c r="O451" t="s">
        <v>2496</v>
      </c>
    </row>
    <row r="452" spans="1:15" x14ac:dyDescent="0.25">
      <c r="A452" t="s">
        <v>2541</v>
      </c>
      <c r="B452" t="s">
        <v>1555</v>
      </c>
      <c r="C452" t="s">
        <v>2540</v>
      </c>
      <c r="D452" t="s">
        <v>2298</v>
      </c>
      <c r="E452" t="s">
        <v>1399</v>
      </c>
      <c r="F452" s="6">
        <v>1090</v>
      </c>
      <c r="G452" s="6">
        <v>915</v>
      </c>
      <c r="H452" s="6">
        <v>175</v>
      </c>
      <c r="I452" s="46" t="s">
        <v>2539</v>
      </c>
      <c r="J452" t="s">
        <v>1400</v>
      </c>
      <c r="K452" t="s">
        <v>1554</v>
      </c>
      <c r="M452" t="s">
        <v>2296</v>
      </c>
      <c r="O452" t="s">
        <v>2295</v>
      </c>
    </row>
    <row r="453" spans="1:15" x14ac:dyDescent="0.25">
      <c r="A453" t="s">
        <v>2538</v>
      </c>
      <c r="B453" t="s">
        <v>1553</v>
      </c>
      <c r="C453" t="s">
        <v>2537</v>
      </c>
      <c r="D453" t="s">
        <v>2298</v>
      </c>
      <c r="E453" t="s">
        <v>1429</v>
      </c>
      <c r="F453" s="6">
        <v>135500</v>
      </c>
      <c r="G453" s="6">
        <v>112916.67</v>
      </c>
      <c r="H453" s="6">
        <v>22583.33</v>
      </c>
      <c r="I453" s="46" t="s">
        <v>2536</v>
      </c>
      <c r="J453" t="s">
        <v>42</v>
      </c>
      <c r="K453" t="s">
        <v>1552</v>
      </c>
      <c r="M453" t="s">
        <v>2302</v>
      </c>
      <c r="O453" t="s">
        <v>2301</v>
      </c>
    </row>
    <row r="454" spans="1:15" x14ac:dyDescent="0.25">
      <c r="A454" t="s">
        <v>2535</v>
      </c>
      <c r="B454" t="s">
        <v>1549</v>
      </c>
      <c r="C454" t="s">
        <v>2534</v>
      </c>
      <c r="D454" t="s">
        <v>2298</v>
      </c>
      <c r="E454" t="s">
        <v>1429</v>
      </c>
      <c r="F454" s="6">
        <v>294000</v>
      </c>
      <c r="G454" s="6">
        <v>245000</v>
      </c>
      <c r="H454" s="6">
        <v>49000</v>
      </c>
      <c r="I454" s="46" t="s">
        <v>553</v>
      </c>
      <c r="J454" t="s">
        <v>42</v>
      </c>
      <c r="K454" t="s">
        <v>1548</v>
      </c>
      <c r="M454" t="s">
        <v>2302</v>
      </c>
      <c r="O454" t="s">
        <v>2301</v>
      </c>
    </row>
    <row r="455" spans="1:15" x14ac:dyDescent="0.25">
      <c r="A455" t="s">
        <v>2533</v>
      </c>
      <c r="B455" t="s">
        <v>1549</v>
      </c>
      <c r="C455" t="s">
        <v>2532</v>
      </c>
      <c r="D455" t="s">
        <v>2298</v>
      </c>
      <c r="E455" t="s">
        <v>1429</v>
      </c>
      <c r="F455" s="6">
        <v>297500</v>
      </c>
      <c r="G455" s="6">
        <v>247916.67</v>
      </c>
      <c r="H455" s="6">
        <v>49583.33</v>
      </c>
      <c r="I455" s="46" t="s">
        <v>2531</v>
      </c>
      <c r="J455" t="s">
        <v>42</v>
      </c>
      <c r="K455" t="s">
        <v>1550</v>
      </c>
      <c r="M455" t="s">
        <v>2302</v>
      </c>
      <c r="O455" t="s">
        <v>2301</v>
      </c>
    </row>
    <row r="456" spans="1:15" x14ac:dyDescent="0.25">
      <c r="A456" t="s">
        <v>2530</v>
      </c>
      <c r="B456" t="s">
        <v>1549</v>
      </c>
      <c r="C456" t="s">
        <v>2529</v>
      </c>
      <c r="D456" t="s">
        <v>2298</v>
      </c>
      <c r="E456" t="s">
        <v>1429</v>
      </c>
      <c r="F456" s="6">
        <v>55212</v>
      </c>
      <c r="G456" s="6">
        <v>46010</v>
      </c>
      <c r="H456" s="6">
        <v>9202</v>
      </c>
      <c r="I456" s="46" t="s">
        <v>2528</v>
      </c>
      <c r="J456" t="s">
        <v>42</v>
      </c>
      <c r="K456" t="s">
        <v>1551</v>
      </c>
      <c r="M456" t="s">
        <v>2302</v>
      </c>
      <c r="O456" t="s">
        <v>2301</v>
      </c>
    </row>
    <row r="457" spans="1:15" x14ac:dyDescent="0.25">
      <c r="A457" t="s">
        <v>2527</v>
      </c>
      <c r="B457" t="s">
        <v>1543</v>
      </c>
      <c r="C457" t="s">
        <v>2526</v>
      </c>
      <c r="D457" t="s">
        <v>2309</v>
      </c>
      <c r="E457" t="s">
        <v>58</v>
      </c>
      <c r="F457" s="6">
        <v>12180</v>
      </c>
      <c r="G457" s="6">
        <v>12180</v>
      </c>
      <c r="H457" s="6">
        <v>0</v>
      </c>
      <c r="I457" s="46" t="s">
        <v>1244</v>
      </c>
      <c r="J457" t="s">
        <v>59</v>
      </c>
      <c r="K457" t="s">
        <v>1542</v>
      </c>
      <c r="M457" t="s">
        <v>2363</v>
      </c>
      <c r="N457" t="s">
        <v>2362</v>
      </c>
      <c r="O457" t="s">
        <v>2361</v>
      </c>
    </row>
    <row r="458" spans="1:15" x14ac:dyDescent="0.25">
      <c r="A458" t="s">
        <v>2525</v>
      </c>
      <c r="B458" t="s">
        <v>1543</v>
      </c>
      <c r="C458" t="s">
        <v>2524</v>
      </c>
      <c r="D458" t="s">
        <v>2309</v>
      </c>
      <c r="E458" t="s">
        <v>58</v>
      </c>
      <c r="F458" s="6">
        <v>12180</v>
      </c>
      <c r="G458" s="6">
        <v>12180</v>
      </c>
      <c r="H458" s="6">
        <v>0</v>
      </c>
      <c r="I458" s="46" t="s">
        <v>1413</v>
      </c>
      <c r="J458" t="s">
        <v>59</v>
      </c>
      <c r="K458" t="s">
        <v>1544</v>
      </c>
      <c r="M458" t="s">
        <v>2363</v>
      </c>
      <c r="N458" t="s">
        <v>2362</v>
      </c>
      <c r="O458" t="s">
        <v>2361</v>
      </c>
    </row>
    <row r="459" spans="1:15" x14ac:dyDescent="0.25">
      <c r="A459" t="s">
        <v>2523</v>
      </c>
      <c r="B459" t="s">
        <v>1537</v>
      </c>
      <c r="C459" t="s">
        <v>2522</v>
      </c>
      <c r="D459" t="s">
        <v>2309</v>
      </c>
      <c r="E459" t="s">
        <v>1460</v>
      </c>
      <c r="F459" s="6">
        <v>3000</v>
      </c>
      <c r="G459" s="6">
        <v>2500</v>
      </c>
      <c r="H459" s="6">
        <v>500</v>
      </c>
      <c r="I459" s="46" t="s">
        <v>2521</v>
      </c>
      <c r="J459" t="s">
        <v>57</v>
      </c>
      <c r="K459" t="s">
        <v>1536</v>
      </c>
      <c r="M459" t="s">
        <v>2371</v>
      </c>
      <c r="N459" t="s">
        <v>1403</v>
      </c>
      <c r="O459" t="s">
        <v>2370</v>
      </c>
    </row>
    <row r="460" spans="1:15" x14ac:dyDescent="0.25">
      <c r="A460" t="s">
        <v>2520</v>
      </c>
      <c r="B460" t="s">
        <v>1537</v>
      </c>
      <c r="C460" t="s">
        <v>2519</v>
      </c>
      <c r="D460" t="s">
        <v>2298</v>
      </c>
      <c r="E460" t="s">
        <v>1531</v>
      </c>
      <c r="F460" s="6">
        <v>500256</v>
      </c>
      <c r="G460" s="6">
        <v>416880</v>
      </c>
      <c r="H460" s="6">
        <v>83376</v>
      </c>
      <c r="I460" s="46" t="s">
        <v>226</v>
      </c>
      <c r="J460" t="s">
        <v>44</v>
      </c>
      <c r="K460" t="s">
        <v>1538</v>
      </c>
      <c r="M460" t="s">
        <v>2492</v>
      </c>
      <c r="N460" t="s">
        <v>2491</v>
      </c>
      <c r="O460" t="s">
        <v>2490</v>
      </c>
    </row>
    <row r="461" spans="1:15" x14ac:dyDescent="0.25">
      <c r="A461" t="s">
        <v>2518</v>
      </c>
      <c r="B461" t="s">
        <v>1537</v>
      </c>
      <c r="C461" t="s">
        <v>2517</v>
      </c>
      <c r="D461" t="s">
        <v>2309</v>
      </c>
      <c r="E461" t="s">
        <v>1460</v>
      </c>
      <c r="F461" s="6">
        <v>3000</v>
      </c>
      <c r="G461" s="6">
        <v>2500</v>
      </c>
      <c r="H461" s="6">
        <v>500</v>
      </c>
      <c r="I461" s="46" t="s">
        <v>2516</v>
      </c>
      <c r="J461" t="s">
        <v>57</v>
      </c>
      <c r="K461" t="s">
        <v>1539</v>
      </c>
      <c r="M461" t="s">
        <v>2371</v>
      </c>
      <c r="N461" t="s">
        <v>1403</v>
      </c>
      <c r="O461" t="s">
        <v>2370</v>
      </c>
    </row>
    <row r="462" spans="1:15" x14ac:dyDescent="0.25">
      <c r="A462" t="s">
        <v>2515</v>
      </c>
      <c r="B462" t="s">
        <v>1537</v>
      </c>
      <c r="C462" t="s">
        <v>2514</v>
      </c>
      <c r="D462" t="s">
        <v>2309</v>
      </c>
      <c r="E462" t="s">
        <v>1480</v>
      </c>
      <c r="F462" s="6">
        <v>4800</v>
      </c>
      <c r="G462" s="6">
        <v>4000</v>
      </c>
      <c r="H462" s="6">
        <v>800</v>
      </c>
      <c r="I462" s="46" t="s">
        <v>2513</v>
      </c>
      <c r="J462" t="s">
        <v>54</v>
      </c>
      <c r="K462" t="s">
        <v>1540</v>
      </c>
      <c r="M462" t="s">
        <v>2397</v>
      </c>
      <c r="N462" t="s">
        <v>2396</v>
      </c>
      <c r="O462" t="s">
        <v>2395</v>
      </c>
    </row>
    <row r="463" spans="1:15" x14ac:dyDescent="0.25">
      <c r="A463" t="s">
        <v>2512</v>
      </c>
      <c r="B463" t="s">
        <v>1537</v>
      </c>
      <c r="C463" t="s">
        <v>2511</v>
      </c>
      <c r="D463" t="s">
        <v>2298</v>
      </c>
      <c r="E463" t="s">
        <v>1429</v>
      </c>
      <c r="F463" s="6">
        <v>295120</v>
      </c>
      <c r="G463" s="6">
        <v>245933.33</v>
      </c>
      <c r="H463" s="6">
        <v>49186.67</v>
      </c>
      <c r="I463" s="46" t="s">
        <v>2510</v>
      </c>
      <c r="J463" t="s">
        <v>42</v>
      </c>
      <c r="K463" t="s">
        <v>1541</v>
      </c>
      <c r="M463" t="s">
        <v>2302</v>
      </c>
      <c r="O463" t="s">
        <v>2301</v>
      </c>
    </row>
    <row r="464" spans="1:15" x14ac:dyDescent="0.25">
      <c r="A464" t="s">
        <v>2509</v>
      </c>
      <c r="B464" t="s">
        <v>1533</v>
      </c>
      <c r="C464" t="s">
        <v>2508</v>
      </c>
      <c r="D464" t="s">
        <v>2309</v>
      </c>
      <c r="E464" t="s">
        <v>1391</v>
      </c>
      <c r="F464" s="6">
        <v>3228</v>
      </c>
      <c r="G464" s="6">
        <v>2690</v>
      </c>
      <c r="H464" s="6">
        <v>538</v>
      </c>
      <c r="I464" s="46" t="s">
        <v>2507</v>
      </c>
      <c r="J464" t="s">
        <v>117</v>
      </c>
      <c r="K464" t="s">
        <v>1532</v>
      </c>
      <c r="M464" t="s">
        <v>2384</v>
      </c>
      <c r="N464" t="s">
        <v>2383</v>
      </c>
      <c r="O464" t="s">
        <v>2382</v>
      </c>
    </row>
    <row r="465" spans="1:15" x14ac:dyDescent="0.25">
      <c r="A465" t="s">
        <v>2506</v>
      </c>
      <c r="B465" t="s">
        <v>1533</v>
      </c>
      <c r="C465" t="s">
        <v>2505</v>
      </c>
      <c r="D465" t="s">
        <v>2298</v>
      </c>
      <c r="E465" t="s">
        <v>1531</v>
      </c>
      <c r="F465" s="6">
        <v>1001160</v>
      </c>
      <c r="G465" s="6">
        <v>834300</v>
      </c>
      <c r="H465" s="6">
        <v>166860</v>
      </c>
      <c r="I465" s="46" t="s">
        <v>2504</v>
      </c>
      <c r="J465" t="s">
        <v>44</v>
      </c>
      <c r="K465" t="s">
        <v>1534</v>
      </c>
      <c r="M465" t="s">
        <v>2492</v>
      </c>
      <c r="N465" t="s">
        <v>2491</v>
      </c>
      <c r="O465" t="s">
        <v>2490</v>
      </c>
    </row>
    <row r="466" spans="1:15" x14ac:dyDescent="0.25">
      <c r="A466" t="s">
        <v>2503</v>
      </c>
      <c r="B466" t="s">
        <v>1533</v>
      </c>
      <c r="C466" t="s">
        <v>2502</v>
      </c>
      <c r="D466" t="s">
        <v>2309</v>
      </c>
      <c r="E466" t="s">
        <v>1449</v>
      </c>
      <c r="F466" s="6">
        <v>7404.8</v>
      </c>
      <c r="G466" s="6">
        <v>6170.67</v>
      </c>
      <c r="H466" s="6">
        <v>1234.1300000000001</v>
      </c>
      <c r="I466" s="46" t="s">
        <v>1216</v>
      </c>
      <c r="J466" t="s">
        <v>133</v>
      </c>
      <c r="K466" t="s">
        <v>1535</v>
      </c>
      <c r="M466" t="s">
        <v>2343</v>
      </c>
      <c r="N466" t="s">
        <v>2342</v>
      </c>
      <c r="O466" t="s">
        <v>2341</v>
      </c>
    </row>
    <row r="467" spans="1:15" x14ac:dyDescent="0.25">
      <c r="A467" t="s">
        <v>2501</v>
      </c>
      <c r="B467" t="s">
        <v>1528</v>
      </c>
      <c r="C467" t="s">
        <v>2500</v>
      </c>
      <c r="D467" t="s">
        <v>2309</v>
      </c>
      <c r="E467" t="s">
        <v>2499</v>
      </c>
      <c r="F467" s="6">
        <v>122791.86</v>
      </c>
      <c r="G467" s="6">
        <v>102326.55</v>
      </c>
      <c r="H467" s="6">
        <v>20465.310000000001</v>
      </c>
      <c r="I467" s="46" t="s">
        <v>1237</v>
      </c>
      <c r="J467" t="s">
        <v>71</v>
      </c>
      <c r="K467" t="s">
        <v>1527</v>
      </c>
      <c r="M467" t="s">
        <v>2498</v>
      </c>
      <c r="N467" t="s">
        <v>2497</v>
      </c>
      <c r="O467" t="s">
        <v>2496</v>
      </c>
    </row>
    <row r="468" spans="1:15" x14ac:dyDescent="0.25">
      <c r="A468" t="s">
        <v>2495</v>
      </c>
      <c r="B468" t="s">
        <v>1528</v>
      </c>
      <c r="C468" t="s">
        <v>2494</v>
      </c>
      <c r="D468" t="s">
        <v>2298</v>
      </c>
      <c r="E468" t="s">
        <v>1531</v>
      </c>
      <c r="F468" s="6">
        <v>1000512</v>
      </c>
      <c r="G468" s="6">
        <v>833760</v>
      </c>
      <c r="H468" s="6">
        <v>166752</v>
      </c>
      <c r="I468" s="46" t="s">
        <v>2493</v>
      </c>
      <c r="J468" t="s">
        <v>44</v>
      </c>
      <c r="K468" t="s">
        <v>1530</v>
      </c>
      <c r="M468" t="s">
        <v>2492</v>
      </c>
      <c r="N468" t="s">
        <v>2491</v>
      </c>
      <c r="O468" t="s">
        <v>2490</v>
      </c>
    </row>
    <row r="469" spans="1:15" x14ac:dyDescent="0.25">
      <c r="A469" t="s">
        <v>2489</v>
      </c>
      <c r="B469" t="s">
        <v>1521</v>
      </c>
      <c r="C469" t="s">
        <v>2488</v>
      </c>
      <c r="D469" t="s">
        <v>2298</v>
      </c>
      <c r="E469" t="s">
        <v>1429</v>
      </c>
      <c r="F469" s="6">
        <v>2400</v>
      </c>
      <c r="G469" s="6">
        <v>2000</v>
      </c>
      <c r="H469" s="6">
        <v>400</v>
      </c>
      <c r="I469" s="46" t="s">
        <v>2487</v>
      </c>
      <c r="J469" t="s">
        <v>42</v>
      </c>
      <c r="K469" t="s">
        <v>1520</v>
      </c>
      <c r="M469" t="s">
        <v>2302</v>
      </c>
      <c r="O469" t="s">
        <v>2301</v>
      </c>
    </row>
    <row r="470" spans="1:15" x14ac:dyDescent="0.25">
      <c r="A470" t="s">
        <v>2486</v>
      </c>
      <c r="B470" t="s">
        <v>1521</v>
      </c>
      <c r="C470" t="s">
        <v>2485</v>
      </c>
      <c r="D470" t="s">
        <v>2298</v>
      </c>
      <c r="E470" t="s">
        <v>1429</v>
      </c>
      <c r="F470" s="6">
        <v>76364</v>
      </c>
      <c r="G470" s="6">
        <v>63636.67</v>
      </c>
      <c r="H470" s="6">
        <v>12727.33</v>
      </c>
      <c r="I470" s="46" t="s">
        <v>2484</v>
      </c>
      <c r="J470" t="s">
        <v>42</v>
      </c>
      <c r="K470" t="s">
        <v>1522</v>
      </c>
      <c r="M470" t="s">
        <v>2302</v>
      </c>
      <c r="O470" t="s">
        <v>2301</v>
      </c>
    </row>
    <row r="471" spans="1:15" x14ac:dyDescent="0.25">
      <c r="A471" t="s">
        <v>2483</v>
      </c>
      <c r="B471" t="s">
        <v>1521</v>
      </c>
      <c r="C471" t="s">
        <v>2482</v>
      </c>
      <c r="D471" t="s">
        <v>2309</v>
      </c>
      <c r="E471" t="s">
        <v>2391</v>
      </c>
      <c r="F471" s="6">
        <v>5700</v>
      </c>
      <c r="G471" s="6">
        <v>4750</v>
      </c>
      <c r="H471" s="6">
        <v>950</v>
      </c>
      <c r="I471" s="46" t="s">
        <v>2481</v>
      </c>
      <c r="J471" t="s">
        <v>124</v>
      </c>
      <c r="K471" t="s">
        <v>1523</v>
      </c>
      <c r="M471" t="s">
        <v>2390</v>
      </c>
      <c r="N471" t="s">
        <v>2389</v>
      </c>
      <c r="O471" t="s">
        <v>2388</v>
      </c>
    </row>
    <row r="472" spans="1:15" x14ac:dyDescent="0.25">
      <c r="A472" t="s">
        <v>2480</v>
      </c>
      <c r="B472" t="s">
        <v>1521</v>
      </c>
      <c r="C472" t="s">
        <v>2479</v>
      </c>
      <c r="D472" t="s">
        <v>2309</v>
      </c>
      <c r="E472" t="s">
        <v>2315</v>
      </c>
      <c r="F472" s="6">
        <v>6643.23</v>
      </c>
      <c r="G472" s="6">
        <v>5536.23</v>
      </c>
      <c r="H472" s="6">
        <v>1107</v>
      </c>
      <c r="I472" s="46" t="s">
        <v>2478</v>
      </c>
      <c r="J472" t="s">
        <v>73</v>
      </c>
      <c r="K472" t="s">
        <v>1524</v>
      </c>
      <c r="M472" t="s">
        <v>2314</v>
      </c>
      <c r="N472" t="s">
        <v>2313</v>
      </c>
      <c r="O472" t="s">
        <v>2312</v>
      </c>
    </row>
    <row r="473" spans="1:15" x14ac:dyDescent="0.25">
      <c r="A473" t="s">
        <v>2477</v>
      </c>
      <c r="B473" t="s">
        <v>1521</v>
      </c>
      <c r="C473" t="s">
        <v>2476</v>
      </c>
      <c r="D473" t="s">
        <v>2298</v>
      </c>
      <c r="E473" t="s">
        <v>1429</v>
      </c>
      <c r="F473" s="6">
        <v>325006</v>
      </c>
      <c r="G473" s="6">
        <v>270838.33</v>
      </c>
      <c r="H473" s="6">
        <v>54167.67</v>
      </c>
      <c r="I473" s="46" t="s">
        <v>2475</v>
      </c>
      <c r="J473" t="s">
        <v>42</v>
      </c>
      <c r="K473" t="s">
        <v>1525</v>
      </c>
      <c r="M473" t="s">
        <v>2302</v>
      </c>
      <c r="O473" t="s">
        <v>2301</v>
      </c>
    </row>
    <row r="474" spans="1:15" x14ac:dyDescent="0.25">
      <c r="A474" t="s">
        <v>2474</v>
      </c>
      <c r="B474" t="s">
        <v>1521</v>
      </c>
      <c r="C474" t="s">
        <v>2473</v>
      </c>
      <c r="D474" t="s">
        <v>2298</v>
      </c>
      <c r="E474" t="s">
        <v>1429</v>
      </c>
      <c r="F474" s="6">
        <v>178857</v>
      </c>
      <c r="G474" s="6">
        <v>149047.5</v>
      </c>
      <c r="H474" s="6">
        <v>29809.5</v>
      </c>
      <c r="I474" s="46" t="s">
        <v>2472</v>
      </c>
      <c r="J474" t="s">
        <v>42</v>
      </c>
      <c r="K474" t="s">
        <v>1526</v>
      </c>
      <c r="M474" t="s">
        <v>2302</v>
      </c>
      <c r="O474" t="s">
        <v>2301</v>
      </c>
    </row>
    <row r="475" spans="1:15" x14ac:dyDescent="0.25">
      <c r="A475" t="s">
        <v>2471</v>
      </c>
      <c r="B475" t="s">
        <v>1519</v>
      </c>
      <c r="C475" t="s">
        <v>2470</v>
      </c>
      <c r="D475" t="s">
        <v>2298</v>
      </c>
      <c r="E475" t="s">
        <v>1429</v>
      </c>
      <c r="F475" s="6">
        <v>63375</v>
      </c>
      <c r="G475" s="6">
        <v>52812.5</v>
      </c>
      <c r="H475" s="6">
        <v>10562.5</v>
      </c>
      <c r="I475" s="46" t="s">
        <v>2469</v>
      </c>
      <c r="J475" t="s">
        <v>42</v>
      </c>
      <c r="K475" t="s">
        <v>1518</v>
      </c>
      <c r="M475" t="s">
        <v>2302</v>
      </c>
      <c r="O475" t="s">
        <v>2301</v>
      </c>
    </row>
    <row r="476" spans="1:15" x14ac:dyDescent="0.25">
      <c r="A476" t="s">
        <v>2468</v>
      </c>
      <c r="B476" t="s">
        <v>1516</v>
      </c>
      <c r="C476" t="s">
        <v>2467</v>
      </c>
      <c r="D476" t="s">
        <v>2298</v>
      </c>
      <c r="E476" t="s">
        <v>1492</v>
      </c>
      <c r="F476" s="6">
        <v>2400</v>
      </c>
      <c r="G476" s="6">
        <v>2000</v>
      </c>
      <c r="H476" s="6">
        <v>400</v>
      </c>
      <c r="I476" s="46" t="s">
        <v>1409</v>
      </c>
      <c r="J476" t="s">
        <v>48</v>
      </c>
      <c r="K476" t="s">
        <v>1515</v>
      </c>
      <c r="M476" t="s">
        <v>2420</v>
      </c>
      <c r="N476" t="s">
        <v>2419</v>
      </c>
      <c r="O476" t="s">
        <v>2418</v>
      </c>
    </row>
    <row r="477" spans="1:15" x14ac:dyDescent="0.25">
      <c r="A477" t="s">
        <v>2466</v>
      </c>
      <c r="B477" t="s">
        <v>1516</v>
      </c>
      <c r="C477" t="s">
        <v>2465</v>
      </c>
      <c r="D477" t="s">
        <v>2298</v>
      </c>
      <c r="E477" t="s">
        <v>1492</v>
      </c>
      <c r="F477" s="6">
        <v>34800</v>
      </c>
      <c r="G477" s="6">
        <v>29000</v>
      </c>
      <c r="H477" s="6">
        <v>5800</v>
      </c>
      <c r="I477" s="46" t="s">
        <v>1410</v>
      </c>
      <c r="J477" t="s">
        <v>48</v>
      </c>
      <c r="K477" t="s">
        <v>1517</v>
      </c>
      <c r="M477" t="s">
        <v>2420</v>
      </c>
      <c r="N477" t="s">
        <v>2419</v>
      </c>
      <c r="O477" t="s">
        <v>2418</v>
      </c>
    </row>
    <row r="478" spans="1:15" x14ac:dyDescent="0.25">
      <c r="A478" t="s">
        <v>2464</v>
      </c>
      <c r="B478" t="s">
        <v>1514</v>
      </c>
      <c r="C478" t="s">
        <v>2463</v>
      </c>
      <c r="D478" t="s">
        <v>2298</v>
      </c>
      <c r="E478" t="s">
        <v>1473</v>
      </c>
      <c r="F478" s="6">
        <v>18950</v>
      </c>
      <c r="G478" s="6">
        <v>18950</v>
      </c>
      <c r="H478" s="6">
        <v>0</v>
      </c>
      <c r="I478" s="46" t="s">
        <v>2462</v>
      </c>
      <c r="J478" t="s">
        <v>1474</v>
      </c>
      <c r="K478" t="s">
        <v>1513</v>
      </c>
      <c r="M478" t="s">
        <v>2461</v>
      </c>
      <c r="O478" t="s">
        <v>2460</v>
      </c>
    </row>
    <row r="479" spans="1:15" x14ac:dyDescent="0.25">
      <c r="A479" t="s">
        <v>2459</v>
      </c>
      <c r="B479" t="s">
        <v>1512</v>
      </c>
      <c r="C479" t="s">
        <v>2458</v>
      </c>
      <c r="D479" t="s">
        <v>2298</v>
      </c>
      <c r="E479" t="s">
        <v>1429</v>
      </c>
      <c r="F479" s="6">
        <v>8466</v>
      </c>
      <c r="G479" s="6">
        <v>7055</v>
      </c>
      <c r="H479" s="6">
        <v>1411</v>
      </c>
      <c r="I479" s="46" t="s">
        <v>2457</v>
      </c>
      <c r="J479" t="s">
        <v>42</v>
      </c>
      <c r="K479" t="s">
        <v>1511</v>
      </c>
      <c r="M479" t="s">
        <v>2302</v>
      </c>
      <c r="O479" t="s">
        <v>2301</v>
      </c>
    </row>
    <row r="480" spans="1:15" x14ac:dyDescent="0.25">
      <c r="A480" t="s">
        <v>2456</v>
      </c>
      <c r="B480" t="s">
        <v>1510</v>
      </c>
      <c r="C480" t="s">
        <v>2455</v>
      </c>
      <c r="D480" t="s">
        <v>2298</v>
      </c>
      <c r="E480" t="s">
        <v>1429</v>
      </c>
      <c r="F480" s="6">
        <v>23001.599999999999</v>
      </c>
      <c r="G480" s="6">
        <v>19168</v>
      </c>
      <c r="H480" s="6">
        <v>3833.6</v>
      </c>
      <c r="I480" s="46" t="s">
        <v>2454</v>
      </c>
      <c r="J480" t="s">
        <v>42</v>
      </c>
      <c r="K480" t="s">
        <v>1509</v>
      </c>
      <c r="M480" t="s">
        <v>2302</v>
      </c>
      <c r="O480" t="s">
        <v>2301</v>
      </c>
    </row>
    <row r="481" spans="1:15" x14ac:dyDescent="0.25">
      <c r="A481" t="s">
        <v>2453</v>
      </c>
      <c r="B481" t="s">
        <v>1508</v>
      </c>
      <c r="C481" t="s">
        <v>2452</v>
      </c>
      <c r="D481" t="s">
        <v>2298</v>
      </c>
      <c r="E481" t="s">
        <v>1429</v>
      </c>
      <c r="F481" s="6">
        <v>10619</v>
      </c>
      <c r="G481" s="6">
        <v>8849.17</v>
      </c>
      <c r="H481" s="6">
        <v>1769.83</v>
      </c>
      <c r="I481" s="46" t="s">
        <v>2451</v>
      </c>
      <c r="J481" t="s">
        <v>42</v>
      </c>
      <c r="K481" t="s">
        <v>1507</v>
      </c>
      <c r="M481" t="s">
        <v>2302</v>
      </c>
      <c r="O481" t="s">
        <v>2301</v>
      </c>
    </row>
    <row r="482" spans="1:15" x14ac:dyDescent="0.25">
      <c r="A482" t="s">
        <v>2450</v>
      </c>
      <c r="B482" t="s">
        <v>1508</v>
      </c>
      <c r="C482" t="s">
        <v>2449</v>
      </c>
      <c r="D482" t="s">
        <v>2298</v>
      </c>
      <c r="E482" t="s">
        <v>1955</v>
      </c>
      <c r="F482" s="6">
        <v>5153175</v>
      </c>
      <c r="G482" s="6">
        <v>4294312</v>
      </c>
      <c r="H482" s="6">
        <v>858863</v>
      </c>
      <c r="I482" s="46" t="s">
        <v>307</v>
      </c>
      <c r="J482" t="s">
        <v>1469</v>
      </c>
      <c r="K482" t="s">
        <v>2448</v>
      </c>
      <c r="M482" t="s">
        <v>2447</v>
      </c>
      <c r="N482" t="s">
        <v>2446</v>
      </c>
      <c r="O482" t="s">
        <v>2445</v>
      </c>
    </row>
    <row r="483" spans="1:15" x14ac:dyDescent="0.25">
      <c r="A483" t="s">
        <v>2444</v>
      </c>
      <c r="B483" t="s">
        <v>1506</v>
      </c>
      <c r="C483" t="s">
        <v>2443</v>
      </c>
      <c r="D483" t="s">
        <v>2298</v>
      </c>
      <c r="E483" t="s">
        <v>1429</v>
      </c>
      <c r="F483" s="6">
        <v>34257</v>
      </c>
      <c r="G483" s="6">
        <v>28547.5</v>
      </c>
      <c r="H483" s="6">
        <v>5709.5</v>
      </c>
      <c r="I483" s="46" t="s">
        <v>2442</v>
      </c>
      <c r="J483" t="s">
        <v>42</v>
      </c>
      <c r="K483" t="s">
        <v>1505</v>
      </c>
      <c r="M483" t="s">
        <v>2302</v>
      </c>
      <c r="O483" t="s">
        <v>2301</v>
      </c>
    </row>
    <row r="484" spans="1:15" x14ac:dyDescent="0.25">
      <c r="A484" t="s">
        <v>2441</v>
      </c>
      <c r="B484" t="s">
        <v>1504</v>
      </c>
      <c r="C484" t="s">
        <v>2440</v>
      </c>
      <c r="D484" t="s">
        <v>2298</v>
      </c>
      <c r="E484" t="s">
        <v>1429</v>
      </c>
      <c r="F484" s="6">
        <v>294671</v>
      </c>
      <c r="G484" s="6">
        <v>245559.17</v>
      </c>
      <c r="H484" s="6">
        <v>49111.83</v>
      </c>
      <c r="I484" s="46" t="s">
        <v>2439</v>
      </c>
      <c r="J484" t="s">
        <v>42</v>
      </c>
      <c r="K484" t="s">
        <v>1503</v>
      </c>
      <c r="M484" t="s">
        <v>2302</v>
      </c>
      <c r="O484" t="s">
        <v>2301</v>
      </c>
    </row>
    <row r="485" spans="1:15" x14ac:dyDescent="0.25">
      <c r="A485" t="s">
        <v>2438</v>
      </c>
      <c r="B485" t="s">
        <v>1502</v>
      </c>
      <c r="C485" t="s">
        <v>2437</v>
      </c>
      <c r="D485" t="s">
        <v>2309</v>
      </c>
      <c r="E485" t="s">
        <v>2315</v>
      </c>
      <c r="F485" s="6">
        <v>6573.12</v>
      </c>
      <c r="G485" s="6">
        <v>5477.19</v>
      </c>
      <c r="H485" s="6">
        <v>1095.93</v>
      </c>
      <c r="I485" s="46" t="s">
        <v>2436</v>
      </c>
      <c r="J485" t="s">
        <v>73</v>
      </c>
      <c r="K485" t="s">
        <v>1501</v>
      </c>
      <c r="M485" t="s">
        <v>2314</v>
      </c>
      <c r="N485" t="s">
        <v>2313</v>
      </c>
      <c r="O485" t="s">
        <v>2312</v>
      </c>
    </row>
    <row r="486" spans="1:15" x14ac:dyDescent="0.25">
      <c r="A486" t="s">
        <v>2435</v>
      </c>
      <c r="B486" t="s">
        <v>1500</v>
      </c>
      <c r="C486" t="s">
        <v>2434</v>
      </c>
      <c r="D486" t="s">
        <v>2298</v>
      </c>
      <c r="E486" t="s">
        <v>1429</v>
      </c>
      <c r="F486" s="6">
        <v>110880</v>
      </c>
      <c r="G486" s="6">
        <v>92400</v>
      </c>
      <c r="H486" s="6">
        <v>18480</v>
      </c>
      <c r="I486" s="46" t="s">
        <v>2433</v>
      </c>
      <c r="J486" t="s">
        <v>42</v>
      </c>
      <c r="K486" t="s">
        <v>1499</v>
      </c>
      <c r="M486" t="s">
        <v>2302</v>
      </c>
      <c r="O486" t="s">
        <v>2301</v>
      </c>
    </row>
    <row r="487" spans="1:15" x14ac:dyDescent="0.25">
      <c r="A487" t="s">
        <v>2432</v>
      </c>
      <c r="B487" t="s">
        <v>1496</v>
      </c>
      <c r="C487" t="s">
        <v>2431</v>
      </c>
      <c r="D487" t="s">
        <v>2298</v>
      </c>
      <c r="E487" t="s">
        <v>1429</v>
      </c>
      <c r="F487" s="6">
        <v>160680</v>
      </c>
      <c r="G487" s="6">
        <v>133900</v>
      </c>
      <c r="H487" s="6">
        <v>26780</v>
      </c>
      <c r="I487" s="46" t="s">
        <v>2430</v>
      </c>
      <c r="J487" t="s">
        <v>42</v>
      </c>
      <c r="K487" t="s">
        <v>1495</v>
      </c>
      <c r="M487" t="s">
        <v>2302</v>
      </c>
      <c r="O487" t="s">
        <v>2301</v>
      </c>
    </row>
    <row r="488" spans="1:15" x14ac:dyDescent="0.25">
      <c r="A488" t="s">
        <v>2429</v>
      </c>
      <c r="B488" t="s">
        <v>1496</v>
      </c>
      <c r="C488" t="s">
        <v>2428</v>
      </c>
      <c r="D488" t="s">
        <v>2298</v>
      </c>
      <c r="E488" t="s">
        <v>1429</v>
      </c>
      <c r="F488" s="6">
        <v>26400</v>
      </c>
      <c r="G488" s="6">
        <v>22000</v>
      </c>
      <c r="H488" s="6">
        <v>4400</v>
      </c>
      <c r="I488" s="46" t="s">
        <v>2427</v>
      </c>
      <c r="J488" t="s">
        <v>42</v>
      </c>
      <c r="K488" t="s">
        <v>1497</v>
      </c>
      <c r="M488" t="s">
        <v>2302</v>
      </c>
      <c r="O488" t="s">
        <v>2301</v>
      </c>
    </row>
    <row r="489" spans="1:15" x14ac:dyDescent="0.25">
      <c r="A489" t="s">
        <v>2426</v>
      </c>
      <c r="B489" t="s">
        <v>1496</v>
      </c>
      <c r="C489" t="s">
        <v>2425</v>
      </c>
      <c r="D489" t="s">
        <v>2298</v>
      </c>
      <c r="E489" t="s">
        <v>1429</v>
      </c>
      <c r="F489" s="6">
        <v>296100</v>
      </c>
      <c r="G489" s="6">
        <v>246750</v>
      </c>
      <c r="H489" s="6">
        <v>49350</v>
      </c>
      <c r="I489" s="46" t="s">
        <v>2424</v>
      </c>
      <c r="J489" t="s">
        <v>42</v>
      </c>
      <c r="K489" t="s">
        <v>1498</v>
      </c>
      <c r="M489" t="s">
        <v>2302</v>
      </c>
      <c r="O489" t="s">
        <v>2301</v>
      </c>
    </row>
    <row r="490" spans="1:15" x14ac:dyDescent="0.25">
      <c r="A490" t="s">
        <v>2423</v>
      </c>
      <c r="B490" t="s">
        <v>1491</v>
      </c>
      <c r="C490" t="s">
        <v>2422</v>
      </c>
      <c r="D490" t="s">
        <v>2298</v>
      </c>
      <c r="E490" t="s">
        <v>1492</v>
      </c>
      <c r="F490" s="6">
        <v>15900</v>
      </c>
      <c r="G490" s="6">
        <v>13250</v>
      </c>
      <c r="H490" s="6">
        <v>2650</v>
      </c>
      <c r="I490" s="46" t="s">
        <v>2421</v>
      </c>
      <c r="J490" t="s">
        <v>48</v>
      </c>
      <c r="K490" t="s">
        <v>1490</v>
      </c>
      <c r="M490" t="s">
        <v>2420</v>
      </c>
      <c r="N490" t="s">
        <v>2419</v>
      </c>
      <c r="O490" t="s">
        <v>2418</v>
      </c>
    </row>
    <row r="491" spans="1:15" x14ac:dyDescent="0.25">
      <c r="A491" t="s">
        <v>2417</v>
      </c>
      <c r="B491" t="s">
        <v>1491</v>
      </c>
      <c r="C491" t="s">
        <v>2416</v>
      </c>
      <c r="D491" t="s">
        <v>2298</v>
      </c>
      <c r="E491" t="s">
        <v>1429</v>
      </c>
      <c r="F491" s="6">
        <v>217233.5</v>
      </c>
      <c r="G491" s="6">
        <v>181027.92</v>
      </c>
      <c r="H491" s="6">
        <v>36205.58</v>
      </c>
      <c r="I491" s="46" t="s">
        <v>2415</v>
      </c>
      <c r="J491" t="s">
        <v>42</v>
      </c>
      <c r="K491" t="s">
        <v>1493</v>
      </c>
      <c r="M491" t="s">
        <v>2302</v>
      </c>
      <c r="O491" t="s">
        <v>2301</v>
      </c>
    </row>
    <row r="492" spans="1:15" x14ac:dyDescent="0.25">
      <c r="A492" t="s">
        <v>2414</v>
      </c>
      <c r="B492" t="s">
        <v>1491</v>
      </c>
      <c r="C492" t="s">
        <v>2413</v>
      </c>
      <c r="D492" t="s">
        <v>2298</v>
      </c>
      <c r="E492" t="s">
        <v>1399</v>
      </c>
      <c r="F492" s="6">
        <v>1090</v>
      </c>
      <c r="G492" s="6">
        <v>915</v>
      </c>
      <c r="H492" s="6">
        <v>175</v>
      </c>
      <c r="I492" s="46" t="s">
        <v>2412</v>
      </c>
      <c r="J492" t="s">
        <v>1400</v>
      </c>
      <c r="K492" t="s">
        <v>1494</v>
      </c>
      <c r="M492" t="s">
        <v>2296</v>
      </c>
      <c r="O492" t="s">
        <v>2295</v>
      </c>
    </row>
    <row r="493" spans="1:15" x14ac:dyDescent="0.25">
      <c r="A493" t="s">
        <v>2411</v>
      </c>
      <c r="B493" t="s">
        <v>1487</v>
      </c>
      <c r="C493" t="s">
        <v>2410</v>
      </c>
      <c r="D493" t="s">
        <v>2309</v>
      </c>
      <c r="E493" t="s">
        <v>1488</v>
      </c>
      <c r="F493" s="6">
        <v>135000</v>
      </c>
      <c r="G493" s="6">
        <v>112500</v>
      </c>
      <c r="H493" s="6">
        <v>22500</v>
      </c>
      <c r="I493" s="46" t="s">
        <v>1414</v>
      </c>
      <c r="J493" t="s">
        <v>1489</v>
      </c>
      <c r="K493" t="s">
        <v>1486</v>
      </c>
      <c r="M493" t="s">
        <v>2409</v>
      </c>
      <c r="N493" t="s">
        <v>2408</v>
      </c>
      <c r="O493" t="s">
        <v>2407</v>
      </c>
    </row>
    <row r="494" spans="1:15" x14ac:dyDescent="0.25">
      <c r="A494" t="s">
        <v>2406</v>
      </c>
      <c r="B494" t="s">
        <v>1485</v>
      </c>
      <c r="C494" t="s">
        <v>2405</v>
      </c>
      <c r="D494" t="s">
        <v>2298</v>
      </c>
      <c r="E494" t="s">
        <v>1429</v>
      </c>
      <c r="F494" s="6">
        <v>183551.5</v>
      </c>
      <c r="G494" s="6">
        <v>152959.59</v>
      </c>
      <c r="H494" s="6">
        <v>30591.91</v>
      </c>
      <c r="I494" s="46" t="s">
        <v>341</v>
      </c>
      <c r="J494" t="s">
        <v>42</v>
      </c>
      <c r="K494" t="s">
        <v>1484</v>
      </c>
      <c r="M494" t="s">
        <v>2302</v>
      </c>
      <c r="O494" t="s">
        <v>2301</v>
      </c>
    </row>
    <row r="495" spans="1:15" x14ac:dyDescent="0.25">
      <c r="A495" t="s">
        <v>2404</v>
      </c>
      <c r="B495" t="s">
        <v>1482</v>
      </c>
      <c r="C495" t="s">
        <v>2403</v>
      </c>
      <c r="D495" t="s">
        <v>2309</v>
      </c>
      <c r="E495" t="s">
        <v>1455</v>
      </c>
      <c r="F495" s="6">
        <v>22500</v>
      </c>
      <c r="G495" s="6">
        <v>22500</v>
      </c>
      <c r="H495" s="6"/>
      <c r="I495" s="46" t="s">
        <v>994</v>
      </c>
      <c r="J495" t="s">
        <v>1456</v>
      </c>
      <c r="K495" t="s">
        <v>1481</v>
      </c>
      <c r="M495" t="s">
        <v>2356</v>
      </c>
      <c r="N495" t="s">
        <v>2355</v>
      </c>
      <c r="O495" t="s">
        <v>2354</v>
      </c>
    </row>
    <row r="496" spans="1:15" x14ac:dyDescent="0.25">
      <c r="A496" t="s">
        <v>2402</v>
      </c>
      <c r="B496" t="s">
        <v>1482</v>
      </c>
      <c r="C496" t="s">
        <v>2401</v>
      </c>
      <c r="D496" t="s">
        <v>2298</v>
      </c>
      <c r="E496" t="s">
        <v>1429</v>
      </c>
      <c r="F496" s="6">
        <v>301020</v>
      </c>
      <c r="G496" s="6">
        <v>250850</v>
      </c>
      <c r="H496" s="6">
        <v>50170</v>
      </c>
      <c r="I496" s="46" t="s">
        <v>1025</v>
      </c>
      <c r="J496" t="s">
        <v>42</v>
      </c>
      <c r="K496" t="s">
        <v>1483</v>
      </c>
      <c r="M496" t="s">
        <v>2302</v>
      </c>
      <c r="O496" t="s">
        <v>2301</v>
      </c>
    </row>
    <row r="497" spans="1:15" x14ac:dyDescent="0.25">
      <c r="A497" t="s">
        <v>2400</v>
      </c>
      <c r="B497" t="s">
        <v>1479</v>
      </c>
      <c r="C497" t="s">
        <v>2399</v>
      </c>
      <c r="D497" t="s">
        <v>2309</v>
      </c>
      <c r="E497" t="s">
        <v>1480</v>
      </c>
      <c r="F497" s="6">
        <v>4800</v>
      </c>
      <c r="G497" s="6">
        <v>4000</v>
      </c>
      <c r="H497" s="6">
        <v>800</v>
      </c>
      <c r="I497" s="46" t="s">
        <v>2398</v>
      </c>
      <c r="J497" t="s">
        <v>54</v>
      </c>
      <c r="K497" t="s">
        <v>1478</v>
      </c>
      <c r="M497" t="s">
        <v>2397</v>
      </c>
      <c r="N497" t="s">
        <v>2396</v>
      </c>
      <c r="O497" t="s">
        <v>2395</v>
      </c>
    </row>
    <row r="498" spans="1:15" x14ac:dyDescent="0.25">
      <c r="A498" t="s">
        <v>2394</v>
      </c>
      <c r="B498" t="s">
        <v>1477</v>
      </c>
      <c r="C498" t="s">
        <v>2393</v>
      </c>
      <c r="D498" t="s">
        <v>2309</v>
      </c>
      <c r="E498" t="s">
        <v>2391</v>
      </c>
      <c r="F498" s="6">
        <v>9500</v>
      </c>
      <c r="G498" s="6">
        <v>7916.67</v>
      </c>
      <c r="H498" s="6">
        <v>1583.33</v>
      </c>
      <c r="I498" s="46" t="s">
        <v>2392</v>
      </c>
      <c r="J498" t="s">
        <v>124</v>
      </c>
      <c r="K498" t="s">
        <v>1476</v>
      </c>
      <c r="M498" t="s">
        <v>2390</v>
      </c>
      <c r="N498" t="s">
        <v>2389</v>
      </c>
      <c r="O498" t="s">
        <v>2388</v>
      </c>
    </row>
    <row r="499" spans="1:15" x14ac:dyDescent="0.25">
      <c r="A499" t="s">
        <v>2387</v>
      </c>
      <c r="B499" t="s">
        <v>1471</v>
      </c>
      <c r="C499" t="s">
        <v>2386</v>
      </c>
      <c r="D499" t="s">
        <v>2309</v>
      </c>
      <c r="E499" t="s">
        <v>1391</v>
      </c>
      <c r="F499" s="6">
        <v>3228</v>
      </c>
      <c r="G499" s="6">
        <v>2690</v>
      </c>
      <c r="H499" s="6">
        <v>538</v>
      </c>
      <c r="I499" s="46" t="s">
        <v>2385</v>
      </c>
      <c r="J499" t="s">
        <v>117</v>
      </c>
      <c r="K499" t="s">
        <v>1470</v>
      </c>
      <c r="M499" t="s">
        <v>2384</v>
      </c>
      <c r="N499" t="s">
        <v>2383</v>
      </c>
      <c r="O499" t="s">
        <v>2382</v>
      </c>
    </row>
    <row r="500" spans="1:15" x14ac:dyDescent="0.25">
      <c r="A500" t="s">
        <v>2381</v>
      </c>
      <c r="B500" t="s">
        <v>1471</v>
      </c>
      <c r="C500" t="s">
        <v>2380</v>
      </c>
      <c r="D500" t="s">
        <v>2298</v>
      </c>
      <c r="E500" t="s">
        <v>1473</v>
      </c>
      <c r="F500" s="6">
        <v>18950</v>
      </c>
      <c r="G500" s="6">
        <v>18950</v>
      </c>
      <c r="H500" s="6">
        <v>0</v>
      </c>
      <c r="I500" s="46" t="s">
        <v>2379</v>
      </c>
      <c r="J500" t="s">
        <v>1474</v>
      </c>
      <c r="K500" t="s">
        <v>1472</v>
      </c>
      <c r="M500" t="s">
        <v>2378</v>
      </c>
      <c r="O500" t="s">
        <v>2377</v>
      </c>
    </row>
    <row r="501" spans="1:15" x14ac:dyDescent="0.25">
      <c r="A501" t="s">
        <v>2376</v>
      </c>
      <c r="B501" t="s">
        <v>1471</v>
      </c>
      <c r="C501" t="s">
        <v>2375</v>
      </c>
      <c r="D501" t="s">
        <v>2298</v>
      </c>
      <c r="E501" t="s">
        <v>1429</v>
      </c>
      <c r="F501" s="6">
        <v>412500</v>
      </c>
      <c r="G501" s="6">
        <v>343750</v>
      </c>
      <c r="H501" s="6">
        <v>68750</v>
      </c>
      <c r="I501" s="46" t="s">
        <v>2374</v>
      </c>
      <c r="J501" t="s">
        <v>42</v>
      </c>
      <c r="K501" t="s">
        <v>1475</v>
      </c>
      <c r="M501" t="s">
        <v>2302</v>
      </c>
      <c r="O501" t="s">
        <v>2301</v>
      </c>
    </row>
    <row r="502" spans="1:15" x14ac:dyDescent="0.25">
      <c r="A502" t="s">
        <v>2373</v>
      </c>
      <c r="B502" t="s">
        <v>1459</v>
      </c>
      <c r="C502" t="s">
        <v>2372</v>
      </c>
      <c r="D502" t="s">
        <v>2309</v>
      </c>
      <c r="E502" t="s">
        <v>1460</v>
      </c>
      <c r="F502" s="6">
        <v>3000</v>
      </c>
      <c r="G502" s="6">
        <v>2500</v>
      </c>
      <c r="H502" s="6">
        <v>500</v>
      </c>
      <c r="I502" s="46" t="s">
        <v>1221</v>
      </c>
      <c r="J502" t="s">
        <v>57</v>
      </c>
      <c r="K502" t="s">
        <v>1458</v>
      </c>
      <c r="M502" t="s">
        <v>2371</v>
      </c>
      <c r="N502" t="s">
        <v>1403</v>
      </c>
      <c r="O502" t="s">
        <v>2370</v>
      </c>
    </row>
    <row r="503" spans="1:15" x14ac:dyDescent="0.25">
      <c r="A503" t="s">
        <v>2369</v>
      </c>
      <c r="B503" t="s">
        <v>1459</v>
      </c>
      <c r="C503" t="s">
        <v>2368</v>
      </c>
      <c r="D503" t="s">
        <v>2309</v>
      </c>
      <c r="E503" t="s">
        <v>58</v>
      </c>
      <c r="F503" s="6">
        <v>30000</v>
      </c>
      <c r="G503" s="6">
        <v>30000</v>
      </c>
      <c r="H503" s="6">
        <v>0</v>
      </c>
      <c r="I503" s="46" t="s">
        <v>1059</v>
      </c>
      <c r="J503" t="s">
        <v>59</v>
      </c>
      <c r="K503" t="s">
        <v>1461</v>
      </c>
      <c r="M503" t="s">
        <v>2363</v>
      </c>
      <c r="N503" t="s">
        <v>2362</v>
      </c>
      <c r="O503" t="s">
        <v>2361</v>
      </c>
    </row>
    <row r="504" spans="1:15" x14ac:dyDescent="0.25">
      <c r="A504" t="s">
        <v>2367</v>
      </c>
      <c r="B504" t="s">
        <v>1459</v>
      </c>
      <c r="C504" t="s">
        <v>2366</v>
      </c>
      <c r="D504" t="s">
        <v>2309</v>
      </c>
      <c r="E504" t="s">
        <v>58</v>
      </c>
      <c r="F504" s="6">
        <v>-30</v>
      </c>
      <c r="G504" s="6">
        <v>-30</v>
      </c>
      <c r="H504" s="6">
        <v>0</v>
      </c>
      <c r="I504" s="46" t="s">
        <v>999</v>
      </c>
      <c r="J504" t="s">
        <v>59</v>
      </c>
      <c r="K504" t="s">
        <v>1462</v>
      </c>
      <c r="L504" t="s">
        <v>2364</v>
      </c>
      <c r="M504" t="s">
        <v>2363</v>
      </c>
      <c r="N504" t="s">
        <v>2362</v>
      </c>
      <c r="O504" t="s">
        <v>2361</v>
      </c>
    </row>
    <row r="505" spans="1:15" x14ac:dyDescent="0.25">
      <c r="A505" t="s">
        <v>2365</v>
      </c>
      <c r="B505" t="s">
        <v>1459</v>
      </c>
      <c r="C505" t="s">
        <v>2364</v>
      </c>
      <c r="D505" t="s">
        <v>2309</v>
      </c>
      <c r="E505" t="s">
        <v>58</v>
      </c>
      <c r="F505" s="6">
        <v>30</v>
      </c>
      <c r="G505" s="6">
        <v>30</v>
      </c>
      <c r="H505" s="6">
        <v>0</v>
      </c>
      <c r="I505" s="46" t="s">
        <v>389</v>
      </c>
      <c r="J505" t="s">
        <v>59</v>
      </c>
      <c r="K505" t="s">
        <v>1463</v>
      </c>
      <c r="M505" t="s">
        <v>2363</v>
      </c>
      <c r="N505" t="s">
        <v>2362</v>
      </c>
      <c r="O505" t="s">
        <v>2361</v>
      </c>
    </row>
    <row r="506" spans="1:15" x14ac:dyDescent="0.25">
      <c r="A506" t="s">
        <v>2360</v>
      </c>
      <c r="B506" t="s">
        <v>1459</v>
      </c>
      <c r="C506" t="s">
        <v>2359</v>
      </c>
      <c r="D506" t="s">
        <v>2298</v>
      </c>
      <c r="E506" t="s">
        <v>1429</v>
      </c>
      <c r="F506" s="6">
        <v>74998</v>
      </c>
      <c r="G506" s="6">
        <v>62498.33</v>
      </c>
      <c r="H506" s="6">
        <v>12499.67</v>
      </c>
      <c r="I506" s="46" t="s">
        <v>813</v>
      </c>
      <c r="J506" t="s">
        <v>42</v>
      </c>
      <c r="K506" t="s">
        <v>1464</v>
      </c>
      <c r="M506" t="s">
        <v>2302</v>
      </c>
      <c r="O506" t="s">
        <v>2301</v>
      </c>
    </row>
    <row r="507" spans="1:15" x14ac:dyDescent="0.25">
      <c r="A507" t="s">
        <v>2358</v>
      </c>
      <c r="B507" t="s">
        <v>1454</v>
      </c>
      <c r="C507" t="s">
        <v>2357</v>
      </c>
      <c r="D507" t="s">
        <v>2309</v>
      </c>
      <c r="E507" t="s">
        <v>1455</v>
      </c>
      <c r="F507" s="6">
        <v>27000</v>
      </c>
      <c r="G507" s="6">
        <v>27000</v>
      </c>
      <c r="H507" s="6"/>
      <c r="I507" s="46" t="s">
        <v>1203</v>
      </c>
      <c r="J507" t="s">
        <v>1456</v>
      </c>
      <c r="K507" t="s">
        <v>1453</v>
      </c>
      <c r="M507" t="s">
        <v>2356</v>
      </c>
      <c r="N507" t="s">
        <v>2355</v>
      </c>
      <c r="O507" t="s">
        <v>2354</v>
      </c>
    </row>
    <row r="508" spans="1:15" x14ac:dyDescent="0.25">
      <c r="A508" t="s">
        <v>2353</v>
      </c>
      <c r="B508" t="s">
        <v>1454</v>
      </c>
      <c r="C508" t="s">
        <v>2352</v>
      </c>
      <c r="D508" t="s">
        <v>2298</v>
      </c>
      <c r="E508" t="s">
        <v>1429</v>
      </c>
      <c r="F508" s="6">
        <v>333328</v>
      </c>
      <c r="G508" s="6">
        <v>277773.33</v>
      </c>
      <c r="H508" s="6">
        <v>55554.67</v>
      </c>
      <c r="I508" s="46" t="s">
        <v>2351</v>
      </c>
      <c r="J508" t="s">
        <v>42</v>
      </c>
      <c r="K508" t="s">
        <v>1457</v>
      </c>
      <c r="M508" t="s">
        <v>2302</v>
      </c>
      <c r="O508" t="s">
        <v>2301</v>
      </c>
    </row>
    <row r="509" spans="1:15" x14ac:dyDescent="0.25">
      <c r="A509" t="s">
        <v>2350</v>
      </c>
      <c r="B509" t="s">
        <v>1451</v>
      </c>
      <c r="C509" t="s">
        <v>2349</v>
      </c>
      <c r="D509" t="s">
        <v>2298</v>
      </c>
      <c r="E509" t="s">
        <v>1452</v>
      </c>
      <c r="F509" s="6">
        <v>176000</v>
      </c>
      <c r="G509" s="6">
        <v>146666.67000000001</v>
      </c>
      <c r="H509" s="6">
        <v>29333.33</v>
      </c>
      <c r="I509" s="46" t="s">
        <v>2348</v>
      </c>
      <c r="J509" t="s">
        <v>37</v>
      </c>
      <c r="K509" t="s">
        <v>1450</v>
      </c>
      <c r="M509" t="s">
        <v>2347</v>
      </c>
      <c r="O509" t="s">
        <v>2346</v>
      </c>
    </row>
    <row r="510" spans="1:15" x14ac:dyDescent="0.25">
      <c r="A510" t="s">
        <v>2345</v>
      </c>
      <c r="B510" t="s">
        <v>1448</v>
      </c>
      <c r="C510" t="s">
        <v>2344</v>
      </c>
      <c r="D510" t="s">
        <v>2309</v>
      </c>
      <c r="E510" t="s">
        <v>1449</v>
      </c>
      <c r="F510" s="6">
        <v>66907.95</v>
      </c>
      <c r="G510" s="6">
        <v>55756.63</v>
      </c>
      <c r="H510" s="6">
        <v>11151.32</v>
      </c>
      <c r="I510" s="46" t="s">
        <v>389</v>
      </c>
      <c r="J510" t="s">
        <v>133</v>
      </c>
      <c r="K510" t="s">
        <v>1447</v>
      </c>
      <c r="M510" t="s">
        <v>2343</v>
      </c>
      <c r="N510" t="s">
        <v>2342</v>
      </c>
      <c r="O510" t="s">
        <v>2341</v>
      </c>
    </row>
    <row r="511" spans="1:15" x14ac:dyDescent="0.25">
      <c r="A511" t="s">
        <v>2340</v>
      </c>
      <c r="B511" t="s">
        <v>1446</v>
      </c>
      <c r="C511" t="s">
        <v>2339</v>
      </c>
      <c r="D511" t="s">
        <v>2298</v>
      </c>
      <c r="E511" t="s">
        <v>1394</v>
      </c>
      <c r="F511" s="6">
        <v>232792</v>
      </c>
      <c r="G511" s="6">
        <v>193993.33</v>
      </c>
      <c r="H511" s="6">
        <v>38798.67</v>
      </c>
      <c r="I511" s="46" t="s">
        <v>2338</v>
      </c>
      <c r="J511" t="s">
        <v>83</v>
      </c>
      <c r="K511" t="s">
        <v>1445</v>
      </c>
      <c r="M511" t="s">
        <v>2337</v>
      </c>
      <c r="N511" t="s">
        <v>2336</v>
      </c>
      <c r="O511" t="s">
        <v>2335</v>
      </c>
    </row>
    <row r="512" spans="1:15" x14ac:dyDescent="0.25">
      <c r="A512" t="s">
        <v>2334</v>
      </c>
      <c r="B512" t="s">
        <v>1444</v>
      </c>
      <c r="C512" t="s">
        <v>2333</v>
      </c>
      <c r="D512" t="s">
        <v>2298</v>
      </c>
      <c r="E512" t="s">
        <v>1429</v>
      </c>
      <c r="F512" s="6">
        <v>312240</v>
      </c>
      <c r="G512" s="6">
        <v>260200</v>
      </c>
      <c r="H512" s="6">
        <v>52040</v>
      </c>
      <c r="I512" s="46" t="s">
        <v>2332</v>
      </c>
      <c r="J512" t="s">
        <v>42</v>
      </c>
      <c r="K512" t="s">
        <v>1443</v>
      </c>
      <c r="M512" t="s">
        <v>2302</v>
      </c>
      <c r="O512" t="s">
        <v>2301</v>
      </c>
    </row>
    <row r="513" spans="1:15" x14ac:dyDescent="0.25">
      <c r="A513" t="s">
        <v>2331</v>
      </c>
      <c r="B513" t="s">
        <v>1441</v>
      </c>
      <c r="C513" t="s">
        <v>2330</v>
      </c>
      <c r="D513" t="s">
        <v>2298</v>
      </c>
      <c r="E513" t="s">
        <v>1442</v>
      </c>
      <c r="F513" s="6">
        <v>5000</v>
      </c>
      <c r="G513" s="6">
        <v>4166.67</v>
      </c>
      <c r="H513" s="6">
        <v>833.33</v>
      </c>
      <c r="I513" s="46" t="s">
        <v>2329</v>
      </c>
      <c r="J513" t="s">
        <v>146</v>
      </c>
      <c r="K513" t="s">
        <v>1440</v>
      </c>
      <c r="M513" t="s">
        <v>2328</v>
      </c>
      <c r="O513" t="s">
        <v>2327</v>
      </c>
    </row>
    <row r="514" spans="1:15" x14ac:dyDescent="0.25">
      <c r="A514" t="s">
        <v>2326</v>
      </c>
      <c r="B514" t="s">
        <v>1435</v>
      </c>
      <c r="C514" t="s">
        <v>2325</v>
      </c>
      <c r="D514" t="s">
        <v>2298</v>
      </c>
      <c r="E514" t="s">
        <v>1436</v>
      </c>
      <c r="F514" s="6">
        <v>15979194</v>
      </c>
      <c r="G514" s="6">
        <v>15979194</v>
      </c>
      <c r="H514" s="6">
        <v>0</v>
      </c>
      <c r="I514" s="46" t="s">
        <v>2324</v>
      </c>
      <c r="J514" t="s">
        <v>1406</v>
      </c>
      <c r="K514" t="s">
        <v>1434</v>
      </c>
      <c r="M514" t="s">
        <v>2320</v>
      </c>
      <c r="N514" t="s">
        <v>2319</v>
      </c>
      <c r="O514" t="s">
        <v>2318</v>
      </c>
    </row>
    <row r="515" spans="1:15" x14ac:dyDescent="0.25">
      <c r="A515" t="s">
        <v>2323</v>
      </c>
      <c r="B515" t="s">
        <v>1435</v>
      </c>
      <c r="C515" t="s">
        <v>2322</v>
      </c>
      <c r="D515" t="s">
        <v>2298</v>
      </c>
      <c r="E515" t="s">
        <v>1436</v>
      </c>
      <c r="F515" s="6">
        <v>9409190.6999999993</v>
      </c>
      <c r="G515" s="6">
        <v>9409190.6999999993</v>
      </c>
      <c r="H515" s="6">
        <v>0</v>
      </c>
      <c r="I515" s="46" t="s">
        <v>2321</v>
      </c>
      <c r="J515" t="s">
        <v>1406</v>
      </c>
      <c r="K515" t="s">
        <v>1437</v>
      </c>
      <c r="M515" t="s">
        <v>2320</v>
      </c>
      <c r="N515" t="s">
        <v>2319</v>
      </c>
      <c r="O515" t="s">
        <v>2318</v>
      </c>
    </row>
    <row r="516" spans="1:15" x14ac:dyDescent="0.25">
      <c r="A516" t="s">
        <v>2317</v>
      </c>
      <c r="B516" t="s">
        <v>1435</v>
      </c>
      <c r="C516" t="s">
        <v>2316</v>
      </c>
      <c r="D516" t="s">
        <v>2309</v>
      </c>
      <c r="E516" t="s">
        <v>2315</v>
      </c>
      <c r="F516" s="6">
        <v>13167.15</v>
      </c>
      <c r="G516" s="6">
        <v>10972.83</v>
      </c>
      <c r="H516" s="6">
        <v>2194.3200000000002</v>
      </c>
      <c r="I516" s="46" t="s">
        <v>765</v>
      </c>
      <c r="J516" t="s">
        <v>73</v>
      </c>
      <c r="K516" t="s">
        <v>1438</v>
      </c>
      <c r="M516" t="s">
        <v>2314</v>
      </c>
      <c r="N516" t="s">
        <v>2313</v>
      </c>
      <c r="O516" t="s">
        <v>2312</v>
      </c>
    </row>
    <row r="517" spans="1:15" x14ac:dyDescent="0.25">
      <c r="A517" t="s">
        <v>2311</v>
      </c>
      <c r="B517" t="s">
        <v>1431</v>
      </c>
      <c r="C517" t="s">
        <v>2310</v>
      </c>
      <c r="D517" t="s">
        <v>2309</v>
      </c>
      <c r="E517" t="s">
        <v>1432</v>
      </c>
      <c r="F517" s="6">
        <v>62500</v>
      </c>
      <c r="G517" s="6">
        <v>62500</v>
      </c>
      <c r="H517" s="6"/>
      <c r="I517" s="46" t="s">
        <v>2308</v>
      </c>
      <c r="J517" t="s">
        <v>1433</v>
      </c>
      <c r="K517" t="s">
        <v>1430</v>
      </c>
      <c r="M517" t="s">
        <v>2307</v>
      </c>
      <c r="N517" t="s">
        <v>2306</v>
      </c>
      <c r="O517" t="s">
        <v>2305</v>
      </c>
    </row>
    <row r="518" spans="1:15" x14ac:dyDescent="0.25">
      <c r="A518" t="s">
        <v>2304</v>
      </c>
      <c r="B518" t="s">
        <v>1428</v>
      </c>
      <c r="C518" t="s">
        <v>2303</v>
      </c>
      <c r="D518" t="s">
        <v>2298</v>
      </c>
      <c r="E518" t="s">
        <v>1429</v>
      </c>
      <c r="F518" s="6">
        <v>268800</v>
      </c>
      <c r="G518" s="6">
        <v>224000</v>
      </c>
      <c r="H518" s="6">
        <v>44800</v>
      </c>
      <c r="I518" s="46" t="s">
        <v>373</v>
      </c>
      <c r="J518" t="s">
        <v>42</v>
      </c>
      <c r="K518" t="s">
        <v>1427</v>
      </c>
      <c r="M518" t="s">
        <v>2302</v>
      </c>
      <c r="O518" t="s">
        <v>2301</v>
      </c>
    </row>
    <row r="519" spans="1:15" x14ac:dyDescent="0.25">
      <c r="A519" t="s">
        <v>2300</v>
      </c>
      <c r="B519" t="s">
        <v>1426</v>
      </c>
      <c r="C519" t="s">
        <v>2299</v>
      </c>
      <c r="D519" t="s">
        <v>2298</v>
      </c>
      <c r="E519" t="s">
        <v>1399</v>
      </c>
      <c r="F519" s="6">
        <v>1050</v>
      </c>
      <c r="G519" s="6">
        <v>875</v>
      </c>
      <c r="H519" s="6">
        <v>175</v>
      </c>
      <c r="I519" s="46" t="s">
        <v>2297</v>
      </c>
      <c r="J519" t="s">
        <v>1400</v>
      </c>
      <c r="K519" t="s">
        <v>1425</v>
      </c>
      <c r="M519" t="s">
        <v>2296</v>
      </c>
      <c r="O519" t="s">
        <v>2295</v>
      </c>
    </row>
    <row r="1048576" spans="7:7" x14ac:dyDescent="0.25">
      <c r="G1048576" s="44">
        <f>SUM(G2:G1048575)</f>
        <v>131076072.76000001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766CC-AF67-4450-BD7E-516CAC575670}">
  <sheetPr filterMode="1"/>
  <dimension ref="A1:X179"/>
  <sheetViews>
    <sheetView topLeftCell="B1" zoomScale="77" zoomScaleNormal="77" workbookViewId="0">
      <pane ySplit="1" topLeftCell="A20" activePane="bottomLeft" state="frozen"/>
      <selection pane="bottomLeft" activeCell="G21" sqref="G21:G182"/>
    </sheetView>
  </sheetViews>
  <sheetFormatPr defaultRowHeight="15" x14ac:dyDescent="0.25"/>
  <cols>
    <col min="3" max="3" width="14.7109375" customWidth="1"/>
    <col min="4" max="4" width="20.85546875" customWidth="1"/>
    <col min="7" max="7" width="19.85546875" style="87" customWidth="1"/>
    <col min="8" max="8" width="14" customWidth="1"/>
    <col min="9" max="9" width="14.28515625" style="87" bestFit="1" customWidth="1"/>
    <col min="10" max="10" width="13.28515625" style="87" bestFit="1" customWidth="1"/>
    <col min="11" max="11" width="13.28515625" style="87" hidden="1" customWidth="1"/>
    <col min="12" max="12" width="14" style="87" bestFit="1" customWidth="1"/>
    <col min="13" max="13" width="16.42578125" style="87" customWidth="1"/>
    <col min="14" max="14" width="14" bestFit="1" customWidth="1"/>
    <col min="15" max="15" width="12.42578125" bestFit="1" customWidth="1"/>
    <col min="19" max="19" width="15.140625" style="6" customWidth="1"/>
  </cols>
  <sheetData>
    <row r="1" spans="1:19" x14ac:dyDescent="0.25">
      <c r="A1" t="s">
        <v>0</v>
      </c>
      <c r="B1" t="s">
        <v>1</v>
      </c>
      <c r="C1" s="41" t="s">
        <v>2</v>
      </c>
      <c r="D1" s="41" t="s">
        <v>4361</v>
      </c>
      <c r="E1" s="41" t="s">
        <v>4362</v>
      </c>
      <c r="F1" s="41" t="s">
        <v>4363</v>
      </c>
      <c r="G1" s="60" t="s">
        <v>4364</v>
      </c>
      <c r="H1" s="41" t="s">
        <v>5143</v>
      </c>
      <c r="I1" s="60" t="s">
        <v>5142</v>
      </c>
      <c r="J1" s="60" t="s">
        <v>5144</v>
      </c>
      <c r="K1" s="60" t="s">
        <v>4365</v>
      </c>
      <c r="L1" s="60" t="s">
        <v>4366</v>
      </c>
      <c r="M1" s="60" t="s">
        <v>4367</v>
      </c>
    </row>
    <row r="2" spans="1:19" x14ac:dyDescent="0.25">
      <c r="A2">
        <v>1</v>
      </c>
      <c r="B2" t="s">
        <v>4368</v>
      </c>
      <c r="C2" s="41" t="s">
        <v>4369</v>
      </c>
      <c r="D2" s="41" t="s">
        <v>4370</v>
      </c>
      <c r="E2" s="41" t="s">
        <v>4334</v>
      </c>
      <c r="F2" s="41" t="s">
        <v>4371</v>
      </c>
      <c r="G2" s="60">
        <f>SUM(H2:M2)</f>
        <v>0</v>
      </c>
      <c r="H2" s="60">
        <v>0</v>
      </c>
      <c r="I2" s="60">
        <v>0</v>
      </c>
      <c r="J2" s="60">
        <v>0</v>
      </c>
      <c r="K2" s="60">
        <v>0</v>
      </c>
      <c r="L2" s="60">
        <v>0</v>
      </c>
      <c r="M2" s="60">
        <f>L2*0.2</f>
        <v>0</v>
      </c>
    </row>
    <row r="3" spans="1:19" s="88" customFormat="1" x14ac:dyDescent="0.25">
      <c r="A3" s="88">
        <v>2</v>
      </c>
      <c r="B3" s="88" t="s">
        <v>4372</v>
      </c>
      <c r="C3" s="49" t="s">
        <v>1491</v>
      </c>
      <c r="D3" s="49" t="s">
        <v>4370</v>
      </c>
      <c r="E3" s="49" t="s">
        <v>4334</v>
      </c>
      <c r="F3" s="49" t="s">
        <v>4371</v>
      </c>
      <c r="G3" s="91">
        <f t="shared" ref="G3:G66" si="0">SUM(H3:M3)</f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f t="shared" ref="M3:M66" si="1">L3*0.2</f>
        <v>0</v>
      </c>
      <c r="S3" s="132"/>
    </row>
    <row r="4" spans="1:19" x14ac:dyDescent="0.25">
      <c r="A4">
        <v>3</v>
      </c>
      <c r="B4" t="s">
        <v>4373</v>
      </c>
      <c r="C4" s="41" t="s">
        <v>4374</v>
      </c>
      <c r="D4" s="41" t="s">
        <v>4370</v>
      </c>
      <c r="E4" s="41" t="s">
        <v>4334</v>
      </c>
      <c r="F4" s="41" t="s">
        <v>4371</v>
      </c>
      <c r="G4" s="60">
        <f t="shared" si="0"/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f t="shared" si="1"/>
        <v>0</v>
      </c>
    </row>
    <row r="5" spans="1:19" x14ac:dyDescent="0.25">
      <c r="A5">
        <v>5</v>
      </c>
      <c r="B5" t="s">
        <v>4375</v>
      </c>
      <c r="C5" s="41" t="s">
        <v>4376</v>
      </c>
      <c r="D5" s="41" t="s">
        <v>4370</v>
      </c>
      <c r="E5" s="41" t="s">
        <v>4334</v>
      </c>
      <c r="F5" s="41" t="s">
        <v>4371</v>
      </c>
      <c r="G5" s="60">
        <f t="shared" si="0"/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f t="shared" si="1"/>
        <v>0</v>
      </c>
    </row>
    <row r="6" spans="1:19" hidden="1" x14ac:dyDescent="0.25">
      <c r="A6">
        <v>6</v>
      </c>
      <c r="B6" t="s">
        <v>4377</v>
      </c>
      <c r="C6" s="41" t="s">
        <v>4376</v>
      </c>
      <c r="D6" s="41" t="s">
        <v>4378</v>
      </c>
      <c r="E6" s="41" t="s">
        <v>4379</v>
      </c>
      <c r="F6" s="41" t="s">
        <v>4380</v>
      </c>
      <c r="G6" s="60">
        <f t="shared" si="0"/>
        <v>38901.599999999999</v>
      </c>
      <c r="H6" s="60">
        <v>0</v>
      </c>
      <c r="I6" s="60">
        <v>0</v>
      </c>
      <c r="J6" s="60">
        <v>0</v>
      </c>
      <c r="K6" s="60">
        <v>0</v>
      </c>
      <c r="L6" s="103">
        <v>32418</v>
      </c>
      <c r="M6" s="60">
        <f t="shared" si="1"/>
        <v>6483.6</v>
      </c>
    </row>
    <row r="7" spans="1:19" hidden="1" x14ac:dyDescent="0.25">
      <c r="A7">
        <v>7</v>
      </c>
      <c r="B7" t="s">
        <v>4381</v>
      </c>
      <c r="C7" s="41" t="s">
        <v>4376</v>
      </c>
      <c r="D7" s="41" t="s">
        <v>4382</v>
      </c>
      <c r="E7" s="41" t="s">
        <v>1407</v>
      </c>
      <c r="F7" s="41" t="s">
        <v>4383</v>
      </c>
      <c r="G7" s="60">
        <f t="shared" si="0"/>
        <v>996565.2</v>
      </c>
      <c r="H7" s="60">
        <v>0</v>
      </c>
      <c r="I7" s="60">
        <v>0</v>
      </c>
      <c r="J7" s="60">
        <v>0</v>
      </c>
      <c r="K7" s="60">
        <v>0</v>
      </c>
      <c r="L7" s="103">
        <v>830471</v>
      </c>
      <c r="M7" s="60">
        <f t="shared" si="1"/>
        <v>166094.20000000001</v>
      </c>
    </row>
    <row r="8" spans="1:19" hidden="1" x14ac:dyDescent="0.25">
      <c r="A8">
        <v>8</v>
      </c>
      <c r="B8" t="s">
        <v>4384</v>
      </c>
      <c r="C8" s="41" t="s">
        <v>4376</v>
      </c>
      <c r="D8" s="41" t="s">
        <v>4378</v>
      </c>
      <c r="E8" s="41" t="s">
        <v>4379</v>
      </c>
      <c r="F8" s="41" t="s">
        <v>4380</v>
      </c>
      <c r="G8" s="60">
        <f t="shared" si="0"/>
        <v>-38901.599999999999</v>
      </c>
      <c r="H8" s="60">
        <v>0</v>
      </c>
      <c r="I8" s="60">
        <v>0</v>
      </c>
      <c r="J8" s="60">
        <v>0</v>
      </c>
      <c r="K8" s="60">
        <v>0</v>
      </c>
      <c r="L8" s="103">
        <v>-32418</v>
      </c>
      <c r="M8" s="60">
        <f t="shared" si="1"/>
        <v>-6483.6</v>
      </c>
    </row>
    <row r="9" spans="1:19" hidden="1" x14ac:dyDescent="0.25">
      <c r="A9">
        <v>9</v>
      </c>
      <c r="B9" t="s">
        <v>4385</v>
      </c>
      <c r="C9" s="41" t="s">
        <v>4376</v>
      </c>
      <c r="D9" s="41" t="s">
        <v>4378</v>
      </c>
      <c r="E9" s="41" t="s">
        <v>4379</v>
      </c>
      <c r="F9" s="41" t="s">
        <v>4380</v>
      </c>
      <c r="G9" s="60">
        <f t="shared" si="0"/>
        <v>46200</v>
      </c>
      <c r="H9" s="60">
        <v>0</v>
      </c>
      <c r="I9" s="60">
        <v>0</v>
      </c>
      <c r="J9" s="60">
        <v>0</v>
      </c>
      <c r="K9" s="60">
        <v>0</v>
      </c>
      <c r="L9" s="103">
        <v>38500</v>
      </c>
      <c r="M9" s="60">
        <f t="shared" si="1"/>
        <v>7700</v>
      </c>
    </row>
    <row r="10" spans="1:19" x14ac:dyDescent="0.25">
      <c r="A10">
        <v>10</v>
      </c>
      <c r="B10" t="s">
        <v>4386</v>
      </c>
      <c r="C10" s="41" t="s">
        <v>1504</v>
      </c>
      <c r="D10" s="41" t="s">
        <v>4370</v>
      </c>
      <c r="E10" s="41" t="s">
        <v>4334</v>
      </c>
      <c r="F10" s="41" t="s">
        <v>4371</v>
      </c>
      <c r="G10" s="60">
        <f t="shared" si="0"/>
        <v>0</v>
      </c>
      <c r="H10" s="60">
        <v>0</v>
      </c>
      <c r="I10" s="60">
        <v>0</v>
      </c>
      <c r="J10" s="60">
        <v>0</v>
      </c>
      <c r="K10" s="60">
        <v>0</v>
      </c>
      <c r="L10" s="103">
        <v>0</v>
      </c>
      <c r="M10" s="60">
        <f t="shared" si="1"/>
        <v>0</v>
      </c>
    </row>
    <row r="11" spans="1:19" x14ac:dyDescent="0.25">
      <c r="A11">
        <v>11</v>
      </c>
      <c r="B11" t="s">
        <v>4387</v>
      </c>
      <c r="C11" s="41" t="s">
        <v>1506</v>
      </c>
      <c r="D11" s="41" t="s">
        <v>4370</v>
      </c>
      <c r="E11" s="41" t="s">
        <v>4334</v>
      </c>
      <c r="F11" s="41" t="s">
        <v>4371</v>
      </c>
      <c r="G11" s="60">
        <f t="shared" si="0"/>
        <v>0</v>
      </c>
      <c r="H11" s="60">
        <v>0</v>
      </c>
      <c r="I11" s="60">
        <v>0</v>
      </c>
      <c r="J11" s="60">
        <v>0</v>
      </c>
      <c r="K11" s="60">
        <v>0</v>
      </c>
      <c r="L11" s="103">
        <v>0</v>
      </c>
      <c r="M11" s="60">
        <f t="shared" si="1"/>
        <v>0</v>
      </c>
    </row>
    <row r="12" spans="1:19" x14ac:dyDescent="0.25">
      <c r="A12">
        <v>12</v>
      </c>
      <c r="B12" t="s">
        <v>4388</v>
      </c>
      <c r="C12" s="41" t="s">
        <v>1508</v>
      </c>
      <c r="D12" s="41" t="s">
        <v>4370</v>
      </c>
      <c r="E12" s="41" t="s">
        <v>4334</v>
      </c>
      <c r="F12" s="41" t="s">
        <v>4371</v>
      </c>
      <c r="G12" s="60">
        <f t="shared" si="0"/>
        <v>0</v>
      </c>
      <c r="H12" s="60">
        <v>0</v>
      </c>
      <c r="I12" s="60">
        <v>0</v>
      </c>
      <c r="J12" s="60">
        <v>0</v>
      </c>
      <c r="K12" s="60">
        <v>0</v>
      </c>
      <c r="L12" s="103">
        <v>0</v>
      </c>
      <c r="M12" s="60">
        <f t="shared" si="1"/>
        <v>0</v>
      </c>
    </row>
    <row r="13" spans="1:19" x14ac:dyDescent="0.25">
      <c r="A13">
        <v>13</v>
      </c>
      <c r="B13" t="s">
        <v>4389</v>
      </c>
      <c r="C13" s="41" t="s">
        <v>1508</v>
      </c>
      <c r="D13" s="41" t="s">
        <v>4370</v>
      </c>
      <c r="E13" s="41" t="s">
        <v>4334</v>
      </c>
      <c r="F13" s="41" t="s">
        <v>4371</v>
      </c>
      <c r="G13" s="60">
        <f t="shared" si="0"/>
        <v>0</v>
      </c>
      <c r="H13" s="60">
        <v>0</v>
      </c>
      <c r="I13" s="60">
        <v>0</v>
      </c>
      <c r="J13" s="60">
        <v>0</v>
      </c>
      <c r="K13" s="60">
        <v>0</v>
      </c>
      <c r="L13" s="103">
        <v>0</v>
      </c>
      <c r="M13" s="60">
        <f t="shared" si="1"/>
        <v>0</v>
      </c>
    </row>
    <row r="14" spans="1:19" x14ac:dyDescent="0.25">
      <c r="A14">
        <v>14</v>
      </c>
      <c r="B14" t="s">
        <v>4390</v>
      </c>
      <c r="C14" s="41" t="s">
        <v>1508</v>
      </c>
      <c r="D14" s="41" t="s">
        <v>4370</v>
      </c>
      <c r="E14" s="41" t="s">
        <v>4334</v>
      </c>
      <c r="F14" s="41" t="s">
        <v>4371</v>
      </c>
      <c r="G14" s="60">
        <f t="shared" si="0"/>
        <v>0</v>
      </c>
      <c r="H14" s="60">
        <v>0</v>
      </c>
      <c r="I14" s="60">
        <v>0</v>
      </c>
      <c r="J14" s="60">
        <v>0</v>
      </c>
      <c r="K14" s="60">
        <v>0</v>
      </c>
      <c r="L14" s="103">
        <v>0</v>
      </c>
      <c r="M14" s="60">
        <f t="shared" si="1"/>
        <v>0</v>
      </c>
    </row>
    <row r="15" spans="1:19" x14ac:dyDescent="0.25">
      <c r="A15">
        <v>15</v>
      </c>
      <c r="B15" t="s">
        <v>4391</v>
      </c>
      <c r="C15" s="41" t="s">
        <v>1510</v>
      </c>
      <c r="D15" s="41" t="s">
        <v>4370</v>
      </c>
      <c r="E15" s="41" t="s">
        <v>4334</v>
      </c>
      <c r="F15" s="41" t="s">
        <v>4371</v>
      </c>
      <c r="G15" s="60">
        <f t="shared" si="0"/>
        <v>0</v>
      </c>
      <c r="H15" s="60">
        <v>0</v>
      </c>
      <c r="I15" s="60">
        <v>0</v>
      </c>
      <c r="J15" s="60">
        <v>0</v>
      </c>
      <c r="K15" s="60">
        <v>0</v>
      </c>
      <c r="L15" s="103">
        <v>0</v>
      </c>
      <c r="M15" s="60">
        <f t="shared" si="1"/>
        <v>0</v>
      </c>
    </row>
    <row r="16" spans="1:19" x14ac:dyDescent="0.25">
      <c r="A16">
        <v>16</v>
      </c>
      <c r="B16" t="s">
        <v>4392</v>
      </c>
      <c r="C16" s="41" t="s">
        <v>1512</v>
      </c>
      <c r="D16" s="41" t="s">
        <v>4370</v>
      </c>
      <c r="E16" s="41" t="s">
        <v>4334</v>
      </c>
      <c r="F16" s="41" t="s">
        <v>4371</v>
      </c>
      <c r="G16" s="60">
        <f t="shared" si="0"/>
        <v>177310.8</v>
      </c>
      <c r="H16" s="60">
        <v>0</v>
      </c>
      <c r="I16" s="60">
        <v>0</v>
      </c>
      <c r="J16" s="60">
        <v>0</v>
      </c>
      <c r="K16" s="60">
        <v>0</v>
      </c>
      <c r="L16" s="103">
        <v>147759</v>
      </c>
      <c r="M16" s="60">
        <f t="shared" si="1"/>
        <v>29551.800000000003</v>
      </c>
    </row>
    <row r="17" spans="1:24" hidden="1" x14ac:dyDescent="0.25">
      <c r="A17">
        <v>17</v>
      </c>
      <c r="B17" t="s">
        <v>4393</v>
      </c>
      <c r="C17" s="41" t="s">
        <v>1512</v>
      </c>
      <c r="D17" s="41" t="s">
        <v>4394</v>
      </c>
      <c r="E17" s="41" t="s">
        <v>1387</v>
      </c>
      <c r="F17" s="41" t="s">
        <v>4395</v>
      </c>
      <c r="G17" s="60">
        <f t="shared" si="0"/>
        <v>1347421.2</v>
      </c>
      <c r="H17" s="60">
        <v>0</v>
      </c>
      <c r="I17" s="60">
        <v>0</v>
      </c>
      <c r="J17" s="60">
        <v>0</v>
      </c>
      <c r="K17" s="60">
        <v>0</v>
      </c>
      <c r="L17" s="103">
        <v>1122851</v>
      </c>
      <c r="M17" s="60">
        <f t="shared" si="1"/>
        <v>224570.2</v>
      </c>
    </row>
    <row r="18" spans="1:24" x14ac:dyDescent="0.25">
      <c r="A18">
        <v>18</v>
      </c>
      <c r="B18" t="s">
        <v>4396</v>
      </c>
      <c r="C18" s="41" t="s">
        <v>1514</v>
      </c>
      <c r="D18" s="41" t="s">
        <v>4370</v>
      </c>
      <c r="E18" s="41" t="s">
        <v>4334</v>
      </c>
      <c r="F18" s="41" t="s">
        <v>4371</v>
      </c>
      <c r="G18" s="60">
        <f t="shared" si="0"/>
        <v>177340.79999999999</v>
      </c>
      <c r="H18" s="60">
        <v>0</v>
      </c>
      <c r="I18" s="60">
        <v>0</v>
      </c>
      <c r="J18" s="60">
        <v>0</v>
      </c>
      <c r="K18" s="60">
        <v>0</v>
      </c>
      <c r="L18" s="103">
        <v>147784</v>
      </c>
      <c r="M18" s="60">
        <f t="shared" si="1"/>
        <v>29556.800000000003</v>
      </c>
    </row>
    <row r="19" spans="1:24" hidden="1" x14ac:dyDescent="0.25">
      <c r="A19">
        <v>19</v>
      </c>
      <c r="B19" t="s">
        <v>4397</v>
      </c>
      <c r="C19" s="41" t="s">
        <v>1514</v>
      </c>
      <c r="D19" s="41" t="s">
        <v>4394</v>
      </c>
      <c r="E19" s="41" t="s">
        <v>1387</v>
      </c>
      <c r="F19" s="41" t="s">
        <v>4395</v>
      </c>
      <c r="G19" s="60">
        <f t="shared" si="0"/>
        <v>857590.8</v>
      </c>
      <c r="H19" s="60">
        <v>0</v>
      </c>
      <c r="I19" s="60">
        <v>0</v>
      </c>
      <c r="J19" s="60">
        <v>0</v>
      </c>
      <c r="K19" s="60">
        <v>0</v>
      </c>
      <c r="L19" s="103">
        <v>714659</v>
      </c>
      <c r="M19" s="60">
        <f t="shared" si="1"/>
        <v>142931.80000000002</v>
      </c>
    </row>
    <row r="20" spans="1:24" hidden="1" x14ac:dyDescent="0.25">
      <c r="A20">
        <v>27</v>
      </c>
      <c r="B20" t="s">
        <v>4398</v>
      </c>
      <c r="C20" s="41" t="s">
        <v>1514</v>
      </c>
      <c r="D20" s="41" t="s">
        <v>4394</v>
      </c>
      <c r="E20" s="41" t="s">
        <v>1387</v>
      </c>
      <c r="F20" s="41" t="s">
        <v>4395</v>
      </c>
      <c r="G20" s="60">
        <f t="shared" si="0"/>
        <v>735018</v>
      </c>
      <c r="H20" s="60">
        <v>0</v>
      </c>
      <c r="I20" s="60">
        <v>0</v>
      </c>
      <c r="J20" s="60">
        <v>0</v>
      </c>
      <c r="K20" s="60">
        <v>0</v>
      </c>
      <c r="L20" s="103">
        <v>612515</v>
      </c>
      <c r="M20" s="60">
        <f t="shared" si="1"/>
        <v>122503</v>
      </c>
    </row>
    <row r="21" spans="1:24" x14ac:dyDescent="0.25">
      <c r="A21">
        <v>20</v>
      </c>
      <c r="B21" t="s">
        <v>4399</v>
      </c>
      <c r="C21" s="41" t="s">
        <v>4400</v>
      </c>
      <c r="D21" s="41" t="s">
        <v>4370</v>
      </c>
      <c r="E21" s="41" t="s">
        <v>4334</v>
      </c>
      <c r="F21" s="41" t="s">
        <v>4371</v>
      </c>
      <c r="G21" s="60">
        <f t="shared" si="0"/>
        <v>177384</v>
      </c>
      <c r="H21" s="60">
        <v>0</v>
      </c>
      <c r="I21" s="60">
        <v>0</v>
      </c>
      <c r="J21" s="60">
        <v>0</v>
      </c>
      <c r="K21" s="60">
        <v>0</v>
      </c>
      <c r="L21" s="103">
        <v>147820</v>
      </c>
      <c r="M21" s="60">
        <f t="shared" si="1"/>
        <v>29564</v>
      </c>
    </row>
    <row r="22" spans="1:24" x14ac:dyDescent="0.25">
      <c r="A22">
        <v>21</v>
      </c>
      <c r="B22" t="s">
        <v>4401</v>
      </c>
      <c r="C22" s="41" t="s">
        <v>4400</v>
      </c>
      <c r="D22" s="41" t="s">
        <v>4370</v>
      </c>
      <c r="E22" s="41" t="s">
        <v>4334</v>
      </c>
      <c r="F22" s="41" t="s">
        <v>4371</v>
      </c>
      <c r="G22" s="60">
        <f t="shared" si="0"/>
        <v>177384</v>
      </c>
      <c r="H22" s="60">
        <v>0</v>
      </c>
      <c r="I22" s="60">
        <v>0</v>
      </c>
      <c r="J22" s="60">
        <v>0</v>
      </c>
      <c r="K22" s="60">
        <v>0</v>
      </c>
      <c r="L22" s="103">
        <v>147820</v>
      </c>
      <c r="M22" s="60">
        <f t="shared" si="1"/>
        <v>29564</v>
      </c>
    </row>
    <row r="23" spans="1:24" x14ac:dyDescent="0.25">
      <c r="A23">
        <v>22</v>
      </c>
      <c r="B23" t="s">
        <v>4402</v>
      </c>
      <c r="C23" s="41" t="s">
        <v>1516</v>
      </c>
      <c r="D23" s="41" t="s">
        <v>4370</v>
      </c>
      <c r="E23" s="41" t="s">
        <v>4334</v>
      </c>
      <c r="F23" s="41" t="s">
        <v>4371</v>
      </c>
      <c r="G23" s="60">
        <f t="shared" si="0"/>
        <v>177399.6</v>
      </c>
      <c r="H23" s="60">
        <v>0</v>
      </c>
      <c r="I23" s="60">
        <v>0</v>
      </c>
      <c r="J23" s="60">
        <v>0</v>
      </c>
      <c r="K23" s="60">
        <v>0</v>
      </c>
      <c r="L23" s="103">
        <v>147833</v>
      </c>
      <c r="M23" s="60">
        <f t="shared" si="1"/>
        <v>29566.600000000002</v>
      </c>
    </row>
    <row r="24" spans="1:24" x14ac:dyDescent="0.25">
      <c r="A24">
        <v>23</v>
      </c>
      <c r="B24" t="s">
        <v>4403</v>
      </c>
      <c r="C24" s="41" t="s">
        <v>4404</v>
      </c>
      <c r="D24" s="41" t="s">
        <v>4370</v>
      </c>
      <c r="E24" s="41" t="s">
        <v>4334</v>
      </c>
      <c r="F24" s="41" t="s">
        <v>4371</v>
      </c>
      <c r="G24" s="60">
        <f t="shared" si="0"/>
        <v>292186.8</v>
      </c>
      <c r="H24" s="60">
        <v>0</v>
      </c>
      <c r="I24" s="60">
        <v>0</v>
      </c>
      <c r="J24" s="60">
        <v>0</v>
      </c>
      <c r="K24" s="60">
        <v>0</v>
      </c>
      <c r="L24" s="103">
        <v>243489</v>
      </c>
      <c r="M24" s="60">
        <f t="shared" si="1"/>
        <v>48697.8</v>
      </c>
    </row>
    <row r="25" spans="1:24" x14ac:dyDescent="0.25">
      <c r="A25">
        <v>24</v>
      </c>
      <c r="B25" t="s">
        <v>4405</v>
      </c>
      <c r="C25" s="41" t="s">
        <v>1519</v>
      </c>
      <c r="D25" s="41" t="s">
        <v>4370</v>
      </c>
      <c r="E25" s="41" t="s">
        <v>4334</v>
      </c>
      <c r="F25" s="41" t="s">
        <v>4371</v>
      </c>
      <c r="G25" s="60">
        <f t="shared" si="0"/>
        <v>333735.59999999998</v>
      </c>
      <c r="H25" s="60">
        <v>0</v>
      </c>
      <c r="I25" s="60">
        <v>0</v>
      </c>
      <c r="J25" s="60">
        <v>0</v>
      </c>
      <c r="K25" s="60">
        <v>0</v>
      </c>
      <c r="L25" s="103">
        <v>278113</v>
      </c>
      <c r="M25" s="60">
        <f t="shared" si="1"/>
        <v>55622.600000000006</v>
      </c>
    </row>
    <row r="26" spans="1:24" x14ac:dyDescent="0.25">
      <c r="A26">
        <v>25</v>
      </c>
      <c r="B26" t="s">
        <v>4406</v>
      </c>
      <c r="C26" s="41" t="s">
        <v>1521</v>
      </c>
      <c r="D26" s="41" t="s">
        <v>4370</v>
      </c>
      <c r="E26" s="41" t="s">
        <v>4334</v>
      </c>
      <c r="F26" s="41" t="s">
        <v>4371</v>
      </c>
      <c r="G26" s="60">
        <f t="shared" si="0"/>
        <v>218995.20000000001</v>
      </c>
      <c r="H26" s="60">
        <v>0</v>
      </c>
      <c r="I26" s="60">
        <v>0</v>
      </c>
      <c r="J26" s="60">
        <v>0</v>
      </c>
      <c r="K26" s="60">
        <v>0</v>
      </c>
      <c r="L26" s="103">
        <v>182496</v>
      </c>
      <c r="M26" s="60">
        <f t="shared" si="1"/>
        <v>36499.200000000004</v>
      </c>
    </row>
    <row r="27" spans="1:24" x14ac:dyDescent="0.25">
      <c r="A27">
        <v>26</v>
      </c>
      <c r="B27" t="s">
        <v>4407</v>
      </c>
      <c r="C27" s="41" t="s">
        <v>1528</v>
      </c>
      <c r="D27" s="41" t="s">
        <v>4370</v>
      </c>
      <c r="E27" s="41" t="s">
        <v>4334</v>
      </c>
      <c r="F27" s="41" t="s">
        <v>4371</v>
      </c>
      <c r="G27" s="60">
        <f t="shared" si="0"/>
        <v>354651.6</v>
      </c>
      <c r="H27" s="60">
        <v>0</v>
      </c>
      <c r="I27" s="60">
        <v>0</v>
      </c>
      <c r="J27" s="60">
        <v>0</v>
      </c>
      <c r="K27" s="60">
        <v>0</v>
      </c>
      <c r="L27" s="103">
        <v>295543</v>
      </c>
      <c r="M27" s="60">
        <f t="shared" si="1"/>
        <v>59108.600000000006</v>
      </c>
    </row>
    <row r="28" spans="1:24" x14ac:dyDescent="0.25">
      <c r="A28">
        <v>28</v>
      </c>
      <c r="B28" t="s">
        <v>4408</v>
      </c>
      <c r="C28" s="41" t="s">
        <v>1533</v>
      </c>
      <c r="D28" s="41" t="s">
        <v>4370</v>
      </c>
      <c r="E28" s="41" t="s">
        <v>4334</v>
      </c>
      <c r="F28" s="41" t="s">
        <v>4371</v>
      </c>
      <c r="G28" s="60">
        <f t="shared" si="0"/>
        <v>354476.4</v>
      </c>
      <c r="H28" s="60">
        <v>0</v>
      </c>
      <c r="I28" s="60">
        <v>0</v>
      </c>
      <c r="J28" s="60">
        <v>0</v>
      </c>
      <c r="K28" s="60">
        <v>0</v>
      </c>
      <c r="L28" s="103">
        <v>295397</v>
      </c>
      <c r="M28" s="60">
        <f t="shared" si="1"/>
        <v>59079.4</v>
      </c>
    </row>
    <row r="29" spans="1:24" x14ac:dyDescent="0.25">
      <c r="A29">
        <v>29</v>
      </c>
      <c r="B29" t="s">
        <v>4409</v>
      </c>
      <c r="C29" s="41" t="s">
        <v>1543</v>
      </c>
      <c r="D29" s="41" t="s">
        <v>4370</v>
      </c>
      <c r="E29" s="41" t="s">
        <v>4334</v>
      </c>
      <c r="F29" s="41" t="s">
        <v>4371</v>
      </c>
      <c r="G29" s="60">
        <f t="shared" si="0"/>
        <v>177238.8</v>
      </c>
      <c r="H29" s="60">
        <v>0</v>
      </c>
      <c r="I29" s="60">
        <v>0</v>
      </c>
      <c r="J29" s="60">
        <v>0</v>
      </c>
      <c r="K29" s="60">
        <v>0</v>
      </c>
      <c r="L29" s="103">
        <v>147699</v>
      </c>
      <c r="M29" s="60">
        <f t="shared" si="1"/>
        <v>29539.800000000003</v>
      </c>
    </row>
    <row r="30" spans="1:24" x14ac:dyDescent="0.25">
      <c r="A30">
        <v>30</v>
      </c>
      <c r="B30" t="s">
        <v>4410</v>
      </c>
      <c r="C30" s="41" t="s">
        <v>1549</v>
      </c>
      <c r="D30" s="41" t="s">
        <v>4370</v>
      </c>
      <c r="E30" s="41" t="s">
        <v>4334</v>
      </c>
      <c r="F30" s="41" t="s">
        <v>4371</v>
      </c>
      <c r="G30" s="60">
        <f t="shared" si="0"/>
        <v>354476.4</v>
      </c>
      <c r="H30" s="60">
        <v>0</v>
      </c>
      <c r="I30" s="60">
        <v>0</v>
      </c>
      <c r="J30" s="60">
        <v>0</v>
      </c>
      <c r="K30" s="60">
        <v>0</v>
      </c>
      <c r="L30" s="103">
        <v>295397</v>
      </c>
      <c r="M30" s="60">
        <f t="shared" si="1"/>
        <v>59079.4</v>
      </c>
    </row>
    <row r="31" spans="1:24" hidden="1" x14ac:dyDescent="0.25">
      <c r="A31">
        <v>31</v>
      </c>
      <c r="B31" t="s">
        <v>4411</v>
      </c>
      <c r="C31" s="41" t="s">
        <v>1549</v>
      </c>
      <c r="D31" s="41" t="s">
        <v>4412</v>
      </c>
      <c r="E31" s="41" t="s">
        <v>1387</v>
      </c>
      <c r="F31" s="41" t="s">
        <v>1406</v>
      </c>
      <c r="G31" s="60">
        <f t="shared" si="0"/>
        <v>6634990.7999999998</v>
      </c>
      <c r="H31" s="60">
        <v>0</v>
      </c>
      <c r="I31" s="60">
        <v>0</v>
      </c>
      <c r="J31" s="60">
        <v>0</v>
      </c>
      <c r="K31" s="60">
        <v>0</v>
      </c>
      <c r="L31" s="103">
        <v>5529159</v>
      </c>
      <c r="M31" s="60">
        <f t="shared" si="1"/>
        <v>1105831.8</v>
      </c>
    </row>
    <row r="32" spans="1:24" hidden="1" x14ac:dyDescent="0.25">
      <c r="A32">
        <v>32</v>
      </c>
      <c r="B32" t="s">
        <v>4413</v>
      </c>
      <c r="C32" s="41" t="s">
        <v>1549</v>
      </c>
      <c r="D32" s="41" t="s">
        <v>4412</v>
      </c>
      <c r="E32" s="41" t="s">
        <v>1387</v>
      </c>
      <c r="F32" s="41" t="s">
        <v>1406</v>
      </c>
      <c r="G32" s="60">
        <f t="shared" si="0"/>
        <v>-6634990.7999999998</v>
      </c>
      <c r="H32" s="60">
        <v>0</v>
      </c>
      <c r="I32" s="60">
        <v>0</v>
      </c>
      <c r="J32" s="60">
        <v>0</v>
      </c>
      <c r="K32" s="60">
        <v>0</v>
      </c>
      <c r="L32" s="103">
        <v>-5529159</v>
      </c>
      <c r="M32" s="60">
        <f t="shared" si="1"/>
        <v>-1105831.8</v>
      </c>
      <c r="O32">
        <v>44651</v>
      </c>
      <c r="P32" t="s">
        <v>4370</v>
      </c>
      <c r="Q32" t="s">
        <v>4334</v>
      </c>
      <c r="R32" t="s">
        <v>4371</v>
      </c>
      <c r="S32" s="6">
        <v>136296</v>
      </c>
      <c r="W32">
        <v>0</v>
      </c>
      <c r="X32">
        <v>113580</v>
      </c>
    </row>
    <row r="33" spans="1:24" hidden="1" x14ac:dyDescent="0.25">
      <c r="A33">
        <v>33</v>
      </c>
      <c r="B33" t="s">
        <v>4414</v>
      </c>
      <c r="C33" s="41" t="s">
        <v>1549</v>
      </c>
      <c r="D33" s="41" t="s">
        <v>4412</v>
      </c>
      <c r="E33" s="41" t="s">
        <v>1387</v>
      </c>
      <c r="F33" s="41" t="s">
        <v>1406</v>
      </c>
      <c r="G33" s="60">
        <f t="shared" si="0"/>
        <v>4775155.2</v>
      </c>
      <c r="H33" s="60">
        <v>0</v>
      </c>
      <c r="I33" s="60">
        <v>0</v>
      </c>
      <c r="J33" s="60">
        <v>0</v>
      </c>
      <c r="K33" s="60">
        <v>0</v>
      </c>
      <c r="L33" s="103">
        <v>3979296</v>
      </c>
      <c r="M33" s="60">
        <f t="shared" si="1"/>
        <v>795859.20000000007</v>
      </c>
      <c r="O33">
        <v>44650</v>
      </c>
      <c r="P33" t="s">
        <v>4370</v>
      </c>
      <c r="Q33" t="s">
        <v>4334</v>
      </c>
      <c r="R33" t="s">
        <v>4371</v>
      </c>
      <c r="S33" s="6">
        <v>459113</v>
      </c>
      <c r="W33">
        <v>0</v>
      </c>
      <c r="X33">
        <v>382594</v>
      </c>
    </row>
    <row r="34" spans="1:24" hidden="1" x14ac:dyDescent="0.25">
      <c r="A34">
        <v>34</v>
      </c>
      <c r="B34" t="s">
        <v>4415</v>
      </c>
      <c r="C34" s="41" t="s">
        <v>1549</v>
      </c>
      <c r="D34" s="41" t="s">
        <v>4412</v>
      </c>
      <c r="E34" s="41" t="s">
        <v>1387</v>
      </c>
      <c r="F34" s="41" t="s">
        <v>1406</v>
      </c>
      <c r="G34" s="60">
        <f t="shared" si="0"/>
        <v>1859835.6</v>
      </c>
      <c r="H34" s="60">
        <v>0</v>
      </c>
      <c r="I34" s="60">
        <v>0</v>
      </c>
      <c r="J34" s="60">
        <v>0</v>
      </c>
      <c r="K34" s="60">
        <v>0</v>
      </c>
      <c r="L34" s="103">
        <v>1549863</v>
      </c>
      <c r="M34" s="60">
        <f t="shared" si="1"/>
        <v>309972.60000000003</v>
      </c>
      <c r="O34">
        <v>44648</v>
      </c>
      <c r="P34" t="s">
        <v>4370</v>
      </c>
      <c r="Q34" t="s">
        <v>4334</v>
      </c>
      <c r="R34" t="s">
        <v>4371</v>
      </c>
      <c r="S34" s="6">
        <v>263801</v>
      </c>
      <c r="W34">
        <v>0</v>
      </c>
      <c r="X34">
        <v>219834</v>
      </c>
    </row>
    <row r="35" spans="1:24" hidden="1" x14ac:dyDescent="0.25">
      <c r="A35">
        <v>35</v>
      </c>
      <c r="B35" t="s">
        <v>4416</v>
      </c>
      <c r="C35" s="41" t="s">
        <v>1549</v>
      </c>
      <c r="D35" s="41" t="s">
        <v>4412</v>
      </c>
      <c r="E35" s="41" t="s">
        <v>1387</v>
      </c>
      <c r="F35" s="41" t="s">
        <v>1406</v>
      </c>
      <c r="G35" s="60">
        <f t="shared" si="0"/>
        <v>133791.6</v>
      </c>
      <c r="H35" s="60">
        <v>0</v>
      </c>
      <c r="I35" s="60">
        <v>0</v>
      </c>
      <c r="J35" s="60">
        <v>0</v>
      </c>
      <c r="K35" s="60">
        <v>0</v>
      </c>
      <c r="L35" s="103">
        <v>111493</v>
      </c>
      <c r="M35" s="60">
        <f t="shared" si="1"/>
        <v>22298.600000000002</v>
      </c>
      <c r="O35">
        <v>44646</v>
      </c>
      <c r="P35" t="s">
        <v>4370</v>
      </c>
      <c r="Q35" t="s">
        <v>4334</v>
      </c>
      <c r="R35" t="s">
        <v>4371</v>
      </c>
      <c r="S35" s="6">
        <v>272750</v>
      </c>
      <c r="W35">
        <v>0</v>
      </c>
      <c r="X35">
        <v>227292</v>
      </c>
    </row>
    <row r="36" spans="1:24" s="88" customFormat="1" x14ac:dyDescent="0.25">
      <c r="A36" s="88">
        <v>37</v>
      </c>
      <c r="B36" s="88" t="s">
        <v>4417</v>
      </c>
      <c r="C36" s="49" t="s">
        <v>4418</v>
      </c>
      <c r="D36" s="49" t="s">
        <v>4370</v>
      </c>
      <c r="E36" s="49" t="s">
        <v>4334</v>
      </c>
      <c r="F36" s="49" t="s">
        <v>4371</v>
      </c>
      <c r="G36" s="91">
        <f t="shared" si="0"/>
        <v>302571.59999999998</v>
      </c>
      <c r="H36" s="91">
        <v>0</v>
      </c>
      <c r="I36" s="91">
        <v>0</v>
      </c>
      <c r="J36" s="91">
        <v>0</v>
      </c>
      <c r="K36" s="91">
        <v>0</v>
      </c>
      <c r="L36" s="91">
        <v>252143</v>
      </c>
      <c r="M36" s="91">
        <f t="shared" si="1"/>
        <v>50428.600000000006</v>
      </c>
      <c r="O36" s="88">
        <v>44645</v>
      </c>
      <c r="P36" s="88" t="s">
        <v>4455</v>
      </c>
      <c r="Q36" s="88" t="s">
        <v>1387</v>
      </c>
      <c r="R36" s="88" t="s">
        <v>4456</v>
      </c>
      <c r="S36" s="132">
        <v>70000</v>
      </c>
      <c r="W36" s="88">
        <v>0</v>
      </c>
      <c r="X36" s="88">
        <v>58333</v>
      </c>
    </row>
    <row r="37" spans="1:24" x14ac:dyDescent="0.25">
      <c r="A37">
        <v>36</v>
      </c>
      <c r="B37" t="s">
        <v>4419</v>
      </c>
      <c r="C37" s="41" t="s">
        <v>4418</v>
      </c>
      <c r="D37" s="41" t="s">
        <v>4370</v>
      </c>
      <c r="E37" s="41" t="s">
        <v>4334</v>
      </c>
      <c r="F37" s="41" t="s">
        <v>4371</v>
      </c>
      <c r="G37" s="60">
        <f t="shared" si="0"/>
        <v>-302571.59999999998</v>
      </c>
      <c r="H37" s="60">
        <v>0</v>
      </c>
      <c r="I37" s="60">
        <v>0</v>
      </c>
      <c r="J37" s="60">
        <v>0</v>
      </c>
      <c r="K37" s="60">
        <v>0</v>
      </c>
      <c r="L37" s="60">
        <v>-252143</v>
      </c>
      <c r="M37" s="60">
        <f t="shared" si="1"/>
        <v>-50428.600000000006</v>
      </c>
      <c r="O37">
        <v>44645</v>
      </c>
      <c r="P37" t="s">
        <v>4370</v>
      </c>
      <c r="Q37" t="s">
        <v>4334</v>
      </c>
      <c r="R37" t="s">
        <v>4371</v>
      </c>
      <c r="S37" s="6">
        <v>493840</v>
      </c>
      <c r="W37">
        <v>0</v>
      </c>
      <c r="X37">
        <v>411533</v>
      </c>
    </row>
    <row r="38" spans="1:24" x14ac:dyDescent="0.25">
      <c r="A38">
        <v>38</v>
      </c>
      <c r="B38" t="s">
        <v>4420</v>
      </c>
      <c r="C38" s="41" t="s">
        <v>4418</v>
      </c>
      <c r="D38" s="41" t="s">
        <v>4370</v>
      </c>
      <c r="E38" s="41" t="s">
        <v>4334</v>
      </c>
      <c r="F38" s="41" t="s">
        <v>4371</v>
      </c>
      <c r="G38" s="60">
        <f t="shared" si="0"/>
        <v>177530.4</v>
      </c>
      <c r="H38" s="60">
        <v>0</v>
      </c>
      <c r="I38" s="60">
        <v>0</v>
      </c>
      <c r="J38" s="60">
        <v>0</v>
      </c>
      <c r="K38" s="60">
        <v>0</v>
      </c>
      <c r="L38" s="60">
        <v>147942</v>
      </c>
      <c r="M38" s="60">
        <f t="shared" si="1"/>
        <v>29588.400000000001</v>
      </c>
      <c r="O38">
        <v>44642</v>
      </c>
      <c r="P38" t="s">
        <v>4370</v>
      </c>
      <c r="Q38" t="s">
        <v>4334</v>
      </c>
      <c r="R38" t="s">
        <v>4371</v>
      </c>
      <c r="S38" s="6">
        <v>265248</v>
      </c>
      <c r="W38">
        <v>0</v>
      </c>
      <c r="X38">
        <v>221040</v>
      </c>
    </row>
    <row r="39" spans="1:24" x14ac:dyDescent="0.25">
      <c r="A39">
        <v>39</v>
      </c>
      <c r="B39" t="s">
        <v>4421</v>
      </c>
      <c r="C39" s="41" t="s">
        <v>1553</v>
      </c>
      <c r="D39" s="41" t="s">
        <v>4370</v>
      </c>
      <c r="E39" s="41" t="s">
        <v>4334</v>
      </c>
      <c r="F39" s="41" t="s">
        <v>4371</v>
      </c>
      <c r="G39" s="60">
        <f t="shared" si="0"/>
        <v>177939.6</v>
      </c>
      <c r="H39" s="60">
        <v>0</v>
      </c>
      <c r="I39" s="60">
        <v>0</v>
      </c>
      <c r="J39" s="60">
        <v>0</v>
      </c>
      <c r="K39" s="60">
        <v>0</v>
      </c>
      <c r="L39" s="60">
        <v>148283</v>
      </c>
      <c r="M39" s="60">
        <f t="shared" si="1"/>
        <v>29656.600000000002</v>
      </c>
      <c r="O39">
        <v>44642</v>
      </c>
      <c r="P39" t="s">
        <v>4370</v>
      </c>
      <c r="Q39" t="s">
        <v>4334</v>
      </c>
      <c r="R39" t="s">
        <v>4371</v>
      </c>
      <c r="S39" s="6">
        <v>269244</v>
      </c>
      <c r="W39">
        <v>0</v>
      </c>
      <c r="X39">
        <v>224370</v>
      </c>
    </row>
    <row r="40" spans="1:24" x14ac:dyDescent="0.25">
      <c r="A40">
        <v>40</v>
      </c>
      <c r="B40" t="s">
        <v>4422</v>
      </c>
      <c r="C40" s="41" t="s">
        <v>1555</v>
      </c>
      <c r="D40" s="41" t="s">
        <v>4370</v>
      </c>
      <c r="E40" s="41" t="s">
        <v>4334</v>
      </c>
      <c r="F40" s="41" t="s">
        <v>4371</v>
      </c>
      <c r="G40" s="60">
        <f t="shared" si="0"/>
        <v>549999.6</v>
      </c>
      <c r="H40" s="60">
        <v>0</v>
      </c>
      <c r="I40" s="60">
        <v>0</v>
      </c>
      <c r="J40" s="60">
        <v>0</v>
      </c>
      <c r="K40" s="60">
        <v>0</v>
      </c>
      <c r="L40" s="60">
        <v>458333</v>
      </c>
      <c r="M40" s="60">
        <f t="shared" si="1"/>
        <v>91666.6</v>
      </c>
      <c r="O40">
        <v>44641</v>
      </c>
      <c r="P40" t="s">
        <v>4370</v>
      </c>
      <c r="Q40" t="s">
        <v>4334</v>
      </c>
      <c r="R40" t="s">
        <v>4371</v>
      </c>
      <c r="S40" s="6">
        <v>265313</v>
      </c>
      <c r="W40">
        <v>0</v>
      </c>
      <c r="X40">
        <v>221094</v>
      </c>
    </row>
    <row r="41" spans="1:24" x14ac:dyDescent="0.25">
      <c r="A41">
        <v>41</v>
      </c>
      <c r="B41" t="s">
        <v>4423</v>
      </c>
      <c r="C41" s="41" t="s">
        <v>1555</v>
      </c>
      <c r="D41" s="41" t="s">
        <v>4370</v>
      </c>
      <c r="E41" s="41" t="s">
        <v>4334</v>
      </c>
      <c r="F41" s="41" t="s">
        <v>4371</v>
      </c>
      <c r="G41" s="60">
        <f t="shared" si="0"/>
        <v>179358</v>
      </c>
      <c r="H41" s="60">
        <v>0</v>
      </c>
      <c r="I41" s="60">
        <v>0</v>
      </c>
      <c r="J41" s="60">
        <v>0</v>
      </c>
      <c r="K41" s="60">
        <v>0</v>
      </c>
      <c r="L41" s="60">
        <v>149465</v>
      </c>
      <c r="M41" s="60">
        <f t="shared" si="1"/>
        <v>29893</v>
      </c>
      <c r="O41">
        <v>44639</v>
      </c>
      <c r="P41" t="s">
        <v>4447</v>
      </c>
      <c r="Q41" t="s">
        <v>4448</v>
      </c>
      <c r="R41" t="s">
        <v>4449</v>
      </c>
      <c r="S41" s="6">
        <v>43200</v>
      </c>
      <c r="W41">
        <v>0</v>
      </c>
      <c r="X41">
        <v>36000</v>
      </c>
    </row>
    <row r="42" spans="1:24" hidden="1" x14ac:dyDescent="0.25">
      <c r="A42">
        <v>42</v>
      </c>
      <c r="B42" t="s">
        <v>4424</v>
      </c>
      <c r="C42" s="41" t="s">
        <v>1557</v>
      </c>
      <c r="D42" s="41" t="s">
        <v>4394</v>
      </c>
      <c r="E42" s="41" t="s">
        <v>1387</v>
      </c>
      <c r="F42" s="41" t="s">
        <v>4395</v>
      </c>
      <c r="G42" s="60">
        <f t="shared" si="0"/>
        <v>557581.19999999995</v>
      </c>
      <c r="H42" s="60">
        <v>0</v>
      </c>
      <c r="I42" s="60">
        <v>0</v>
      </c>
      <c r="J42" s="60">
        <v>0</v>
      </c>
      <c r="K42" s="60">
        <v>0</v>
      </c>
      <c r="L42" s="60">
        <v>464651</v>
      </c>
      <c r="M42" s="60">
        <f t="shared" si="1"/>
        <v>92930.200000000012</v>
      </c>
      <c r="O42">
        <v>44639</v>
      </c>
      <c r="P42" t="s">
        <v>4370</v>
      </c>
      <c r="Q42" t="s">
        <v>4334</v>
      </c>
      <c r="R42" t="s">
        <v>4371</v>
      </c>
      <c r="S42" s="6">
        <v>233869</v>
      </c>
      <c r="W42">
        <v>0</v>
      </c>
      <c r="X42">
        <v>194891</v>
      </c>
    </row>
    <row r="43" spans="1:24" x14ac:dyDescent="0.25">
      <c r="A43">
        <v>43</v>
      </c>
      <c r="B43" t="s">
        <v>4425</v>
      </c>
      <c r="C43" s="41" t="s">
        <v>1557</v>
      </c>
      <c r="D43" s="41" t="s">
        <v>4370</v>
      </c>
      <c r="E43" s="41" t="s">
        <v>4334</v>
      </c>
      <c r="F43" s="41" t="s">
        <v>4371</v>
      </c>
      <c r="G43" s="60">
        <f t="shared" si="0"/>
        <v>179928</v>
      </c>
      <c r="H43" s="60">
        <v>0</v>
      </c>
      <c r="I43" s="60">
        <v>0</v>
      </c>
      <c r="J43" s="60">
        <v>0</v>
      </c>
      <c r="K43" s="60">
        <v>0</v>
      </c>
      <c r="L43" s="60">
        <v>149940</v>
      </c>
      <c r="M43" s="60">
        <f t="shared" si="1"/>
        <v>29988</v>
      </c>
      <c r="O43">
        <v>44639</v>
      </c>
      <c r="P43" t="s">
        <v>4394</v>
      </c>
      <c r="Q43" t="s">
        <v>1387</v>
      </c>
      <c r="R43" t="s">
        <v>4395</v>
      </c>
      <c r="S43" s="6">
        <v>496234</v>
      </c>
      <c r="W43">
        <v>0</v>
      </c>
      <c r="X43">
        <v>413528</v>
      </c>
    </row>
    <row r="44" spans="1:24" x14ac:dyDescent="0.25">
      <c r="A44">
        <v>44</v>
      </c>
      <c r="B44" t="s">
        <v>4426</v>
      </c>
      <c r="C44" s="41" t="s">
        <v>1566</v>
      </c>
      <c r="D44" s="41" t="s">
        <v>4370</v>
      </c>
      <c r="E44" s="41" t="s">
        <v>4334</v>
      </c>
      <c r="F44" s="41" t="s">
        <v>4371</v>
      </c>
      <c r="G44" s="60">
        <f t="shared" si="0"/>
        <v>182136</v>
      </c>
      <c r="H44" s="60">
        <v>0</v>
      </c>
      <c r="I44" s="60">
        <v>0</v>
      </c>
      <c r="J44" s="60">
        <v>0</v>
      </c>
      <c r="K44" s="60">
        <v>0</v>
      </c>
      <c r="L44" s="60">
        <v>151780</v>
      </c>
      <c r="M44" s="60">
        <f t="shared" si="1"/>
        <v>30356</v>
      </c>
      <c r="O44">
        <v>44637</v>
      </c>
      <c r="P44" t="s">
        <v>4370</v>
      </c>
      <c r="Q44" t="s">
        <v>4334</v>
      </c>
      <c r="R44" t="s">
        <v>4371</v>
      </c>
      <c r="S44" s="6">
        <v>576355</v>
      </c>
      <c r="W44">
        <v>0</v>
      </c>
      <c r="X44">
        <v>480296</v>
      </c>
    </row>
    <row r="45" spans="1:24" x14ac:dyDescent="0.25">
      <c r="A45">
        <v>45</v>
      </c>
      <c r="B45" t="s">
        <v>4427</v>
      </c>
      <c r="C45" s="41" t="s">
        <v>1570</v>
      </c>
      <c r="D45" s="41" t="s">
        <v>4370</v>
      </c>
      <c r="E45" s="41" t="s">
        <v>4334</v>
      </c>
      <c r="F45" s="41" t="s">
        <v>4371</v>
      </c>
      <c r="G45" s="60">
        <f t="shared" si="0"/>
        <v>185791.2</v>
      </c>
      <c r="H45" s="60">
        <v>0</v>
      </c>
      <c r="I45" s="60">
        <v>0</v>
      </c>
      <c r="J45" s="60">
        <v>0</v>
      </c>
      <c r="K45" s="60">
        <v>0</v>
      </c>
      <c r="L45" s="60">
        <v>154826</v>
      </c>
      <c r="M45" s="60">
        <f t="shared" si="1"/>
        <v>30965.200000000001</v>
      </c>
      <c r="O45">
        <v>44636</v>
      </c>
      <c r="P45" t="s">
        <v>4442</v>
      </c>
      <c r="Q45" t="s">
        <v>1387</v>
      </c>
      <c r="R45" t="s">
        <v>4443</v>
      </c>
      <c r="W45">
        <v>16258347</v>
      </c>
      <c r="X45">
        <v>0</v>
      </c>
    </row>
    <row r="46" spans="1:24" x14ac:dyDescent="0.25">
      <c r="A46">
        <v>46</v>
      </c>
      <c r="B46" t="s">
        <v>4428</v>
      </c>
      <c r="C46" s="41" t="s">
        <v>1574</v>
      </c>
      <c r="D46" s="41" t="s">
        <v>4370</v>
      </c>
      <c r="E46" s="41" t="s">
        <v>4334</v>
      </c>
      <c r="F46" s="41" t="s">
        <v>4371</v>
      </c>
      <c r="G46" s="60">
        <f t="shared" si="0"/>
        <v>182311.2</v>
      </c>
      <c r="H46" s="60">
        <v>0</v>
      </c>
      <c r="I46" s="60">
        <v>0</v>
      </c>
      <c r="J46" s="60">
        <v>0</v>
      </c>
      <c r="K46" s="60">
        <v>0</v>
      </c>
      <c r="L46" s="60">
        <v>151926</v>
      </c>
      <c r="M46" s="60">
        <f t="shared" si="1"/>
        <v>30385.200000000001</v>
      </c>
      <c r="O46">
        <v>44635</v>
      </c>
      <c r="P46" t="s">
        <v>4370</v>
      </c>
      <c r="Q46" t="s">
        <v>4334</v>
      </c>
      <c r="R46" t="s">
        <v>4371</v>
      </c>
      <c r="S46" s="6">
        <v>317288</v>
      </c>
      <c r="W46">
        <v>0</v>
      </c>
      <c r="X46">
        <v>264407</v>
      </c>
    </row>
    <row r="47" spans="1:24" hidden="1" x14ac:dyDescent="0.25">
      <c r="A47">
        <v>47</v>
      </c>
      <c r="B47" t="s">
        <v>4429</v>
      </c>
      <c r="C47" s="41" t="s">
        <v>1579</v>
      </c>
      <c r="D47" s="41" t="s">
        <v>4394</v>
      </c>
      <c r="E47" s="41" t="s">
        <v>1387</v>
      </c>
      <c r="F47" s="41" t="s">
        <v>4395</v>
      </c>
      <c r="G47" s="60">
        <f t="shared" si="0"/>
        <v>562308</v>
      </c>
      <c r="H47" s="60">
        <v>0</v>
      </c>
      <c r="I47" s="60">
        <v>0</v>
      </c>
      <c r="J47" s="60">
        <v>0</v>
      </c>
      <c r="K47" s="60">
        <v>0</v>
      </c>
      <c r="L47" s="60">
        <v>468590</v>
      </c>
      <c r="M47" s="60">
        <f t="shared" si="1"/>
        <v>93718</v>
      </c>
      <c r="O47">
        <v>44634</v>
      </c>
      <c r="P47" t="s">
        <v>4370</v>
      </c>
      <c r="Q47" t="s">
        <v>4334</v>
      </c>
      <c r="R47" t="s">
        <v>4371</v>
      </c>
      <c r="S47" s="6">
        <v>318192</v>
      </c>
      <c r="W47">
        <v>0</v>
      </c>
      <c r="X47">
        <v>265160</v>
      </c>
    </row>
    <row r="48" spans="1:24" x14ac:dyDescent="0.25">
      <c r="A48">
        <v>48</v>
      </c>
      <c r="B48" t="s">
        <v>4430</v>
      </c>
      <c r="C48" s="41" t="s">
        <v>1579</v>
      </c>
      <c r="D48" s="41" t="s">
        <v>4370</v>
      </c>
      <c r="E48" s="41" t="s">
        <v>4334</v>
      </c>
      <c r="F48" s="41" t="s">
        <v>4371</v>
      </c>
      <c r="G48" s="60">
        <f t="shared" si="0"/>
        <v>319197.59999999998</v>
      </c>
      <c r="H48" s="60">
        <v>0</v>
      </c>
      <c r="I48" s="60">
        <v>0</v>
      </c>
      <c r="J48" s="60">
        <v>0</v>
      </c>
      <c r="K48" s="60">
        <v>0</v>
      </c>
      <c r="L48" s="60">
        <v>265998</v>
      </c>
      <c r="M48" s="60">
        <f t="shared" si="1"/>
        <v>53199.600000000006</v>
      </c>
      <c r="O48">
        <v>44634</v>
      </c>
      <c r="P48" t="s">
        <v>4435</v>
      </c>
      <c r="Q48" t="s">
        <v>4436</v>
      </c>
      <c r="R48" t="s">
        <v>4437</v>
      </c>
      <c r="S48" s="6">
        <v>159020</v>
      </c>
      <c r="W48">
        <v>0</v>
      </c>
      <c r="X48">
        <v>132517</v>
      </c>
    </row>
    <row r="49" spans="1:24" x14ac:dyDescent="0.25">
      <c r="A49">
        <v>49</v>
      </c>
      <c r="B49" t="s">
        <v>4431</v>
      </c>
      <c r="C49" s="41" t="s">
        <v>1583</v>
      </c>
      <c r="D49" s="41" t="s">
        <v>4370</v>
      </c>
      <c r="E49" s="41" t="s">
        <v>4334</v>
      </c>
      <c r="F49" s="41" t="s">
        <v>4371</v>
      </c>
      <c r="G49" s="60">
        <f t="shared" si="0"/>
        <v>318192</v>
      </c>
      <c r="H49" s="60">
        <v>0</v>
      </c>
      <c r="I49" s="60">
        <v>0</v>
      </c>
      <c r="J49" s="60">
        <v>0</v>
      </c>
      <c r="K49" s="60">
        <v>0</v>
      </c>
      <c r="L49" s="60">
        <v>265160</v>
      </c>
      <c r="M49" s="60">
        <f t="shared" si="1"/>
        <v>53032</v>
      </c>
      <c r="O49">
        <v>44632</v>
      </c>
      <c r="P49" t="s">
        <v>4370</v>
      </c>
      <c r="Q49" t="s">
        <v>4334</v>
      </c>
      <c r="R49" t="s">
        <v>4371</v>
      </c>
      <c r="S49" s="6">
        <v>413648</v>
      </c>
      <c r="W49">
        <v>0</v>
      </c>
      <c r="X49">
        <v>344707</v>
      </c>
    </row>
    <row r="50" spans="1:24" x14ac:dyDescent="0.25">
      <c r="A50">
        <v>50</v>
      </c>
      <c r="B50" t="s">
        <v>4432</v>
      </c>
      <c r="C50" s="41" t="s">
        <v>1585</v>
      </c>
      <c r="D50" s="41" t="s">
        <v>4370</v>
      </c>
      <c r="E50" s="41" t="s">
        <v>4334</v>
      </c>
      <c r="F50" s="41" t="s">
        <v>4371</v>
      </c>
      <c r="G50" s="60">
        <f t="shared" si="0"/>
        <v>413648.4</v>
      </c>
      <c r="H50" s="60">
        <v>0</v>
      </c>
      <c r="I50" s="60">
        <v>0</v>
      </c>
      <c r="J50" s="60">
        <v>0</v>
      </c>
      <c r="K50" s="60">
        <v>0</v>
      </c>
      <c r="L50" s="60">
        <v>344707</v>
      </c>
      <c r="M50" s="60">
        <f t="shared" si="1"/>
        <v>68941.400000000009</v>
      </c>
      <c r="O50">
        <v>44631</v>
      </c>
      <c r="P50" t="s">
        <v>4370</v>
      </c>
      <c r="Q50" t="s">
        <v>4334</v>
      </c>
      <c r="R50" t="s">
        <v>4371</v>
      </c>
      <c r="S50" s="6">
        <v>318192</v>
      </c>
      <c r="W50">
        <v>0</v>
      </c>
      <c r="X50">
        <v>265160</v>
      </c>
    </row>
    <row r="51" spans="1:24" hidden="1" x14ac:dyDescent="0.25">
      <c r="A51">
        <v>51</v>
      </c>
      <c r="B51" t="s">
        <v>4433</v>
      </c>
      <c r="C51" s="41" t="s">
        <v>4434</v>
      </c>
      <c r="D51" s="41" t="s">
        <v>4435</v>
      </c>
      <c r="E51" s="41" t="s">
        <v>4436</v>
      </c>
      <c r="F51" s="41" t="s">
        <v>4437</v>
      </c>
      <c r="G51" s="60">
        <f t="shared" si="0"/>
        <v>159020.4</v>
      </c>
      <c r="H51" s="60">
        <v>0</v>
      </c>
      <c r="I51" s="60">
        <v>0</v>
      </c>
      <c r="J51" s="60">
        <v>0</v>
      </c>
      <c r="K51" s="60">
        <v>0</v>
      </c>
      <c r="L51" s="60">
        <v>132517</v>
      </c>
      <c r="M51" s="60">
        <f t="shared" si="1"/>
        <v>26503.4</v>
      </c>
      <c r="O51">
        <v>44630</v>
      </c>
      <c r="P51" t="s">
        <v>4370</v>
      </c>
      <c r="Q51" t="s">
        <v>4334</v>
      </c>
      <c r="R51" t="s">
        <v>4371</v>
      </c>
      <c r="S51" s="6">
        <v>319198</v>
      </c>
      <c r="W51">
        <v>0</v>
      </c>
      <c r="X51">
        <v>265998</v>
      </c>
    </row>
    <row r="52" spans="1:24" x14ac:dyDescent="0.25">
      <c r="A52">
        <v>52</v>
      </c>
      <c r="B52" t="s">
        <v>4438</v>
      </c>
      <c r="C52" s="41" t="s">
        <v>4434</v>
      </c>
      <c r="D52" s="41" t="s">
        <v>4370</v>
      </c>
      <c r="E52" s="41" t="s">
        <v>4334</v>
      </c>
      <c r="F52" s="41" t="s">
        <v>4371</v>
      </c>
      <c r="G52" s="60">
        <f t="shared" si="0"/>
        <v>318192</v>
      </c>
      <c r="H52" s="60">
        <v>0</v>
      </c>
      <c r="I52" s="60">
        <v>0</v>
      </c>
      <c r="J52" s="60">
        <v>0</v>
      </c>
      <c r="K52" s="60">
        <v>0</v>
      </c>
      <c r="L52" s="60">
        <v>265160</v>
      </c>
      <c r="M52" s="60">
        <f t="shared" si="1"/>
        <v>53032</v>
      </c>
      <c r="O52">
        <v>44630</v>
      </c>
      <c r="P52" t="s">
        <v>4394</v>
      </c>
      <c r="Q52" t="s">
        <v>1387</v>
      </c>
      <c r="R52" t="s">
        <v>4395</v>
      </c>
      <c r="S52" s="6">
        <v>562308</v>
      </c>
      <c r="W52">
        <v>0</v>
      </c>
      <c r="X52">
        <v>468590</v>
      </c>
    </row>
    <row r="53" spans="1:24" x14ac:dyDescent="0.25">
      <c r="A53">
        <v>53</v>
      </c>
      <c r="B53" t="s">
        <v>4439</v>
      </c>
      <c r="C53" s="41" t="s">
        <v>4440</v>
      </c>
      <c r="D53" s="41" t="s">
        <v>4370</v>
      </c>
      <c r="E53" s="41" t="s">
        <v>4334</v>
      </c>
      <c r="F53" s="41" t="s">
        <v>4371</v>
      </c>
      <c r="G53" s="60">
        <f t="shared" si="0"/>
        <v>317288.40000000002</v>
      </c>
      <c r="H53" s="60">
        <v>0</v>
      </c>
      <c r="I53" s="60">
        <v>0</v>
      </c>
      <c r="J53" s="60">
        <v>0</v>
      </c>
      <c r="K53" s="60">
        <v>0</v>
      </c>
      <c r="L53" s="60">
        <v>264407</v>
      </c>
      <c r="M53" s="60">
        <f t="shared" si="1"/>
        <v>52881.4</v>
      </c>
      <c r="O53">
        <v>44629</v>
      </c>
      <c r="P53" t="s">
        <v>4370</v>
      </c>
      <c r="Q53" t="s">
        <v>4334</v>
      </c>
      <c r="R53" t="s">
        <v>4371</v>
      </c>
      <c r="S53" s="6">
        <v>182311</v>
      </c>
      <c r="W53">
        <v>0</v>
      </c>
      <c r="X53">
        <v>151926</v>
      </c>
    </row>
    <row r="54" spans="1:24" hidden="1" x14ac:dyDescent="0.25">
      <c r="A54">
        <v>54</v>
      </c>
      <c r="B54" t="s">
        <v>4441</v>
      </c>
      <c r="C54" s="41" t="s">
        <v>1588</v>
      </c>
      <c r="D54" s="41" t="s">
        <v>4442</v>
      </c>
      <c r="E54" s="41" t="s">
        <v>1387</v>
      </c>
      <c r="F54" s="41" t="s">
        <v>4443</v>
      </c>
      <c r="G54" s="60">
        <f t="shared" si="0"/>
        <v>16258347</v>
      </c>
      <c r="H54" s="60">
        <v>16258347</v>
      </c>
      <c r="I54" s="60"/>
      <c r="J54" s="60">
        <v>0</v>
      </c>
      <c r="K54" s="60">
        <v>0</v>
      </c>
      <c r="L54" s="60">
        <v>0</v>
      </c>
      <c r="M54" s="60">
        <f t="shared" si="1"/>
        <v>0</v>
      </c>
      <c r="N54" s="44"/>
      <c r="O54">
        <v>44628</v>
      </c>
      <c r="P54" t="s">
        <v>4370</v>
      </c>
      <c r="Q54" t="s">
        <v>4334</v>
      </c>
      <c r="R54" t="s">
        <v>4371</v>
      </c>
      <c r="S54" s="6">
        <v>185790</v>
      </c>
      <c r="W54">
        <v>0</v>
      </c>
      <c r="X54">
        <v>154825</v>
      </c>
    </row>
    <row r="55" spans="1:24" x14ac:dyDescent="0.25">
      <c r="A55">
        <v>55</v>
      </c>
      <c r="B55" t="s">
        <v>4444</v>
      </c>
      <c r="C55" s="41" t="s">
        <v>1590</v>
      </c>
      <c r="D55" s="41" t="s">
        <v>4370</v>
      </c>
      <c r="E55" s="41" t="s">
        <v>4334</v>
      </c>
      <c r="F55" s="41" t="s">
        <v>4371</v>
      </c>
      <c r="G55" s="60">
        <f t="shared" si="0"/>
        <v>576354</v>
      </c>
      <c r="H55" s="60">
        <v>0</v>
      </c>
      <c r="I55" s="60">
        <v>0</v>
      </c>
      <c r="J55" s="60">
        <v>0</v>
      </c>
      <c r="K55" s="60">
        <v>0</v>
      </c>
      <c r="L55" s="60">
        <v>480295</v>
      </c>
      <c r="M55" s="60">
        <f t="shared" si="1"/>
        <v>96059</v>
      </c>
      <c r="O55">
        <v>44627</v>
      </c>
      <c r="P55" t="s">
        <v>4370</v>
      </c>
      <c r="Q55" t="s">
        <v>4334</v>
      </c>
      <c r="R55" t="s">
        <v>4371</v>
      </c>
      <c r="S55" s="6">
        <v>182136</v>
      </c>
      <c r="W55">
        <v>0</v>
      </c>
      <c r="X55">
        <v>151780</v>
      </c>
    </row>
    <row r="56" spans="1:24" hidden="1" x14ac:dyDescent="0.25">
      <c r="A56">
        <v>56</v>
      </c>
      <c r="B56" t="s">
        <v>4445</v>
      </c>
      <c r="C56" s="41" t="s">
        <v>1594</v>
      </c>
      <c r="D56" s="41" t="s">
        <v>4394</v>
      </c>
      <c r="E56" s="41" t="s">
        <v>1387</v>
      </c>
      <c r="F56" s="41" t="s">
        <v>4395</v>
      </c>
      <c r="G56" s="60">
        <f t="shared" si="0"/>
        <v>496233.6</v>
      </c>
      <c r="H56" s="60">
        <v>0</v>
      </c>
      <c r="I56" s="60">
        <v>0</v>
      </c>
      <c r="J56" s="60">
        <v>0</v>
      </c>
      <c r="K56" s="60">
        <v>0</v>
      </c>
      <c r="L56" s="60">
        <v>413528</v>
      </c>
      <c r="M56" s="60">
        <f t="shared" si="1"/>
        <v>82705.600000000006</v>
      </c>
      <c r="O56">
        <v>44624</v>
      </c>
      <c r="P56" t="s">
        <v>4370</v>
      </c>
      <c r="Q56" t="s">
        <v>4334</v>
      </c>
      <c r="R56" t="s">
        <v>4371</v>
      </c>
      <c r="S56" s="6">
        <v>179928</v>
      </c>
      <c r="W56">
        <v>0</v>
      </c>
      <c r="X56">
        <v>149940</v>
      </c>
    </row>
    <row r="57" spans="1:24" hidden="1" x14ac:dyDescent="0.25">
      <c r="A57">
        <v>57</v>
      </c>
      <c r="B57" t="s">
        <v>4446</v>
      </c>
      <c r="C57" s="41" t="s">
        <v>1594</v>
      </c>
      <c r="D57" s="41" t="s">
        <v>4447</v>
      </c>
      <c r="E57" s="41" t="s">
        <v>4448</v>
      </c>
      <c r="F57" s="41" t="s">
        <v>4449</v>
      </c>
      <c r="G57" s="60">
        <f t="shared" si="0"/>
        <v>43200</v>
      </c>
      <c r="H57" s="60">
        <v>0</v>
      </c>
      <c r="I57" s="60">
        <v>0</v>
      </c>
      <c r="J57" s="60">
        <v>0</v>
      </c>
      <c r="K57" s="60">
        <v>0</v>
      </c>
      <c r="L57" s="60">
        <v>36000</v>
      </c>
      <c r="M57" s="60">
        <f t="shared" si="1"/>
        <v>7200</v>
      </c>
      <c r="O57">
        <v>44623</v>
      </c>
      <c r="P57" t="s">
        <v>4370</v>
      </c>
      <c r="Q57" t="s">
        <v>4334</v>
      </c>
      <c r="R57" t="s">
        <v>4371</v>
      </c>
      <c r="S57" s="6">
        <v>179358</v>
      </c>
      <c r="W57">
        <v>0</v>
      </c>
      <c r="X57">
        <v>149465</v>
      </c>
    </row>
    <row r="58" spans="1:24" x14ac:dyDescent="0.25">
      <c r="A58">
        <v>58</v>
      </c>
      <c r="B58" t="s">
        <v>4450</v>
      </c>
      <c r="C58" s="41" t="s">
        <v>1594</v>
      </c>
      <c r="D58" s="41" t="s">
        <v>4370</v>
      </c>
      <c r="E58" s="41" t="s">
        <v>4334</v>
      </c>
      <c r="F58" s="41" t="s">
        <v>4371</v>
      </c>
      <c r="G58" s="60">
        <f t="shared" si="0"/>
        <v>233868</v>
      </c>
      <c r="H58" s="60">
        <v>0</v>
      </c>
      <c r="I58" s="60">
        <v>0</v>
      </c>
      <c r="J58" s="60">
        <v>0</v>
      </c>
      <c r="K58" s="60">
        <v>0</v>
      </c>
      <c r="L58" s="60">
        <v>194890</v>
      </c>
      <c r="M58" s="60">
        <f t="shared" si="1"/>
        <v>38978</v>
      </c>
      <c r="O58">
        <v>44624</v>
      </c>
      <c r="P58" t="s">
        <v>4394</v>
      </c>
      <c r="Q58" t="s">
        <v>1387</v>
      </c>
      <c r="R58" t="s">
        <v>4395</v>
      </c>
      <c r="S58" s="6">
        <v>557581</v>
      </c>
      <c r="W58">
        <v>0</v>
      </c>
      <c r="X58">
        <v>464651</v>
      </c>
    </row>
    <row r="59" spans="1:24" x14ac:dyDescent="0.25">
      <c r="A59">
        <v>59</v>
      </c>
      <c r="B59" t="s">
        <v>4451</v>
      </c>
      <c r="C59" s="41" t="s">
        <v>1599</v>
      </c>
      <c r="D59" s="41" t="s">
        <v>4370</v>
      </c>
      <c r="E59" s="41" t="s">
        <v>4334</v>
      </c>
      <c r="F59" s="41" t="s">
        <v>4371</v>
      </c>
      <c r="G59" s="60">
        <f t="shared" si="0"/>
        <v>265312.8</v>
      </c>
      <c r="H59" s="60">
        <v>0</v>
      </c>
      <c r="I59" s="60">
        <v>0</v>
      </c>
      <c r="J59" s="60">
        <v>0</v>
      </c>
      <c r="K59" s="60">
        <v>0</v>
      </c>
      <c r="L59" s="60">
        <v>221094</v>
      </c>
      <c r="M59" s="60">
        <f t="shared" si="1"/>
        <v>44218.8</v>
      </c>
      <c r="O59">
        <v>44623</v>
      </c>
      <c r="P59" t="s">
        <v>4370</v>
      </c>
      <c r="Q59" t="s">
        <v>4334</v>
      </c>
      <c r="R59" t="s">
        <v>4371</v>
      </c>
      <c r="S59" s="6">
        <v>550000</v>
      </c>
      <c r="W59">
        <v>0</v>
      </c>
      <c r="X59">
        <v>458333</v>
      </c>
    </row>
    <row r="60" spans="1:24" x14ac:dyDescent="0.25">
      <c r="A60">
        <v>60</v>
      </c>
      <c r="B60" t="s">
        <v>4452</v>
      </c>
      <c r="C60" s="41" t="s">
        <v>1602</v>
      </c>
      <c r="D60" s="41" t="s">
        <v>4370</v>
      </c>
      <c r="E60" s="41" t="s">
        <v>4334</v>
      </c>
      <c r="F60" s="41" t="s">
        <v>4371</v>
      </c>
      <c r="G60" s="60">
        <f t="shared" si="0"/>
        <v>269242.8</v>
      </c>
      <c r="H60" s="60">
        <v>0</v>
      </c>
      <c r="I60" s="60">
        <v>0</v>
      </c>
      <c r="J60" s="60">
        <v>0</v>
      </c>
      <c r="K60" s="60">
        <v>0</v>
      </c>
      <c r="L60" s="60">
        <v>224369</v>
      </c>
      <c r="M60" s="60">
        <f t="shared" si="1"/>
        <v>44873.8</v>
      </c>
      <c r="O60">
        <v>44622</v>
      </c>
      <c r="P60" t="s">
        <v>4370</v>
      </c>
      <c r="Q60" t="s">
        <v>4334</v>
      </c>
      <c r="R60" t="s">
        <v>4371</v>
      </c>
      <c r="S60" s="6">
        <v>177940</v>
      </c>
      <c r="W60">
        <v>0</v>
      </c>
      <c r="X60">
        <v>148283</v>
      </c>
    </row>
    <row r="61" spans="1:24" x14ac:dyDescent="0.25">
      <c r="A61">
        <v>61</v>
      </c>
      <c r="B61" t="s">
        <v>4453</v>
      </c>
      <c r="C61" s="41" t="s">
        <v>1602</v>
      </c>
      <c r="D61" s="41" t="s">
        <v>4370</v>
      </c>
      <c r="E61" s="41" t="s">
        <v>4334</v>
      </c>
      <c r="F61" s="41" t="s">
        <v>4371</v>
      </c>
      <c r="G61" s="60">
        <f t="shared" si="0"/>
        <v>265248</v>
      </c>
      <c r="H61" s="60">
        <v>0</v>
      </c>
      <c r="I61" s="60">
        <v>0</v>
      </c>
      <c r="J61" s="60">
        <v>0</v>
      </c>
      <c r="K61" s="60">
        <v>0</v>
      </c>
      <c r="L61" s="60">
        <v>221040</v>
      </c>
      <c r="M61" s="60">
        <f t="shared" si="1"/>
        <v>44208</v>
      </c>
      <c r="O61">
        <v>44621</v>
      </c>
      <c r="P61" t="s">
        <v>4370</v>
      </c>
      <c r="Q61" t="s">
        <v>4334</v>
      </c>
      <c r="R61" t="s">
        <v>4371</v>
      </c>
      <c r="S61" s="6">
        <v>177530</v>
      </c>
      <c r="W61">
        <v>0</v>
      </c>
      <c r="X61">
        <v>147942</v>
      </c>
    </row>
    <row r="62" spans="1:24" hidden="1" x14ac:dyDescent="0.25">
      <c r="A62">
        <v>62</v>
      </c>
      <c r="B62" t="s">
        <v>4454</v>
      </c>
      <c r="C62" s="41" t="s">
        <v>1612</v>
      </c>
      <c r="D62" s="41" t="s">
        <v>4455</v>
      </c>
      <c r="E62" s="41" t="s">
        <v>1387</v>
      </c>
      <c r="F62" s="41" t="s">
        <v>4456</v>
      </c>
      <c r="G62" s="103">
        <f t="shared" si="0"/>
        <v>69999.600000000006</v>
      </c>
      <c r="H62" s="60">
        <v>0</v>
      </c>
      <c r="I62" s="60">
        <v>0</v>
      </c>
      <c r="J62" s="60">
        <v>0</v>
      </c>
      <c r="K62" s="60">
        <v>0</v>
      </c>
      <c r="L62" s="60">
        <v>58333</v>
      </c>
      <c r="M62" s="60">
        <f t="shared" si="1"/>
        <v>11666.6</v>
      </c>
      <c r="O62">
        <v>44621</v>
      </c>
      <c r="P62" t="s">
        <v>4370</v>
      </c>
      <c r="Q62" t="s">
        <v>4334</v>
      </c>
      <c r="R62" t="s">
        <v>4371</v>
      </c>
      <c r="S62" s="6">
        <v>-302572</v>
      </c>
      <c r="W62">
        <v>0</v>
      </c>
      <c r="X62">
        <v>-252143</v>
      </c>
    </row>
    <row r="63" spans="1:24" x14ac:dyDescent="0.25">
      <c r="A63">
        <v>63</v>
      </c>
      <c r="B63" t="s">
        <v>4457</v>
      </c>
      <c r="C63" s="41" t="s">
        <v>1612</v>
      </c>
      <c r="D63" s="41" t="s">
        <v>4370</v>
      </c>
      <c r="E63" s="41" t="s">
        <v>4334</v>
      </c>
      <c r="F63" s="41" t="s">
        <v>4371</v>
      </c>
      <c r="G63" s="131">
        <f t="shared" si="0"/>
        <v>493839.6</v>
      </c>
      <c r="H63" s="60">
        <v>0</v>
      </c>
      <c r="I63" s="60">
        <v>0</v>
      </c>
      <c r="J63" s="60">
        <v>0</v>
      </c>
      <c r="K63" s="60">
        <v>0</v>
      </c>
      <c r="L63" s="60">
        <v>411533</v>
      </c>
      <c r="M63" s="60">
        <f t="shared" si="1"/>
        <v>82306.600000000006</v>
      </c>
      <c r="O63">
        <v>44256</v>
      </c>
      <c r="P63" t="s">
        <v>4370</v>
      </c>
      <c r="Q63" t="s">
        <v>4334</v>
      </c>
      <c r="R63" t="s">
        <v>4371</v>
      </c>
      <c r="S63" s="6">
        <v>302572</v>
      </c>
      <c r="W63">
        <v>0</v>
      </c>
      <c r="X63">
        <v>252143</v>
      </c>
    </row>
    <row r="64" spans="1:24" x14ac:dyDescent="0.25">
      <c r="A64">
        <v>64</v>
      </c>
      <c r="B64" t="s">
        <v>4458</v>
      </c>
      <c r="C64" s="41" t="s">
        <v>4459</v>
      </c>
      <c r="D64" s="41" t="s">
        <v>4370</v>
      </c>
      <c r="E64" s="41" t="s">
        <v>4334</v>
      </c>
      <c r="F64" s="41" t="s">
        <v>4371</v>
      </c>
      <c r="G64" s="103">
        <f t="shared" si="0"/>
        <v>272750.40000000002</v>
      </c>
      <c r="H64" s="60">
        <v>0</v>
      </c>
      <c r="I64" s="60">
        <v>0</v>
      </c>
      <c r="J64" s="60">
        <v>0</v>
      </c>
      <c r="K64" s="60">
        <v>0</v>
      </c>
      <c r="L64" s="60">
        <v>227292</v>
      </c>
      <c r="M64" s="60">
        <f t="shared" si="1"/>
        <v>45458.400000000001</v>
      </c>
      <c r="O64">
        <v>44621</v>
      </c>
      <c r="P64" t="s">
        <v>4370</v>
      </c>
      <c r="Q64" t="s">
        <v>4334</v>
      </c>
      <c r="R64" t="s">
        <v>4371</v>
      </c>
      <c r="S64" s="6">
        <v>302572</v>
      </c>
      <c r="W64">
        <v>0</v>
      </c>
      <c r="X64">
        <v>252143</v>
      </c>
    </row>
    <row r="65" spans="1:19" x14ac:dyDescent="0.25">
      <c r="A65">
        <v>65</v>
      </c>
      <c r="B65" t="s">
        <v>4460</v>
      </c>
      <c r="C65" s="41" t="s">
        <v>1619</v>
      </c>
      <c r="D65" s="41" t="s">
        <v>4370</v>
      </c>
      <c r="E65" s="41" t="s">
        <v>4334</v>
      </c>
      <c r="F65" s="41" t="s">
        <v>4371</v>
      </c>
      <c r="G65" s="103">
        <f t="shared" si="0"/>
        <v>263800.8</v>
      </c>
      <c r="H65" s="60">
        <v>0</v>
      </c>
      <c r="I65" s="60">
        <v>0</v>
      </c>
      <c r="J65" s="60">
        <v>0</v>
      </c>
      <c r="K65" s="60">
        <v>0</v>
      </c>
      <c r="L65" s="60">
        <v>219834</v>
      </c>
      <c r="M65" s="60">
        <f t="shared" si="1"/>
        <v>43966.8</v>
      </c>
      <c r="S65" s="6">
        <f>SUM(S32:S64)</f>
        <v>8928255</v>
      </c>
    </row>
    <row r="66" spans="1:19" x14ac:dyDescent="0.25">
      <c r="A66">
        <v>66</v>
      </c>
      <c r="B66" t="s">
        <v>4461</v>
      </c>
      <c r="C66" s="41" t="s">
        <v>1621</v>
      </c>
      <c r="D66" s="41" t="s">
        <v>4370</v>
      </c>
      <c r="E66" s="41" t="s">
        <v>4334</v>
      </c>
      <c r="F66" s="41" t="s">
        <v>4371</v>
      </c>
      <c r="G66" s="103">
        <f t="shared" si="0"/>
        <v>459112.8</v>
      </c>
      <c r="H66" s="60">
        <v>0</v>
      </c>
      <c r="I66" s="60">
        <v>0</v>
      </c>
      <c r="J66" s="60">
        <v>0</v>
      </c>
      <c r="K66" s="60">
        <v>0</v>
      </c>
      <c r="L66" s="60">
        <v>382594</v>
      </c>
      <c r="M66" s="60">
        <f t="shared" si="1"/>
        <v>76518.8</v>
      </c>
    </row>
    <row r="67" spans="1:19" s="88" customFormat="1" x14ac:dyDescent="0.25">
      <c r="A67" s="88">
        <v>67</v>
      </c>
      <c r="B67" s="88" t="s">
        <v>4462</v>
      </c>
      <c r="C67" s="49" t="s">
        <v>4463</v>
      </c>
      <c r="D67" s="49" t="s">
        <v>4370</v>
      </c>
      <c r="E67" s="49" t="s">
        <v>4334</v>
      </c>
      <c r="F67" s="49" t="s">
        <v>4371</v>
      </c>
      <c r="G67" s="131">
        <f t="shared" ref="G67:G131" si="2">SUM(H67:M67)</f>
        <v>136294.79999999999</v>
      </c>
      <c r="H67" s="91">
        <v>0</v>
      </c>
      <c r="I67" s="91">
        <v>0</v>
      </c>
      <c r="J67" s="91">
        <v>0</v>
      </c>
      <c r="K67" s="91">
        <v>0</v>
      </c>
      <c r="L67" s="91">
        <v>113579</v>
      </c>
      <c r="M67" s="91">
        <f t="shared" ref="M67:M131" si="3">L67*0.2</f>
        <v>22715.800000000003</v>
      </c>
      <c r="S67" s="132"/>
    </row>
    <row r="68" spans="1:19" hidden="1" x14ac:dyDescent="0.25">
      <c r="A68">
        <v>68</v>
      </c>
      <c r="B68" t="s">
        <v>4464</v>
      </c>
      <c r="C68" s="41" t="s">
        <v>4465</v>
      </c>
      <c r="D68" s="41" t="s">
        <v>4394</v>
      </c>
      <c r="E68" s="41" t="s">
        <v>1387</v>
      </c>
      <c r="F68" s="41" t="s">
        <v>4395</v>
      </c>
      <c r="G68" s="60">
        <f t="shared" si="2"/>
        <v>491102.4</v>
      </c>
      <c r="H68" s="60">
        <v>0</v>
      </c>
      <c r="I68" s="60">
        <v>0</v>
      </c>
      <c r="J68" s="60">
        <v>0</v>
      </c>
      <c r="K68" s="60">
        <v>0</v>
      </c>
      <c r="L68" s="60">
        <v>409252</v>
      </c>
      <c r="M68" s="60">
        <f t="shared" si="3"/>
        <v>81850.400000000009</v>
      </c>
    </row>
    <row r="69" spans="1:19" hidden="1" x14ac:dyDescent="0.25">
      <c r="A69">
        <v>69</v>
      </c>
      <c r="B69" t="s">
        <v>4466</v>
      </c>
      <c r="C69" s="41" t="s">
        <v>1631</v>
      </c>
      <c r="D69" s="41" t="s">
        <v>4467</v>
      </c>
      <c r="E69" s="41" t="s">
        <v>1387</v>
      </c>
      <c r="F69" s="41" t="s">
        <v>4468</v>
      </c>
      <c r="G69" s="60">
        <f t="shared" si="2"/>
        <v>57600</v>
      </c>
      <c r="H69" s="60">
        <v>0</v>
      </c>
      <c r="I69" s="60">
        <v>0</v>
      </c>
      <c r="J69" s="60">
        <v>0</v>
      </c>
      <c r="K69" s="60">
        <v>0</v>
      </c>
      <c r="L69" s="60">
        <v>48000</v>
      </c>
      <c r="M69" s="60">
        <f t="shared" si="3"/>
        <v>9600</v>
      </c>
    </row>
    <row r="70" spans="1:19" x14ac:dyDescent="0.25">
      <c r="A70">
        <v>70</v>
      </c>
      <c r="B70" t="s">
        <v>4469</v>
      </c>
      <c r="C70" s="41" t="s">
        <v>1631</v>
      </c>
      <c r="D70" s="41" t="s">
        <v>4370</v>
      </c>
      <c r="E70" s="41" t="s">
        <v>4334</v>
      </c>
      <c r="F70" s="41" t="s">
        <v>4371</v>
      </c>
      <c r="G70" s="60">
        <f t="shared" si="2"/>
        <v>334038</v>
      </c>
      <c r="H70" s="60">
        <v>0</v>
      </c>
      <c r="I70" s="60">
        <v>0</v>
      </c>
      <c r="J70" s="60">
        <v>0</v>
      </c>
      <c r="K70" s="60">
        <v>0</v>
      </c>
      <c r="L70" s="60">
        <v>278365</v>
      </c>
      <c r="M70" s="60">
        <f t="shared" si="3"/>
        <v>55673</v>
      </c>
    </row>
    <row r="71" spans="1:19" hidden="1" x14ac:dyDescent="0.25">
      <c r="A71">
        <v>71</v>
      </c>
      <c r="B71" t="s">
        <v>4470</v>
      </c>
      <c r="C71" s="41" t="s">
        <v>1637</v>
      </c>
      <c r="D71" s="41" t="s">
        <v>4471</v>
      </c>
      <c r="E71" s="41" t="s">
        <v>4472</v>
      </c>
      <c r="F71" s="41" t="s">
        <v>4473</v>
      </c>
      <c r="G71" s="60">
        <f t="shared" si="2"/>
        <v>2189160</v>
      </c>
      <c r="H71" s="60">
        <v>0</v>
      </c>
      <c r="I71" s="60"/>
      <c r="J71" s="60">
        <v>2189160</v>
      </c>
      <c r="K71" s="60">
        <v>0</v>
      </c>
      <c r="L71" s="60">
        <v>0</v>
      </c>
      <c r="M71" s="60">
        <f t="shared" si="3"/>
        <v>0</v>
      </c>
    </row>
    <row r="72" spans="1:19" hidden="1" x14ac:dyDescent="0.25">
      <c r="A72">
        <v>72</v>
      </c>
      <c r="B72" t="s">
        <v>4474</v>
      </c>
      <c r="C72" s="41" t="s">
        <v>4475</v>
      </c>
      <c r="D72" s="41" t="s">
        <v>4394</v>
      </c>
      <c r="E72" s="41" t="s">
        <v>1387</v>
      </c>
      <c r="F72" s="41" t="s">
        <v>4395</v>
      </c>
      <c r="G72" s="60">
        <f t="shared" si="2"/>
        <v>612362.4</v>
      </c>
      <c r="H72" s="60">
        <v>0</v>
      </c>
      <c r="I72" s="60">
        <v>0</v>
      </c>
      <c r="J72" s="60">
        <v>0</v>
      </c>
      <c r="K72" s="60">
        <v>0</v>
      </c>
      <c r="L72" s="60">
        <v>510302</v>
      </c>
      <c r="M72" s="60">
        <f t="shared" si="3"/>
        <v>102060.40000000001</v>
      </c>
    </row>
    <row r="73" spans="1:19" hidden="1" x14ac:dyDescent="0.25">
      <c r="A73">
        <v>73</v>
      </c>
      <c r="B73" t="s">
        <v>4476</v>
      </c>
      <c r="C73" s="41" t="s">
        <v>4477</v>
      </c>
      <c r="D73" s="41" t="s">
        <v>4394</v>
      </c>
      <c r="E73" s="41" t="s">
        <v>1387</v>
      </c>
      <c r="F73" s="41" t="s">
        <v>4395</v>
      </c>
      <c r="G73" s="60">
        <f t="shared" si="2"/>
        <v>122473.2</v>
      </c>
      <c r="H73" s="60">
        <v>0</v>
      </c>
      <c r="I73" s="60">
        <v>0</v>
      </c>
      <c r="J73" s="60">
        <v>0</v>
      </c>
      <c r="K73" s="60">
        <v>0</v>
      </c>
      <c r="L73" s="60">
        <v>102061</v>
      </c>
      <c r="M73" s="60">
        <f t="shared" si="3"/>
        <v>20412.2</v>
      </c>
    </row>
    <row r="74" spans="1:19" hidden="1" x14ac:dyDescent="0.25">
      <c r="A74">
        <v>74</v>
      </c>
      <c r="B74" t="s">
        <v>4478</v>
      </c>
      <c r="C74" s="41" t="s">
        <v>1645</v>
      </c>
      <c r="D74" s="41" t="s">
        <v>4394</v>
      </c>
      <c r="E74" s="41" t="s">
        <v>1387</v>
      </c>
      <c r="F74" s="41" t="s">
        <v>4395</v>
      </c>
      <c r="G74" s="60">
        <f t="shared" si="2"/>
        <v>610948.80000000005</v>
      </c>
      <c r="H74" s="60">
        <v>0</v>
      </c>
      <c r="I74" s="60">
        <v>0</v>
      </c>
      <c r="J74" s="60">
        <v>0</v>
      </c>
      <c r="K74" s="60">
        <v>0</v>
      </c>
      <c r="L74" s="60">
        <v>509124</v>
      </c>
      <c r="M74" s="60">
        <f t="shared" si="3"/>
        <v>101824.8</v>
      </c>
    </row>
    <row r="75" spans="1:19" hidden="1" x14ac:dyDescent="0.25">
      <c r="A75">
        <v>75</v>
      </c>
      <c r="B75" t="s">
        <v>4479</v>
      </c>
      <c r="C75" s="41" t="s">
        <v>1648</v>
      </c>
      <c r="D75" s="41" t="s">
        <v>4480</v>
      </c>
      <c r="E75" s="41" t="s">
        <v>41</v>
      </c>
      <c r="F75" s="41" t="s">
        <v>4481</v>
      </c>
      <c r="G75" s="60">
        <f t="shared" si="2"/>
        <v>200000.4</v>
      </c>
      <c r="H75" s="60">
        <v>0</v>
      </c>
      <c r="I75" s="60">
        <v>0</v>
      </c>
      <c r="J75" s="60">
        <v>0</v>
      </c>
      <c r="K75" s="60">
        <v>0</v>
      </c>
      <c r="L75" s="60">
        <v>166667</v>
      </c>
      <c r="M75" s="60">
        <f t="shared" si="3"/>
        <v>33333.4</v>
      </c>
    </row>
    <row r="76" spans="1:19" hidden="1" x14ac:dyDescent="0.25">
      <c r="A76">
        <v>76</v>
      </c>
      <c r="B76" t="s">
        <v>4482</v>
      </c>
      <c r="C76" s="41" t="s">
        <v>1654</v>
      </c>
      <c r="D76" s="41" t="s">
        <v>4394</v>
      </c>
      <c r="E76" s="41" t="s">
        <v>1387</v>
      </c>
      <c r="F76" s="41" t="s">
        <v>4395</v>
      </c>
      <c r="G76" s="60">
        <f t="shared" si="2"/>
        <v>366721.2</v>
      </c>
      <c r="H76" s="60">
        <v>0</v>
      </c>
      <c r="I76" s="60">
        <v>0</v>
      </c>
      <c r="J76" s="60">
        <v>0</v>
      </c>
      <c r="K76" s="60">
        <v>0</v>
      </c>
      <c r="L76" s="60">
        <v>305601</v>
      </c>
      <c r="M76" s="60">
        <f t="shared" si="3"/>
        <v>61120.200000000004</v>
      </c>
    </row>
    <row r="77" spans="1:19" hidden="1" x14ac:dyDescent="0.25">
      <c r="A77">
        <v>77</v>
      </c>
      <c r="B77" t="s">
        <v>4483</v>
      </c>
      <c r="C77" s="41" t="s">
        <v>1665</v>
      </c>
      <c r="D77" s="41" t="s">
        <v>4394</v>
      </c>
      <c r="E77" s="41" t="s">
        <v>1387</v>
      </c>
      <c r="F77" s="41" t="s">
        <v>4395</v>
      </c>
      <c r="G77" s="60">
        <f t="shared" si="2"/>
        <v>3030</v>
      </c>
      <c r="H77" s="60">
        <v>0</v>
      </c>
      <c r="I77" s="60">
        <v>0</v>
      </c>
      <c r="J77" s="60">
        <v>0</v>
      </c>
      <c r="K77" s="60">
        <v>0</v>
      </c>
      <c r="L77" s="60">
        <v>2525</v>
      </c>
      <c r="M77" s="60">
        <f t="shared" si="3"/>
        <v>505</v>
      </c>
    </row>
    <row r="78" spans="1:19" hidden="1" x14ac:dyDescent="0.25">
      <c r="A78">
        <v>78</v>
      </c>
      <c r="B78" t="s">
        <v>4484</v>
      </c>
      <c r="C78" s="41" t="s">
        <v>1665</v>
      </c>
      <c r="D78" s="41" t="s">
        <v>4412</v>
      </c>
      <c r="E78" s="41" t="s">
        <v>1387</v>
      </c>
      <c r="F78" s="41" t="s">
        <v>1406</v>
      </c>
      <c r="G78" s="60">
        <f t="shared" si="2"/>
        <v>364146</v>
      </c>
      <c r="H78" s="60">
        <v>0</v>
      </c>
      <c r="I78" s="60">
        <v>0</v>
      </c>
      <c r="J78" s="60">
        <v>0</v>
      </c>
      <c r="K78" s="60">
        <v>0</v>
      </c>
      <c r="L78" s="60">
        <v>303455</v>
      </c>
      <c r="M78" s="60">
        <f t="shared" si="3"/>
        <v>60691</v>
      </c>
    </row>
    <row r="79" spans="1:19" hidden="1" x14ac:dyDescent="0.25">
      <c r="A79">
        <v>79</v>
      </c>
      <c r="B79" t="s">
        <v>4485</v>
      </c>
      <c r="C79" s="41" t="s">
        <v>1665</v>
      </c>
      <c r="D79" s="41" t="s">
        <v>4394</v>
      </c>
      <c r="E79" s="41" t="s">
        <v>1387</v>
      </c>
      <c r="F79" s="41" t="s">
        <v>4395</v>
      </c>
      <c r="G79" s="60">
        <f t="shared" si="2"/>
        <v>-3030</v>
      </c>
      <c r="H79" s="60">
        <v>0</v>
      </c>
      <c r="I79" s="60">
        <v>0</v>
      </c>
      <c r="J79" s="60">
        <v>0</v>
      </c>
      <c r="K79" s="60">
        <v>0</v>
      </c>
      <c r="L79" s="60">
        <v>-2525</v>
      </c>
      <c r="M79" s="60">
        <f t="shared" si="3"/>
        <v>-505</v>
      </c>
    </row>
    <row r="80" spans="1:19" hidden="1" x14ac:dyDescent="0.25">
      <c r="A80">
        <v>80</v>
      </c>
      <c r="B80" t="s">
        <v>4486</v>
      </c>
      <c r="C80" s="41" t="s">
        <v>1665</v>
      </c>
      <c r="D80" s="41" t="s">
        <v>4447</v>
      </c>
      <c r="E80" s="41" t="s">
        <v>4448</v>
      </c>
      <c r="F80" s="41" t="s">
        <v>4449</v>
      </c>
      <c r="G80" s="60">
        <f t="shared" si="2"/>
        <v>43200</v>
      </c>
      <c r="H80" s="60">
        <v>0</v>
      </c>
      <c r="I80" s="60">
        <v>0</v>
      </c>
      <c r="J80" s="60">
        <v>0</v>
      </c>
      <c r="K80" s="60">
        <v>0</v>
      </c>
      <c r="L80" s="60">
        <v>36000</v>
      </c>
      <c r="M80" s="60">
        <f t="shared" si="3"/>
        <v>7200</v>
      </c>
    </row>
    <row r="81" spans="1:19" hidden="1" x14ac:dyDescent="0.25">
      <c r="A81">
        <v>81</v>
      </c>
      <c r="B81" t="s">
        <v>4487</v>
      </c>
      <c r="C81" s="41" t="s">
        <v>1665</v>
      </c>
      <c r="D81" s="41" t="s">
        <v>4412</v>
      </c>
      <c r="E81" s="41" t="s">
        <v>1387</v>
      </c>
      <c r="F81" s="41" t="s">
        <v>1406</v>
      </c>
      <c r="G81" s="60">
        <f t="shared" si="2"/>
        <v>-364146</v>
      </c>
      <c r="H81" s="60">
        <v>0</v>
      </c>
      <c r="I81" s="60">
        <v>0</v>
      </c>
      <c r="J81" s="60">
        <v>0</v>
      </c>
      <c r="K81" s="60">
        <v>0</v>
      </c>
      <c r="L81" s="60">
        <v>-303455</v>
      </c>
      <c r="M81" s="60">
        <f t="shared" si="3"/>
        <v>-60691</v>
      </c>
    </row>
    <row r="82" spans="1:19" hidden="1" x14ac:dyDescent="0.25">
      <c r="A82">
        <v>82</v>
      </c>
      <c r="B82" t="s">
        <v>4488</v>
      </c>
      <c r="C82" s="41" t="s">
        <v>4489</v>
      </c>
      <c r="D82" s="41" t="s">
        <v>4490</v>
      </c>
      <c r="E82" s="41" t="s">
        <v>81</v>
      </c>
      <c r="F82" s="41" t="s">
        <v>4491</v>
      </c>
      <c r="G82" s="60">
        <f t="shared" si="2"/>
        <v>276414</v>
      </c>
      <c r="H82" s="60">
        <v>0</v>
      </c>
      <c r="I82" s="60">
        <v>0</v>
      </c>
      <c r="J82" s="60">
        <v>0</v>
      </c>
      <c r="K82" s="60">
        <v>0</v>
      </c>
      <c r="L82" s="60">
        <v>230345</v>
      </c>
      <c r="M82" s="60">
        <f t="shared" si="3"/>
        <v>46069</v>
      </c>
    </row>
    <row r="83" spans="1:19" hidden="1" x14ac:dyDescent="0.25">
      <c r="A83">
        <v>83</v>
      </c>
      <c r="B83" t="s">
        <v>4492</v>
      </c>
      <c r="C83" s="41" t="s">
        <v>1669</v>
      </c>
      <c r="D83" s="41" t="s">
        <v>4493</v>
      </c>
      <c r="E83" s="41" t="s">
        <v>4379</v>
      </c>
      <c r="F83" s="41" t="s">
        <v>4494</v>
      </c>
      <c r="G83" s="60">
        <f t="shared" si="2"/>
        <v>409372.8</v>
      </c>
      <c r="H83" s="60">
        <v>0</v>
      </c>
      <c r="I83" s="60">
        <v>0</v>
      </c>
      <c r="J83" s="60">
        <v>0</v>
      </c>
      <c r="K83" s="60">
        <v>0</v>
      </c>
      <c r="L83" s="60">
        <v>341144</v>
      </c>
      <c r="M83" s="60">
        <f t="shared" si="3"/>
        <v>68228.800000000003</v>
      </c>
    </row>
    <row r="84" spans="1:19" x14ac:dyDescent="0.25">
      <c r="A84">
        <v>84</v>
      </c>
      <c r="B84" t="s">
        <v>4495</v>
      </c>
      <c r="C84" s="41" t="s">
        <v>1669</v>
      </c>
      <c r="D84" s="41" t="s">
        <v>4370</v>
      </c>
      <c r="E84" s="41" t="s">
        <v>4334</v>
      </c>
      <c r="F84" s="41" t="s">
        <v>4371</v>
      </c>
      <c r="G84" s="60">
        <f t="shared" si="2"/>
        <v>25200</v>
      </c>
      <c r="H84" s="60">
        <v>0</v>
      </c>
      <c r="I84" s="60">
        <v>0</v>
      </c>
      <c r="J84" s="60">
        <v>0</v>
      </c>
      <c r="K84" s="60">
        <v>0</v>
      </c>
      <c r="L84" s="60">
        <v>21000</v>
      </c>
      <c r="M84" s="60">
        <f t="shared" si="3"/>
        <v>4200</v>
      </c>
    </row>
    <row r="85" spans="1:19" s="88" customFormat="1" hidden="1" x14ac:dyDescent="0.25">
      <c r="A85" s="88">
        <v>85</v>
      </c>
      <c r="B85" s="88" t="s">
        <v>4496</v>
      </c>
      <c r="C85" s="49" t="s">
        <v>1674</v>
      </c>
      <c r="D85" s="49" t="s">
        <v>4497</v>
      </c>
      <c r="E85" s="49" t="s">
        <v>1387</v>
      </c>
      <c r="F85" s="49" t="s">
        <v>4498</v>
      </c>
      <c r="G85" s="91">
        <f t="shared" si="2"/>
        <v>8234800</v>
      </c>
      <c r="H85" s="91">
        <v>8234800</v>
      </c>
      <c r="I85" s="91"/>
      <c r="J85" s="91">
        <v>0</v>
      </c>
      <c r="K85" s="91">
        <v>0</v>
      </c>
      <c r="L85" s="91">
        <v>0</v>
      </c>
      <c r="M85" s="91">
        <f t="shared" si="3"/>
        <v>0</v>
      </c>
      <c r="S85" s="132"/>
    </row>
    <row r="86" spans="1:19" s="88" customFormat="1" hidden="1" x14ac:dyDescent="0.25">
      <c r="C86" s="49"/>
      <c r="D86" s="49"/>
      <c r="E86" s="49"/>
      <c r="F86" s="49"/>
      <c r="G86" s="91"/>
      <c r="H86" s="91"/>
      <c r="I86" s="91" t="e">
        <f>'shitjet 701'!#REF!</f>
        <v>#REF!</v>
      </c>
      <c r="J86" s="91"/>
      <c r="K86" s="91"/>
      <c r="L86" s="91"/>
      <c r="M86" s="91"/>
      <c r="N86" s="122" t="e">
        <f>I86/1.2</f>
        <v>#REF!</v>
      </c>
      <c r="S86" s="132"/>
    </row>
    <row r="87" spans="1:19" hidden="1" x14ac:dyDescent="0.25">
      <c r="A87">
        <v>86</v>
      </c>
      <c r="B87" t="s">
        <v>4499</v>
      </c>
      <c r="C87" s="41" t="s">
        <v>1682</v>
      </c>
      <c r="D87" s="41" t="s">
        <v>4500</v>
      </c>
      <c r="E87" s="41" t="s">
        <v>1387</v>
      </c>
      <c r="F87" s="41" t="s">
        <v>4501</v>
      </c>
      <c r="G87" s="60">
        <f t="shared" si="2"/>
        <v>66000</v>
      </c>
      <c r="H87" s="60">
        <v>0</v>
      </c>
      <c r="I87" s="60">
        <v>0</v>
      </c>
      <c r="J87" s="60">
        <v>0</v>
      </c>
      <c r="K87" s="60">
        <v>0</v>
      </c>
      <c r="L87" s="60">
        <v>55000</v>
      </c>
      <c r="M87" s="60">
        <f t="shared" si="3"/>
        <v>11000</v>
      </c>
      <c r="N87" s="44" t="e">
        <f>N86*0.2</f>
        <v>#REF!</v>
      </c>
    </row>
    <row r="88" spans="1:19" hidden="1" x14ac:dyDescent="0.25">
      <c r="A88">
        <v>87</v>
      </c>
      <c r="B88" t="s">
        <v>4502</v>
      </c>
      <c r="C88" s="41" t="s">
        <v>1682</v>
      </c>
      <c r="D88" s="41" t="s">
        <v>4503</v>
      </c>
      <c r="E88" s="41" t="s">
        <v>1387</v>
      </c>
      <c r="F88" s="41" t="s">
        <v>4504</v>
      </c>
      <c r="G88" s="60">
        <f t="shared" si="2"/>
        <v>128533.2</v>
      </c>
      <c r="H88" s="60">
        <v>0</v>
      </c>
      <c r="I88" s="60">
        <v>0</v>
      </c>
      <c r="J88" s="60">
        <v>0</v>
      </c>
      <c r="K88" s="60">
        <v>0</v>
      </c>
      <c r="L88" s="60">
        <v>107111</v>
      </c>
      <c r="M88" s="60">
        <f t="shared" si="3"/>
        <v>21422.2</v>
      </c>
    </row>
    <row r="89" spans="1:19" hidden="1" x14ac:dyDescent="0.25">
      <c r="A89">
        <v>88</v>
      </c>
      <c r="B89" t="s">
        <v>4505</v>
      </c>
      <c r="C89" s="41" t="s">
        <v>4506</v>
      </c>
      <c r="D89" s="41" t="s">
        <v>4394</v>
      </c>
      <c r="E89" s="41" t="s">
        <v>1387</v>
      </c>
      <c r="F89" s="41" t="s">
        <v>4395</v>
      </c>
      <c r="G89" s="60">
        <f t="shared" si="2"/>
        <v>365479.2</v>
      </c>
      <c r="H89" s="60">
        <v>0</v>
      </c>
      <c r="I89" s="60">
        <v>0</v>
      </c>
      <c r="J89" s="60">
        <v>0</v>
      </c>
      <c r="K89" s="60">
        <v>0</v>
      </c>
      <c r="L89" s="60">
        <v>304566</v>
      </c>
      <c r="M89" s="60">
        <f t="shared" si="3"/>
        <v>60913.200000000004</v>
      </c>
    </row>
    <row r="90" spans="1:19" x14ac:dyDescent="0.25">
      <c r="A90">
        <v>89</v>
      </c>
      <c r="B90" t="s">
        <v>4507</v>
      </c>
      <c r="C90" s="41" t="s">
        <v>4508</v>
      </c>
      <c r="D90" s="41" t="s">
        <v>4370</v>
      </c>
      <c r="E90" s="41" t="s">
        <v>4334</v>
      </c>
      <c r="F90" s="41" t="s">
        <v>4371</v>
      </c>
      <c r="G90" s="60">
        <f t="shared" si="2"/>
        <v>49200</v>
      </c>
      <c r="H90" s="60">
        <v>0</v>
      </c>
      <c r="I90" s="60">
        <v>0</v>
      </c>
      <c r="J90" s="60">
        <v>0</v>
      </c>
      <c r="K90" s="60">
        <v>0</v>
      </c>
      <c r="L90" s="60">
        <v>41000</v>
      </c>
      <c r="M90" s="60">
        <f t="shared" si="3"/>
        <v>8200</v>
      </c>
    </row>
    <row r="91" spans="1:19" hidden="1" x14ac:dyDescent="0.25">
      <c r="A91">
        <v>90</v>
      </c>
      <c r="B91" t="s">
        <v>4509</v>
      </c>
      <c r="C91" s="41" t="s">
        <v>4510</v>
      </c>
      <c r="D91" s="41" t="s">
        <v>4511</v>
      </c>
      <c r="E91" s="41" t="s">
        <v>4512</v>
      </c>
      <c r="F91" s="41" t="s">
        <v>4513</v>
      </c>
      <c r="G91" s="60">
        <f t="shared" si="2"/>
        <v>75783</v>
      </c>
      <c r="H91" s="60">
        <v>0</v>
      </c>
      <c r="I91" s="60">
        <v>0</v>
      </c>
      <c r="J91" s="60">
        <v>75783</v>
      </c>
      <c r="K91" s="60">
        <v>0</v>
      </c>
      <c r="L91" s="60">
        <v>0</v>
      </c>
      <c r="M91" s="60">
        <f t="shared" si="3"/>
        <v>0</v>
      </c>
    </row>
    <row r="92" spans="1:19" hidden="1" x14ac:dyDescent="0.25">
      <c r="A92">
        <v>91</v>
      </c>
      <c r="B92" t="s">
        <v>4514</v>
      </c>
      <c r="C92" s="41" t="s">
        <v>4515</v>
      </c>
      <c r="D92" s="41" t="s">
        <v>4516</v>
      </c>
      <c r="E92" s="41" t="s">
        <v>1387</v>
      </c>
      <c r="F92" s="41" t="s">
        <v>4517</v>
      </c>
      <c r="G92" s="60">
        <f t="shared" si="2"/>
        <v>400464</v>
      </c>
      <c r="H92" s="60">
        <v>0</v>
      </c>
      <c r="I92" s="60">
        <v>0</v>
      </c>
      <c r="J92" s="60">
        <v>0</v>
      </c>
      <c r="K92" s="60">
        <v>0</v>
      </c>
      <c r="L92" s="60">
        <v>333720</v>
      </c>
      <c r="M92" s="60">
        <f t="shared" si="3"/>
        <v>66744</v>
      </c>
    </row>
    <row r="93" spans="1:19" hidden="1" x14ac:dyDescent="0.25">
      <c r="A93">
        <v>92</v>
      </c>
      <c r="B93" t="s">
        <v>4518</v>
      </c>
      <c r="C93" s="41" t="s">
        <v>4515</v>
      </c>
      <c r="D93" s="41" t="s">
        <v>4394</v>
      </c>
      <c r="E93" s="41" t="s">
        <v>1387</v>
      </c>
      <c r="F93" s="41" t="s">
        <v>4395</v>
      </c>
      <c r="G93" s="60">
        <f t="shared" si="2"/>
        <v>608828.4</v>
      </c>
      <c r="H93" s="60">
        <v>0</v>
      </c>
      <c r="I93" s="60">
        <v>0</v>
      </c>
      <c r="J93" s="60">
        <v>0</v>
      </c>
      <c r="K93" s="60">
        <v>0</v>
      </c>
      <c r="L93" s="60">
        <v>507357</v>
      </c>
      <c r="M93" s="60">
        <f t="shared" si="3"/>
        <v>101471.40000000001</v>
      </c>
    </row>
    <row r="94" spans="1:19" hidden="1" x14ac:dyDescent="0.25">
      <c r="A94">
        <v>93</v>
      </c>
      <c r="B94" t="s">
        <v>4519</v>
      </c>
      <c r="C94" s="41" t="s">
        <v>4520</v>
      </c>
      <c r="D94" s="41" t="s">
        <v>4394</v>
      </c>
      <c r="E94" s="41" t="s">
        <v>1387</v>
      </c>
      <c r="F94" s="41" t="s">
        <v>4395</v>
      </c>
      <c r="G94" s="60">
        <f t="shared" si="2"/>
        <v>3844682.4</v>
      </c>
      <c r="H94" s="60">
        <v>0</v>
      </c>
      <c r="I94" s="60">
        <v>0</v>
      </c>
      <c r="J94" s="60">
        <v>0</v>
      </c>
      <c r="K94" s="60">
        <v>0</v>
      </c>
      <c r="L94" s="60">
        <v>3203902</v>
      </c>
      <c r="M94" s="60">
        <f t="shared" si="3"/>
        <v>640780.4</v>
      </c>
    </row>
    <row r="95" spans="1:19" hidden="1" x14ac:dyDescent="0.25">
      <c r="A95">
        <v>94</v>
      </c>
      <c r="B95" t="s">
        <v>4521</v>
      </c>
      <c r="C95" s="41" t="s">
        <v>4520</v>
      </c>
      <c r="D95" s="41" t="s">
        <v>4522</v>
      </c>
      <c r="E95" s="41" t="s">
        <v>4523</v>
      </c>
      <c r="F95" s="41" t="s">
        <v>4524</v>
      </c>
      <c r="G95" s="60">
        <f t="shared" si="2"/>
        <v>600000</v>
      </c>
      <c r="H95" s="60">
        <v>0</v>
      </c>
      <c r="I95" s="60">
        <v>0</v>
      </c>
      <c r="J95" s="60">
        <v>0</v>
      </c>
      <c r="K95" s="60">
        <v>0</v>
      </c>
      <c r="L95" s="60">
        <v>500000</v>
      </c>
      <c r="M95" s="60">
        <f t="shared" si="3"/>
        <v>100000</v>
      </c>
    </row>
    <row r="96" spans="1:19" hidden="1" x14ac:dyDescent="0.25">
      <c r="A96">
        <v>95</v>
      </c>
      <c r="B96" t="s">
        <v>4525</v>
      </c>
      <c r="C96" s="41" t="s">
        <v>4520</v>
      </c>
      <c r="D96" s="41" t="s">
        <v>4435</v>
      </c>
      <c r="E96" s="41" t="s">
        <v>4436</v>
      </c>
      <c r="F96" s="41" t="s">
        <v>4437</v>
      </c>
      <c r="G96" s="60">
        <f t="shared" si="2"/>
        <v>55500</v>
      </c>
      <c r="H96" s="60">
        <v>0</v>
      </c>
      <c r="I96" s="60">
        <v>0</v>
      </c>
      <c r="J96" s="60">
        <v>0</v>
      </c>
      <c r="K96" s="60">
        <v>0</v>
      </c>
      <c r="L96" s="60">
        <v>46250</v>
      </c>
      <c r="M96" s="60">
        <f t="shared" si="3"/>
        <v>9250</v>
      </c>
    </row>
    <row r="97" spans="1:19" hidden="1" x14ac:dyDescent="0.25">
      <c r="A97">
        <v>96</v>
      </c>
      <c r="B97" t="s">
        <v>4526</v>
      </c>
      <c r="C97" s="41" t="s">
        <v>4520</v>
      </c>
      <c r="D97" s="41" t="s">
        <v>4527</v>
      </c>
      <c r="E97" s="41" t="s">
        <v>1387</v>
      </c>
      <c r="F97" s="41" t="s">
        <v>4528</v>
      </c>
      <c r="G97" s="60">
        <f t="shared" si="2"/>
        <v>95790</v>
      </c>
      <c r="H97" s="60">
        <v>0</v>
      </c>
      <c r="I97" s="60">
        <v>0</v>
      </c>
      <c r="J97" s="60">
        <v>0</v>
      </c>
      <c r="K97" s="60">
        <v>0</v>
      </c>
      <c r="L97" s="60">
        <v>79825</v>
      </c>
      <c r="M97" s="60">
        <f t="shared" si="3"/>
        <v>15965</v>
      </c>
    </row>
    <row r="98" spans="1:19" hidden="1" x14ac:dyDescent="0.25">
      <c r="A98">
        <v>97</v>
      </c>
      <c r="B98" t="s">
        <v>4529</v>
      </c>
      <c r="C98" s="41" t="s">
        <v>1709</v>
      </c>
      <c r="D98" s="41" t="s">
        <v>4394</v>
      </c>
      <c r="E98" s="41" t="s">
        <v>1387</v>
      </c>
      <c r="F98" s="41" t="s">
        <v>4395</v>
      </c>
      <c r="G98" s="60">
        <f t="shared" si="2"/>
        <v>9022294.8000000007</v>
      </c>
      <c r="H98" s="60">
        <v>0</v>
      </c>
      <c r="I98" s="60">
        <v>0</v>
      </c>
      <c r="J98" s="60">
        <v>0</v>
      </c>
      <c r="K98" s="60">
        <v>0</v>
      </c>
      <c r="L98" s="60">
        <v>7518579</v>
      </c>
      <c r="M98" s="60">
        <f t="shared" si="3"/>
        <v>1503715.8</v>
      </c>
    </row>
    <row r="99" spans="1:19" hidden="1" x14ac:dyDescent="0.25">
      <c r="A99">
        <v>98</v>
      </c>
      <c r="B99" t="s">
        <v>4530</v>
      </c>
      <c r="C99" s="41" t="s">
        <v>1709</v>
      </c>
      <c r="D99" s="41" t="s">
        <v>4382</v>
      </c>
      <c r="E99" s="41" t="s">
        <v>1407</v>
      </c>
      <c r="F99" s="41" t="s">
        <v>4383</v>
      </c>
      <c r="G99" s="60">
        <f t="shared" si="2"/>
        <v>34500</v>
      </c>
      <c r="H99" s="60">
        <v>0</v>
      </c>
      <c r="I99" s="60">
        <v>0</v>
      </c>
      <c r="J99" s="60">
        <v>0</v>
      </c>
      <c r="K99" s="60">
        <v>0</v>
      </c>
      <c r="L99" s="60">
        <v>28750</v>
      </c>
      <c r="M99" s="60">
        <f t="shared" si="3"/>
        <v>5750</v>
      </c>
    </row>
    <row r="100" spans="1:19" s="88" customFormat="1" hidden="1" x14ac:dyDescent="0.25">
      <c r="A100" s="88">
        <v>99</v>
      </c>
      <c r="B100" s="88" t="s">
        <v>4531</v>
      </c>
      <c r="C100" s="49" t="s">
        <v>1709</v>
      </c>
      <c r="D100" s="49" t="s">
        <v>4412</v>
      </c>
      <c r="E100" s="49" t="s">
        <v>1387</v>
      </c>
      <c r="F100" s="49" t="s">
        <v>1406</v>
      </c>
      <c r="G100" s="91">
        <f t="shared" si="2"/>
        <v>11652374.4</v>
      </c>
      <c r="H100" s="91">
        <v>0</v>
      </c>
      <c r="I100" s="91">
        <v>0</v>
      </c>
      <c r="J100" s="91">
        <v>0</v>
      </c>
      <c r="K100" s="91">
        <v>0</v>
      </c>
      <c r="L100" s="91">
        <v>9710312</v>
      </c>
      <c r="M100" s="91">
        <f t="shared" si="3"/>
        <v>1942062.4000000001</v>
      </c>
      <c r="S100" s="132"/>
    </row>
    <row r="101" spans="1:19" hidden="1" x14ac:dyDescent="0.25">
      <c r="A101" t="s">
        <v>4532</v>
      </c>
      <c r="B101" t="s">
        <v>4533</v>
      </c>
      <c r="C101" s="41" t="s">
        <v>1712</v>
      </c>
      <c r="D101" s="41" t="s">
        <v>4490</v>
      </c>
      <c r="E101" s="41" t="s">
        <v>81</v>
      </c>
      <c r="F101" s="41" t="s">
        <v>4491</v>
      </c>
      <c r="G101" s="60">
        <f t="shared" si="2"/>
        <v>16633.2</v>
      </c>
      <c r="H101" s="60">
        <v>0</v>
      </c>
      <c r="I101" s="60">
        <v>0</v>
      </c>
      <c r="J101" s="60">
        <v>0</v>
      </c>
      <c r="K101" s="60">
        <v>0</v>
      </c>
      <c r="L101" s="60">
        <v>13861</v>
      </c>
      <c r="M101" s="60">
        <f t="shared" si="3"/>
        <v>2772.2000000000003</v>
      </c>
    </row>
    <row r="102" spans="1:19" hidden="1" x14ac:dyDescent="0.25">
      <c r="A102" t="s">
        <v>4534</v>
      </c>
      <c r="B102" t="s">
        <v>4535</v>
      </c>
      <c r="C102" s="41" t="s">
        <v>1712</v>
      </c>
      <c r="D102" s="41" t="s">
        <v>4490</v>
      </c>
      <c r="E102" s="41" t="s">
        <v>81</v>
      </c>
      <c r="F102" s="41" t="s">
        <v>4491</v>
      </c>
      <c r="G102" s="60">
        <f t="shared" si="2"/>
        <v>166332</v>
      </c>
      <c r="H102" s="60">
        <v>0</v>
      </c>
      <c r="I102" s="60">
        <v>0</v>
      </c>
      <c r="J102" s="60">
        <v>0</v>
      </c>
      <c r="K102" s="60">
        <v>0</v>
      </c>
      <c r="L102" s="60">
        <v>138610</v>
      </c>
      <c r="M102" s="60">
        <f t="shared" si="3"/>
        <v>27722</v>
      </c>
    </row>
    <row r="103" spans="1:19" hidden="1" x14ac:dyDescent="0.25">
      <c r="A103" t="s">
        <v>4536</v>
      </c>
      <c r="B103" t="s">
        <v>4537</v>
      </c>
      <c r="C103" s="41" t="s">
        <v>4538</v>
      </c>
      <c r="D103" s="41" t="s">
        <v>4511</v>
      </c>
      <c r="E103" s="41" t="s">
        <v>4512</v>
      </c>
      <c r="F103" s="41" t="s">
        <v>4539</v>
      </c>
      <c r="G103" s="60">
        <f t="shared" si="2"/>
        <v>262028</v>
      </c>
      <c r="H103" s="60">
        <v>0</v>
      </c>
      <c r="I103" s="60">
        <v>0</v>
      </c>
      <c r="J103" s="60">
        <v>262028</v>
      </c>
      <c r="K103" s="60">
        <v>0</v>
      </c>
      <c r="L103" s="60">
        <v>0</v>
      </c>
      <c r="M103" s="60">
        <f t="shared" si="3"/>
        <v>0</v>
      </c>
    </row>
    <row r="104" spans="1:19" hidden="1" x14ac:dyDescent="0.25">
      <c r="A104" t="s">
        <v>4540</v>
      </c>
      <c r="B104" t="s">
        <v>4541</v>
      </c>
      <c r="C104" s="41" t="s">
        <v>1750</v>
      </c>
      <c r="D104" s="41" t="s">
        <v>4542</v>
      </c>
      <c r="E104" s="41" t="s">
        <v>4543</v>
      </c>
      <c r="F104" s="41" t="s">
        <v>4544</v>
      </c>
      <c r="G104" s="60">
        <f t="shared" si="2"/>
        <v>100800</v>
      </c>
      <c r="H104" s="60">
        <v>0</v>
      </c>
      <c r="I104" s="60">
        <v>0</v>
      </c>
      <c r="J104" s="60">
        <v>0</v>
      </c>
      <c r="K104" s="60">
        <v>0</v>
      </c>
      <c r="L104" s="60">
        <v>84000</v>
      </c>
      <c r="M104" s="60">
        <f t="shared" si="3"/>
        <v>16800</v>
      </c>
    </row>
    <row r="105" spans="1:19" hidden="1" x14ac:dyDescent="0.25">
      <c r="A105" t="s">
        <v>4545</v>
      </c>
      <c r="B105" t="s">
        <v>4546</v>
      </c>
      <c r="C105" s="41" t="s">
        <v>1769</v>
      </c>
      <c r="D105" s="41" t="s">
        <v>4394</v>
      </c>
      <c r="E105" s="41" t="s">
        <v>1387</v>
      </c>
      <c r="F105" s="41" t="s">
        <v>4395</v>
      </c>
      <c r="G105" s="60">
        <f t="shared" si="2"/>
        <v>692346</v>
      </c>
      <c r="H105" s="60">
        <v>0</v>
      </c>
      <c r="I105" s="60">
        <v>0</v>
      </c>
      <c r="J105" s="60">
        <v>0</v>
      </c>
      <c r="K105" s="60">
        <v>0</v>
      </c>
      <c r="L105" s="60">
        <v>576955</v>
      </c>
      <c r="M105" s="60">
        <f t="shared" si="3"/>
        <v>115391</v>
      </c>
    </row>
    <row r="106" spans="1:19" s="88" customFormat="1" x14ac:dyDescent="0.25">
      <c r="A106" s="88" t="s">
        <v>4547</v>
      </c>
      <c r="B106" s="88" t="s">
        <v>4548</v>
      </c>
      <c r="C106" s="49" t="s">
        <v>1773</v>
      </c>
      <c r="D106" s="49" t="s">
        <v>4370</v>
      </c>
      <c r="E106" s="49" t="s">
        <v>4334</v>
      </c>
      <c r="F106" s="49" t="s">
        <v>4371</v>
      </c>
      <c r="G106" s="91">
        <f t="shared" si="2"/>
        <v>33308.400000000001</v>
      </c>
      <c r="H106" s="91">
        <v>0</v>
      </c>
      <c r="I106" s="91">
        <v>0</v>
      </c>
      <c r="J106" s="91">
        <v>0</v>
      </c>
      <c r="K106" s="91">
        <v>0</v>
      </c>
      <c r="L106" s="91">
        <v>27757</v>
      </c>
      <c r="M106" s="91">
        <f t="shared" si="3"/>
        <v>5551.4000000000005</v>
      </c>
      <c r="S106" s="132"/>
    </row>
    <row r="107" spans="1:19" hidden="1" x14ac:dyDescent="0.25">
      <c r="A107" t="s">
        <v>4549</v>
      </c>
      <c r="B107" t="s">
        <v>4550</v>
      </c>
      <c r="C107" s="41" t="s">
        <v>1798</v>
      </c>
      <c r="D107" s="41" t="s">
        <v>4551</v>
      </c>
      <c r="E107" s="41" t="s">
        <v>1407</v>
      </c>
      <c r="F107" s="41" t="s">
        <v>4552</v>
      </c>
      <c r="G107" s="60">
        <f t="shared" si="2"/>
        <v>14000.4</v>
      </c>
      <c r="H107" s="60">
        <v>0</v>
      </c>
      <c r="I107" s="60">
        <v>0</v>
      </c>
      <c r="J107" s="60">
        <v>0</v>
      </c>
      <c r="K107" s="60">
        <v>0</v>
      </c>
      <c r="L107" s="60">
        <v>11667</v>
      </c>
      <c r="M107" s="60">
        <f t="shared" si="3"/>
        <v>2333.4</v>
      </c>
    </row>
    <row r="108" spans="1:19" s="89" customFormat="1" hidden="1" x14ac:dyDescent="0.25">
      <c r="A108" s="95" t="s">
        <v>4553</v>
      </c>
      <c r="B108" s="95" t="s">
        <v>4554</v>
      </c>
      <c r="C108" s="96" t="s">
        <v>2896</v>
      </c>
      <c r="D108" s="96" t="s">
        <v>4555</v>
      </c>
      <c r="E108" s="96" t="s">
        <v>1397</v>
      </c>
      <c r="F108" s="96" t="s">
        <v>4556</v>
      </c>
      <c r="G108" s="94">
        <f t="shared" si="2"/>
        <v>264585.59999999998</v>
      </c>
      <c r="H108" s="94">
        <v>0</v>
      </c>
      <c r="I108" s="94">
        <v>0</v>
      </c>
      <c r="J108" s="94">
        <v>0</v>
      </c>
      <c r="K108" s="94">
        <v>0</v>
      </c>
      <c r="L108" s="94">
        <v>220488</v>
      </c>
      <c r="M108" s="94">
        <f t="shared" si="3"/>
        <v>44097.600000000006</v>
      </c>
      <c r="S108" s="133"/>
    </row>
    <row r="109" spans="1:19" s="89" customFormat="1" hidden="1" x14ac:dyDescent="0.25">
      <c r="A109" s="95" t="s">
        <v>4553</v>
      </c>
      <c r="B109" s="95" t="s">
        <v>4557</v>
      </c>
      <c r="C109" s="96" t="s">
        <v>2896</v>
      </c>
      <c r="D109" s="96" t="s">
        <v>4555</v>
      </c>
      <c r="E109" s="96" t="s">
        <v>1397</v>
      </c>
      <c r="F109" s="96" t="s">
        <v>4556</v>
      </c>
      <c r="G109" s="94">
        <f t="shared" si="2"/>
        <v>264585.59999999998</v>
      </c>
      <c r="H109" s="94">
        <v>0</v>
      </c>
      <c r="I109" s="94">
        <v>0</v>
      </c>
      <c r="J109" s="94">
        <v>0</v>
      </c>
      <c r="K109" s="94">
        <v>0</v>
      </c>
      <c r="L109" s="94">
        <v>220488</v>
      </c>
      <c r="M109" s="94">
        <f t="shared" si="3"/>
        <v>44097.600000000006</v>
      </c>
      <c r="S109" s="133"/>
    </row>
    <row r="110" spans="1:19" s="89" customFormat="1" hidden="1" x14ac:dyDescent="0.25">
      <c r="A110" s="95" t="s">
        <v>4553</v>
      </c>
      <c r="B110" s="95" t="s">
        <v>4558</v>
      </c>
      <c r="C110" s="96" t="s">
        <v>2896</v>
      </c>
      <c r="D110" s="96" t="s">
        <v>4555</v>
      </c>
      <c r="E110" s="96" t="s">
        <v>1397</v>
      </c>
      <c r="F110" s="96" t="s">
        <v>4556</v>
      </c>
      <c r="G110" s="94">
        <f t="shared" si="2"/>
        <v>264585.59999999998</v>
      </c>
      <c r="H110" s="94">
        <v>0</v>
      </c>
      <c r="I110" s="94">
        <v>0</v>
      </c>
      <c r="J110" s="94">
        <v>0</v>
      </c>
      <c r="K110" s="94">
        <v>0</v>
      </c>
      <c r="L110" s="94">
        <v>220488</v>
      </c>
      <c r="M110" s="94">
        <f t="shared" si="3"/>
        <v>44097.600000000006</v>
      </c>
      <c r="S110" s="133"/>
    </row>
    <row r="111" spans="1:19" s="89" customFormat="1" hidden="1" x14ac:dyDescent="0.25">
      <c r="A111" s="95" t="s">
        <v>4553</v>
      </c>
      <c r="B111" s="95" t="s">
        <v>4559</v>
      </c>
      <c r="C111" s="96" t="s">
        <v>4560</v>
      </c>
      <c r="D111" s="96" t="s">
        <v>4555</v>
      </c>
      <c r="E111" s="96" t="s">
        <v>1397</v>
      </c>
      <c r="F111" s="96" t="s">
        <v>4556</v>
      </c>
      <c r="G111" s="94">
        <f t="shared" si="2"/>
        <v>264585.59999999998</v>
      </c>
      <c r="H111" s="94">
        <v>0</v>
      </c>
      <c r="I111" s="94">
        <v>0</v>
      </c>
      <c r="J111" s="94">
        <v>0</v>
      </c>
      <c r="K111" s="94">
        <v>0</v>
      </c>
      <c r="L111" s="94">
        <v>220488</v>
      </c>
      <c r="M111" s="94">
        <f t="shared" si="3"/>
        <v>44097.600000000006</v>
      </c>
      <c r="S111" s="133"/>
    </row>
    <row r="112" spans="1:19" s="89" customFormat="1" hidden="1" x14ac:dyDescent="0.25">
      <c r="A112" s="95" t="s">
        <v>4553</v>
      </c>
      <c r="B112" s="95" t="s">
        <v>4561</v>
      </c>
      <c r="C112" s="96" t="s">
        <v>4560</v>
      </c>
      <c r="D112" s="96" t="s">
        <v>4555</v>
      </c>
      <c r="E112" s="96" t="s">
        <v>1397</v>
      </c>
      <c r="F112" s="96" t="s">
        <v>4556</v>
      </c>
      <c r="G112" s="94">
        <f t="shared" si="2"/>
        <v>264585.59999999998</v>
      </c>
      <c r="H112" s="94">
        <v>0</v>
      </c>
      <c r="I112" s="94">
        <v>0</v>
      </c>
      <c r="J112" s="94">
        <v>0</v>
      </c>
      <c r="K112" s="94">
        <v>0</v>
      </c>
      <c r="L112" s="94">
        <v>220488</v>
      </c>
      <c r="M112" s="94">
        <f t="shared" si="3"/>
        <v>44097.600000000006</v>
      </c>
      <c r="S112" s="133"/>
    </row>
    <row r="113" spans="1:19" hidden="1" x14ac:dyDescent="0.25">
      <c r="A113" t="s">
        <v>4562</v>
      </c>
      <c r="B113" t="s">
        <v>4563</v>
      </c>
      <c r="C113" s="41" t="s">
        <v>1829</v>
      </c>
      <c r="D113" s="41" t="s">
        <v>4378</v>
      </c>
      <c r="E113" s="41" t="s">
        <v>4379</v>
      </c>
      <c r="F113" s="41" t="s">
        <v>4380</v>
      </c>
      <c r="G113" s="60">
        <f t="shared" si="2"/>
        <v>50400</v>
      </c>
      <c r="H113" s="60">
        <v>0</v>
      </c>
      <c r="I113" s="60">
        <v>0</v>
      </c>
      <c r="J113" s="60">
        <v>0</v>
      </c>
      <c r="K113" s="60">
        <v>0</v>
      </c>
      <c r="L113" s="60">
        <v>42000</v>
      </c>
      <c r="M113" s="60">
        <f t="shared" si="3"/>
        <v>8400</v>
      </c>
    </row>
    <row r="114" spans="1:19" hidden="1" x14ac:dyDescent="0.25">
      <c r="A114" t="s">
        <v>4564</v>
      </c>
      <c r="B114" t="s">
        <v>4565</v>
      </c>
      <c r="C114" s="41" t="s">
        <v>1846</v>
      </c>
      <c r="D114" s="41" t="s">
        <v>4566</v>
      </c>
      <c r="E114" s="41" t="s">
        <v>4523</v>
      </c>
      <c r="F114" s="41" t="s">
        <v>4567</v>
      </c>
      <c r="G114" s="60">
        <f t="shared" si="2"/>
        <v>14400</v>
      </c>
      <c r="H114" s="60">
        <v>0</v>
      </c>
      <c r="I114" s="60">
        <v>0</v>
      </c>
      <c r="J114" s="60">
        <v>0</v>
      </c>
      <c r="K114" s="60">
        <v>0</v>
      </c>
      <c r="L114" s="60">
        <v>12000</v>
      </c>
      <c r="M114" s="60">
        <f t="shared" si="3"/>
        <v>2400</v>
      </c>
    </row>
    <row r="115" spans="1:19" hidden="1" x14ac:dyDescent="0.25">
      <c r="A115" t="s">
        <v>4568</v>
      </c>
      <c r="B115" t="s">
        <v>4569</v>
      </c>
      <c r="C115" s="41" t="s">
        <v>1884</v>
      </c>
      <c r="D115" s="41" t="s">
        <v>4394</v>
      </c>
      <c r="E115" s="41" t="s">
        <v>1387</v>
      </c>
      <c r="F115" s="41" t="s">
        <v>4395</v>
      </c>
      <c r="G115" s="60">
        <f t="shared" si="2"/>
        <v>7440356.4000000004</v>
      </c>
      <c r="H115" s="60">
        <v>0</v>
      </c>
      <c r="I115" s="60">
        <v>0</v>
      </c>
      <c r="J115" s="60">
        <v>0</v>
      </c>
      <c r="K115" s="60">
        <v>0</v>
      </c>
      <c r="L115" s="60">
        <v>6200297</v>
      </c>
      <c r="M115" s="60">
        <f t="shared" si="3"/>
        <v>1240059.4000000001</v>
      </c>
    </row>
    <row r="116" spans="1:19" s="88" customFormat="1" hidden="1" x14ac:dyDescent="0.25">
      <c r="A116" s="88" t="s">
        <v>4570</v>
      </c>
      <c r="B116" s="88" t="s">
        <v>4571</v>
      </c>
      <c r="C116" s="49" t="s">
        <v>1887</v>
      </c>
      <c r="D116" s="49" t="s">
        <v>4572</v>
      </c>
      <c r="E116" s="49" t="s">
        <v>4573</v>
      </c>
      <c r="F116" s="49" t="s">
        <v>4574</v>
      </c>
      <c r="G116" s="91">
        <f t="shared" si="2"/>
        <v>144000</v>
      </c>
      <c r="H116" s="91">
        <v>0</v>
      </c>
      <c r="I116" s="91">
        <v>0</v>
      </c>
      <c r="J116" s="91">
        <v>0</v>
      </c>
      <c r="K116" s="91">
        <v>0</v>
      </c>
      <c r="L116" s="91">
        <v>120000</v>
      </c>
      <c r="M116" s="91">
        <f t="shared" si="3"/>
        <v>24000</v>
      </c>
      <c r="S116" s="132"/>
    </row>
    <row r="117" spans="1:19" hidden="1" x14ac:dyDescent="0.25">
      <c r="A117" t="s">
        <v>4575</v>
      </c>
      <c r="B117" t="s">
        <v>4576</v>
      </c>
      <c r="C117" s="41" t="s">
        <v>1893</v>
      </c>
      <c r="D117" s="41" t="s">
        <v>4577</v>
      </c>
      <c r="E117" s="41" t="s">
        <v>1387</v>
      </c>
      <c r="F117" s="41" t="s">
        <v>4578</v>
      </c>
      <c r="G117" s="60">
        <f t="shared" si="2"/>
        <v>45000</v>
      </c>
      <c r="H117" s="60">
        <v>0</v>
      </c>
      <c r="I117" s="60">
        <v>0</v>
      </c>
      <c r="J117" s="60">
        <v>0</v>
      </c>
      <c r="K117" s="60">
        <v>0</v>
      </c>
      <c r="L117" s="60">
        <v>37500</v>
      </c>
      <c r="M117" s="60">
        <f t="shared" si="3"/>
        <v>7500</v>
      </c>
    </row>
    <row r="118" spans="1:19" hidden="1" x14ac:dyDescent="0.25">
      <c r="A118" t="s">
        <v>4579</v>
      </c>
      <c r="B118" t="s">
        <v>4580</v>
      </c>
      <c r="C118" s="41" t="s">
        <v>4581</v>
      </c>
      <c r="D118" s="41" t="s">
        <v>4582</v>
      </c>
      <c r="E118" s="41" t="s">
        <v>1387</v>
      </c>
      <c r="F118" s="41" t="s">
        <v>2143</v>
      </c>
      <c r="G118" s="60">
        <f t="shared" si="2"/>
        <v>431952</v>
      </c>
      <c r="H118" s="60">
        <v>0</v>
      </c>
      <c r="I118" s="60">
        <v>0</v>
      </c>
      <c r="J118" s="60">
        <v>0</v>
      </c>
      <c r="K118" s="60">
        <v>0</v>
      </c>
      <c r="L118" s="60">
        <v>359960</v>
      </c>
      <c r="M118" s="60">
        <f t="shared" si="3"/>
        <v>71992</v>
      </c>
    </row>
    <row r="119" spans="1:19" hidden="1" x14ac:dyDescent="0.25">
      <c r="A119" t="s">
        <v>4583</v>
      </c>
      <c r="B119" t="s">
        <v>4584</v>
      </c>
      <c r="C119" s="41" t="s">
        <v>4581</v>
      </c>
      <c r="D119" s="41" t="s">
        <v>4585</v>
      </c>
      <c r="E119" s="41" t="s">
        <v>1387</v>
      </c>
      <c r="F119" s="41" t="s">
        <v>4586</v>
      </c>
      <c r="G119" s="60">
        <f t="shared" si="2"/>
        <v>60000</v>
      </c>
      <c r="H119" s="60">
        <v>0</v>
      </c>
      <c r="I119" s="60">
        <v>0</v>
      </c>
      <c r="J119" s="60">
        <v>0</v>
      </c>
      <c r="K119" s="60">
        <v>0</v>
      </c>
      <c r="L119" s="60">
        <v>50000</v>
      </c>
      <c r="M119" s="60">
        <f t="shared" si="3"/>
        <v>10000</v>
      </c>
    </row>
    <row r="120" spans="1:19" hidden="1" x14ac:dyDescent="0.25">
      <c r="A120" t="s">
        <v>4587</v>
      </c>
      <c r="B120" t="s">
        <v>4588</v>
      </c>
      <c r="C120" s="41" t="s">
        <v>4589</v>
      </c>
      <c r="D120" s="41" t="s">
        <v>4435</v>
      </c>
      <c r="E120" s="41" t="s">
        <v>4436</v>
      </c>
      <c r="F120" s="41" t="s">
        <v>4437</v>
      </c>
      <c r="G120" s="60">
        <f t="shared" si="2"/>
        <v>49500</v>
      </c>
      <c r="H120" s="60">
        <v>0</v>
      </c>
      <c r="I120" s="60">
        <v>0</v>
      </c>
      <c r="J120" s="60">
        <v>0</v>
      </c>
      <c r="K120" s="60">
        <v>0</v>
      </c>
      <c r="L120" s="60">
        <v>41250</v>
      </c>
      <c r="M120" s="60">
        <f t="shared" si="3"/>
        <v>8250</v>
      </c>
    </row>
    <row r="121" spans="1:19" s="88" customFormat="1" hidden="1" x14ac:dyDescent="0.25">
      <c r="A121" s="88" t="s">
        <v>4590</v>
      </c>
      <c r="B121" s="88" t="s">
        <v>4591</v>
      </c>
      <c r="C121" s="49" t="s">
        <v>1981</v>
      </c>
      <c r="D121" s="49" t="s">
        <v>4471</v>
      </c>
      <c r="E121" s="49" t="s">
        <v>4592</v>
      </c>
      <c r="F121" s="49" t="s">
        <v>4473</v>
      </c>
      <c r="G121" s="91">
        <f t="shared" si="2"/>
        <v>3713604</v>
      </c>
      <c r="H121" s="91">
        <v>0</v>
      </c>
      <c r="I121" s="91">
        <v>0</v>
      </c>
      <c r="J121" s="91">
        <v>3713604</v>
      </c>
      <c r="K121" s="91"/>
      <c r="L121" s="91">
        <v>0</v>
      </c>
      <c r="M121" s="91">
        <f t="shared" si="3"/>
        <v>0</v>
      </c>
      <c r="S121" s="132"/>
    </row>
    <row r="122" spans="1:19" hidden="1" x14ac:dyDescent="0.25">
      <c r="A122" t="s">
        <v>4593</v>
      </c>
      <c r="B122" t="s">
        <v>4594</v>
      </c>
      <c r="C122" s="41" t="s">
        <v>2020</v>
      </c>
      <c r="D122" s="41" t="s">
        <v>4378</v>
      </c>
      <c r="E122" s="41" t="s">
        <v>4379</v>
      </c>
      <c r="F122" s="41" t="s">
        <v>4380</v>
      </c>
      <c r="G122" s="60">
        <f t="shared" si="2"/>
        <v>36000</v>
      </c>
      <c r="H122" s="60">
        <v>0</v>
      </c>
      <c r="I122" s="60">
        <v>0</v>
      </c>
      <c r="J122" s="60">
        <v>0</v>
      </c>
      <c r="K122" s="60">
        <v>0</v>
      </c>
      <c r="L122" s="60">
        <v>30000</v>
      </c>
      <c r="M122" s="60">
        <f t="shared" si="3"/>
        <v>6000</v>
      </c>
    </row>
    <row r="123" spans="1:19" hidden="1" x14ac:dyDescent="0.25">
      <c r="A123" t="s">
        <v>4595</v>
      </c>
      <c r="B123" t="s">
        <v>2147</v>
      </c>
      <c r="C123" s="41" t="s">
        <v>4596</v>
      </c>
      <c r="D123" s="41" t="s">
        <v>4597</v>
      </c>
      <c r="E123" s="41" t="s">
        <v>1387</v>
      </c>
      <c r="F123" s="41" t="s">
        <v>92</v>
      </c>
      <c r="G123" s="60">
        <f t="shared" si="2"/>
        <v>5168684</v>
      </c>
      <c r="H123" s="60"/>
      <c r="I123" s="60">
        <v>5168684</v>
      </c>
      <c r="J123" s="60">
        <v>0</v>
      </c>
      <c r="K123" s="60">
        <v>0</v>
      </c>
      <c r="L123" s="60"/>
      <c r="M123" s="60">
        <f t="shared" si="3"/>
        <v>0</v>
      </c>
    </row>
    <row r="124" spans="1:19" hidden="1" x14ac:dyDescent="0.25">
      <c r="A124" t="s">
        <v>4598</v>
      </c>
      <c r="B124" t="s">
        <v>4599</v>
      </c>
      <c r="C124" s="41" t="s">
        <v>4600</v>
      </c>
      <c r="D124" s="41" t="s">
        <v>4480</v>
      </c>
      <c r="E124" s="41" t="s">
        <v>41</v>
      </c>
      <c r="F124" s="41" t="s">
        <v>4481</v>
      </c>
      <c r="G124" s="60">
        <f t="shared" si="2"/>
        <v>300000</v>
      </c>
      <c r="H124" s="60">
        <v>0</v>
      </c>
      <c r="I124" s="60">
        <v>0</v>
      </c>
      <c r="J124" s="60">
        <v>0</v>
      </c>
      <c r="K124" s="60">
        <v>0</v>
      </c>
      <c r="L124" s="60">
        <v>250000</v>
      </c>
      <c r="M124" s="60">
        <f t="shared" si="3"/>
        <v>50000</v>
      </c>
    </row>
    <row r="125" spans="1:19" hidden="1" x14ac:dyDescent="0.25">
      <c r="A125" t="s">
        <v>4601</v>
      </c>
      <c r="B125" t="s">
        <v>4602</v>
      </c>
      <c r="C125" s="41" t="s">
        <v>2040</v>
      </c>
      <c r="D125" s="41" t="s">
        <v>4603</v>
      </c>
      <c r="E125" s="41" t="s">
        <v>1397</v>
      </c>
      <c r="F125" s="41" t="s">
        <v>4604</v>
      </c>
      <c r="G125" s="60">
        <f t="shared" si="2"/>
        <v>36000</v>
      </c>
      <c r="H125" s="60">
        <v>0</v>
      </c>
      <c r="I125" s="60">
        <v>0</v>
      </c>
      <c r="J125" s="60">
        <v>0</v>
      </c>
      <c r="K125" s="60">
        <v>0</v>
      </c>
      <c r="L125" s="60">
        <v>30000</v>
      </c>
      <c r="M125" s="60">
        <f t="shared" si="3"/>
        <v>6000</v>
      </c>
    </row>
    <row r="126" spans="1:19" hidden="1" x14ac:dyDescent="0.25">
      <c r="A126" t="s">
        <v>4605</v>
      </c>
      <c r="B126" t="s">
        <v>4606</v>
      </c>
      <c r="C126" s="41" t="s">
        <v>4607</v>
      </c>
      <c r="D126" s="41" t="s">
        <v>4608</v>
      </c>
      <c r="E126" s="41" t="s">
        <v>1397</v>
      </c>
      <c r="F126" s="41" t="s">
        <v>4609</v>
      </c>
      <c r="G126" s="60">
        <f t="shared" si="2"/>
        <v>50400</v>
      </c>
      <c r="H126" s="60">
        <v>0</v>
      </c>
      <c r="I126" s="60">
        <v>0</v>
      </c>
      <c r="J126" s="60">
        <v>0</v>
      </c>
      <c r="K126" s="60">
        <v>0</v>
      </c>
      <c r="L126" s="60">
        <v>42000</v>
      </c>
      <c r="M126" s="60">
        <f t="shared" si="3"/>
        <v>8400</v>
      </c>
    </row>
    <row r="127" spans="1:19" hidden="1" x14ac:dyDescent="0.25">
      <c r="A127" t="s">
        <v>4610</v>
      </c>
      <c r="B127" t="s">
        <v>4611</v>
      </c>
      <c r="C127" s="41" t="s">
        <v>4607</v>
      </c>
      <c r="D127" s="41" t="s">
        <v>4608</v>
      </c>
      <c r="E127" s="41" t="s">
        <v>1397</v>
      </c>
      <c r="F127" s="41" t="s">
        <v>4609</v>
      </c>
      <c r="G127" s="60">
        <f t="shared" si="2"/>
        <v>99600</v>
      </c>
      <c r="H127" s="60">
        <v>0</v>
      </c>
      <c r="I127" s="60">
        <v>0</v>
      </c>
      <c r="J127" s="60">
        <v>0</v>
      </c>
      <c r="K127" s="60">
        <v>0</v>
      </c>
      <c r="L127" s="60">
        <v>83000</v>
      </c>
      <c r="M127" s="60">
        <f t="shared" si="3"/>
        <v>16600</v>
      </c>
    </row>
    <row r="128" spans="1:19" hidden="1" x14ac:dyDescent="0.25">
      <c r="A128" t="s">
        <v>4612</v>
      </c>
      <c r="B128" t="s">
        <v>4613</v>
      </c>
      <c r="C128" s="41" t="s">
        <v>4607</v>
      </c>
      <c r="D128" s="41" t="s">
        <v>4490</v>
      </c>
      <c r="E128" s="41" t="s">
        <v>81</v>
      </c>
      <c r="F128" s="41" t="s">
        <v>4491</v>
      </c>
      <c r="G128" s="60">
        <f t="shared" si="2"/>
        <v>32427.599999999999</v>
      </c>
      <c r="H128" s="60">
        <v>0</v>
      </c>
      <c r="I128" s="60">
        <v>0</v>
      </c>
      <c r="J128" s="60">
        <v>0</v>
      </c>
      <c r="K128" s="60">
        <v>0</v>
      </c>
      <c r="L128" s="60">
        <v>27023</v>
      </c>
      <c r="M128" s="60">
        <f t="shared" si="3"/>
        <v>5404.6</v>
      </c>
    </row>
    <row r="129" spans="1:19" hidden="1" x14ac:dyDescent="0.25">
      <c r="A129" t="s">
        <v>4614</v>
      </c>
      <c r="B129" t="s">
        <v>4615</v>
      </c>
      <c r="C129" s="41" t="s">
        <v>4607</v>
      </c>
      <c r="D129" s="41" t="s">
        <v>4551</v>
      </c>
      <c r="E129" s="41" t="s">
        <v>1407</v>
      </c>
      <c r="F129" s="41" t="s">
        <v>4552</v>
      </c>
      <c r="G129" s="60">
        <f t="shared" si="2"/>
        <v>285999.59999999998</v>
      </c>
      <c r="H129" s="60">
        <v>0</v>
      </c>
      <c r="I129" s="60">
        <v>0</v>
      </c>
      <c r="J129" s="60">
        <v>0</v>
      </c>
      <c r="K129" s="60">
        <v>0</v>
      </c>
      <c r="L129" s="60">
        <v>238333</v>
      </c>
      <c r="M129" s="60">
        <f t="shared" si="3"/>
        <v>47666.600000000006</v>
      </c>
    </row>
    <row r="130" spans="1:19" hidden="1" x14ac:dyDescent="0.25">
      <c r="A130" t="s">
        <v>4616</v>
      </c>
      <c r="B130" t="s">
        <v>4617</v>
      </c>
      <c r="C130" s="41" t="s">
        <v>2065</v>
      </c>
      <c r="D130" s="41" t="s">
        <v>4618</v>
      </c>
      <c r="E130" s="41" t="s">
        <v>1387</v>
      </c>
      <c r="F130" s="41" t="s">
        <v>4619</v>
      </c>
      <c r="G130" s="60">
        <f t="shared" si="2"/>
        <v>509280</v>
      </c>
      <c r="H130" s="60">
        <v>0</v>
      </c>
      <c r="I130" s="60">
        <v>0</v>
      </c>
      <c r="J130" s="60">
        <v>0</v>
      </c>
      <c r="K130" s="60">
        <v>0</v>
      </c>
      <c r="L130" s="60">
        <v>424400</v>
      </c>
      <c r="M130" s="60">
        <f t="shared" si="3"/>
        <v>84880</v>
      </c>
    </row>
    <row r="131" spans="1:19" hidden="1" x14ac:dyDescent="0.25">
      <c r="A131" t="s">
        <v>4620</v>
      </c>
      <c r="B131" t="s">
        <v>4621</v>
      </c>
      <c r="C131" s="41" t="s">
        <v>2087</v>
      </c>
      <c r="D131" s="41" t="s">
        <v>4378</v>
      </c>
      <c r="E131" s="41" t="s">
        <v>4379</v>
      </c>
      <c r="F131" s="41" t="s">
        <v>4380</v>
      </c>
      <c r="G131" s="60">
        <f t="shared" si="2"/>
        <v>9600</v>
      </c>
      <c r="H131" s="60">
        <v>0</v>
      </c>
      <c r="I131" s="60">
        <v>0</v>
      </c>
      <c r="J131" s="60">
        <v>0</v>
      </c>
      <c r="K131" s="60">
        <v>0</v>
      </c>
      <c r="L131" s="60">
        <v>8000</v>
      </c>
      <c r="M131" s="60">
        <f t="shared" si="3"/>
        <v>1600</v>
      </c>
    </row>
    <row r="132" spans="1:19" hidden="1" x14ac:dyDescent="0.25">
      <c r="A132">
        <v>44743</v>
      </c>
      <c r="B132" t="s">
        <v>4622</v>
      </c>
      <c r="C132" s="41" t="s">
        <v>2087</v>
      </c>
      <c r="D132" s="41" t="s">
        <v>4623</v>
      </c>
      <c r="E132" s="41" t="s">
        <v>4624</v>
      </c>
      <c r="F132" s="41" t="s">
        <v>4625</v>
      </c>
      <c r="G132" s="60">
        <f t="shared" ref="G132:G177" si="4">SUM(H132:M132)</f>
        <v>769147.2</v>
      </c>
      <c r="H132" s="60">
        <v>0</v>
      </c>
      <c r="I132" s="60">
        <v>0</v>
      </c>
      <c r="J132" s="60">
        <v>0</v>
      </c>
      <c r="K132" s="60">
        <v>0</v>
      </c>
      <c r="L132" s="60">
        <v>640956</v>
      </c>
      <c r="M132" s="60">
        <f t="shared" ref="M132:M177" si="5">L132*0.2</f>
        <v>128191.20000000001</v>
      </c>
    </row>
    <row r="133" spans="1:19" hidden="1" x14ac:dyDescent="0.25">
      <c r="A133" t="s">
        <v>4626</v>
      </c>
      <c r="B133" t="s">
        <v>4627</v>
      </c>
      <c r="C133" s="41" t="s">
        <v>2100</v>
      </c>
      <c r="D133" s="41" t="s">
        <v>4490</v>
      </c>
      <c r="E133" s="41" t="s">
        <v>81</v>
      </c>
      <c r="F133" s="41" t="s">
        <v>4491</v>
      </c>
      <c r="G133" s="60">
        <f t="shared" si="4"/>
        <v>56658</v>
      </c>
      <c r="H133" s="60">
        <v>0</v>
      </c>
      <c r="I133" s="60">
        <v>0</v>
      </c>
      <c r="J133" s="60">
        <v>0</v>
      </c>
      <c r="K133" s="60">
        <v>0</v>
      </c>
      <c r="L133" s="60">
        <v>47215</v>
      </c>
      <c r="M133" s="60">
        <f t="shared" si="5"/>
        <v>9443</v>
      </c>
    </row>
    <row r="134" spans="1:19" hidden="1" x14ac:dyDescent="0.25">
      <c r="A134" t="s">
        <v>4628</v>
      </c>
      <c r="B134" t="s">
        <v>4629</v>
      </c>
      <c r="C134" s="41" t="s">
        <v>2113</v>
      </c>
      <c r="D134" s="41" t="s">
        <v>4630</v>
      </c>
      <c r="E134" s="41" t="s">
        <v>1387</v>
      </c>
      <c r="F134" s="41" t="s">
        <v>4631</v>
      </c>
      <c r="G134" s="60">
        <f t="shared" si="4"/>
        <v>-830953.2</v>
      </c>
      <c r="H134" s="60">
        <v>0</v>
      </c>
      <c r="I134" s="60">
        <v>0</v>
      </c>
      <c r="J134" s="60">
        <v>0</v>
      </c>
      <c r="K134" s="60">
        <v>0</v>
      </c>
      <c r="L134" s="60">
        <v>-692461</v>
      </c>
      <c r="M134" s="60">
        <f t="shared" si="5"/>
        <v>-138492.20000000001</v>
      </c>
    </row>
    <row r="135" spans="1:19" hidden="1" x14ac:dyDescent="0.25">
      <c r="A135" t="s">
        <v>4632</v>
      </c>
      <c r="B135" t="s">
        <v>4633</v>
      </c>
      <c r="C135" s="41" t="s">
        <v>2113</v>
      </c>
      <c r="D135" s="41" t="s">
        <v>4630</v>
      </c>
      <c r="E135" s="41" t="s">
        <v>1387</v>
      </c>
      <c r="F135" s="41" t="s">
        <v>4631</v>
      </c>
      <c r="G135" s="60">
        <f t="shared" si="4"/>
        <v>830953.2</v>
      </c>
      <c r="H135" s="60">
        <v>0</v>
      </c>
      <c r="I135" s="60">
        <v>0</v>
      </c>
      <c r="J135" s="60">
        <v>0</v>
      </c>
      <c r="K135" s="60">
        <v>0</v>
      </c>
      <c r="L135" s="60">
        <v>692461</v>
      </c>
      <c r="M135" s="60">
        <f t="shared" si="5"/>
        <v>138492.20000000001</v>
      </c>
    </row>
    <row r="136" spans="1:19" hidden="1" x14ac:dyDescent="0.25">
      <c r="A136" t="s">
        <v>4634</v>
      </c>
      <c r="B136" t="s">
        <v>4635</v>
      </c>
      <c r="C136" s="41" t="s">
        <v>2125</v>
      </c>
      <c r="D136" s="41" t="s">
        <v>4447</v>
      </c>
      <c r="E136" s="41" t="s">
        <v>4448</v>
      </c>
      <c r="F136" s="41" t="s">
        <v>4449</v>
      </c>
      <c r="G136" s="60">
        <f t="shared" si="4"/>
        <v>14400</v>
      </c>
      <c r="H136" s="60">
        <v>0</v>
      </c>
      <c r="I136" s="60">
        <v>0</v>
      </c>
      <c r="J136" s="60">
        <v>0</v>
      </c>
      <c r="K136" s="60">
        <v>0</v>
      </c>
      <c r="L136" s="60">
        <v>12000</v>
      </c>
      <c r="M136" s="60">
        <f t="shared" si="5"/>
        <v>2400</v>
      </c>
    </row>
    <row r="137" spans="1:19" s="88" customFormat="1" hidden="1" x14ac:dyDescent="0.25">
      <c r="A137" s="88" t="s">
        <v>4636</v>
      </c>
      <c r="B137" s="88" t="s">
        <v>4637</v>
      </c>
      <c r="C137" s="49" t="s">
        <v>2125</v>
      </c>
      <c r="D137" s="49" t="s">
        <v>4597</v>
      </c>
      <c r="E137" s="49" t="s">
        <v>1387</v>
      </c>
      <c r="F137" s="49" t="s">
        <v>92</v>
      </c>
      <c r="G137" s="91">
        <f t="shared" si="4"/>
        <v>2242489</v>
      </c>
      <c r="H137" s="91"/>
      <c r="I137" s="91">
        <v>2242489</v>
      </c>
      <c r="J137" s="91">
        <v>0</v>
      </c>
      <c r="K137" s="91">
        <v>0</v>
      </c>
      <c r="L137" s="91"/>
      <c r="M137" s="91">
        <f t="shared" si="5"/>
        <v>0</v>
      </c>
      <c r="S137" s="132"/>
    </row>
    <row r="138" spans="1:19" hidden="1" x14ac:dyDescent="0.25">
      <c r="A138" t="s">
        <v>4638</v>
      </c>
      <c r="B138" t="s">
        <v>4639</v>
      </c>
      <c r="C138" s="41" t="s">
        <v>2154</v>
      </c>
      <c r="D138" s="41" t="s">
        <v>4618</v>
      </c>
      <c r="E138" s="41" t="s">
        <v>1387</v>
      </c>
      <c r="F138" s="41" t="s">
        <v>4619</v>
      </c>
      <c r="G138" s="60">
        <f t="shared" si="4"/>
        <v>-20000.400000000001</v>
      </c>
      <c r="H138" s="60">
        <v>0</v>
      </c>
      <c r="I138" s="60">
        <v>0</v>
      </c>
      <c r="J138" s="60">
        <v>0</v>
      </c>
      <c r="K138" s="60">
        <v>0</v>
      </c>
      <c r="L138" s="60">
        <v>-16667</v>
      </c>
      <c r="M138" s="60">
        <f t="shared" si="5"/>
        <v>-3333.4</v>
      </c>
    </row>
    <row r="139" spans="1:19" hidden="1" x14ac:dyDescent="0.25">
      <c r="A139" t="s">
        <v>4640</v>
      </c>
      <c r="B139" t="s">
        <v>4641</v>
      </c>
      <c r="C139" s="41" t="s">
        <v>2154</v>
      </c>
      <c r="D139" s="41" t="s">
        <v>4618</v>
      </c>
      <c r="E139" s="41" t="s">
        <v>1387</v>
      </c>
      <c r="F139" s="41" t="s">
        <v>4619</v>
      </c>
      <c r="G139" s="60">
        <f t="shared" si="4"/>
        <v>20000.400000000001</v>
      </c>
      <c r="H139" s="60">
        <v>0</v>
      </c>
      <c r="I139" s="60">
        <v>0</v>
      </c>
      <c r="J139" s="60">
        <v>0</v>
      </c>
      <c r="K139" s="60">
        <v>0</v>
      </c>
      <c r="L139" s="60">
        <v>16667</v>
      </c>
      <c r="M139" s="60">
        <f t="shared" si="5"/>
        <v>3333.4</v>
      </c>
    </row>
    <row r="140" spans="1:19" hidden="1" x14ac:dyDescent="0.25">
      <c r="A140" t="s">
        <v>4642</v>
      </c>
      <c r="B140" t="s">
        <v>4643</v>
      </c>
      <c r="C140" s="41" t="s">
        <v>2154</v>
      </c>
      <c r="D140" s="41" t="s">
        <v>4378</v>
      </c>
      <c r="E140" s="41" t="s">
        <v>4379</v>
      </c>
      <c r="F140" s="41" t="s">
        <v>4380</v>
      </c>
      <c r="G140" s="60">
        <f t="shared" si="4"/>
        <v>30000</v>
      </c>
      <c r="H140" s="60">
        <v>0</v>
      </c>
      <c r="I140" s="60">
        <v>0</v>
      </c>
      <c r="J140" s="60">
        <v>0</v>
      </c>
      <c r="K140" s="60">
        <v>0</v>
      </c>
      <c r="L140" s="60">
        <v>25000</v>
      </c>
      <c r="M140" s="60">
        <f t="shared" si="5"/>
        <v>5000</v>
      </c>
    </row>
    <row r="141" spans="1:19" hidden="1" x14ac:dyDescent="0.25">
      <c r="A141" t="s">
        <v>4644</v>
      </c>
      <c r="B141" t="s">
        <v>4645</v>
      </c>
      <c r="C141" s="41" t="s">
        <v>2159</v>
      </c>
      <c r="D141" s="41" t="s">
        <v>4618</v>
      </c>
      <c r="E141" s="41" t="s">
        <v>1387</v>
      </c>
      <c r="F141" s="41" t="s">
        <v>4619</v>
      </c>
      <c r="G141" s="60">
        <f t="shared" si="4"/>
        <v>24000</v>
      </c>
      <c r="H141" s="60">
        <v>0</v>
      </c>
      <c r="I141" s="60">
        <v>0</v>
      </c>
      <c r="J141" s="60">
        <v>0</v>
      </c>
      <c r="K141" s="60">
        <v>0</v>
      </c>
      <c r="L141" s="60">
        <v>20000</v>
      </c>
      <c r="M141" s="60">
        <f t="shared" si="5"/>
        <v>4000</v>
      </c>
    </row>
    <row r="142" spans="1:19" hidden="1" x14ac:dyDescent="0.25">
      <c r="A142" t="s">
        <v>4646</v>
      </c>
      <c r="B142" t="s">
        <v>4647</v>
      </c>
      <c r="C142" s="41" t="s">
        <v>2195</v>
      </c>
      <c r="D142" s="41" t="s">
        <v>4648</v>
      </c>
      <c r="E142" s="41" t="s">
        <v>1397</v>
      </c>
      <c r="F142" s="41" t="s">
        <v>4649</v>
      </c>
      <c r="G142" s="60">
        <f t="shared" si="4"/>
        <v>83160</v>
      </c>
      <c r="H142" s="60">
        <v>0</v>
      </c>
      <c r="I142" s="60">
        <v>0</v>
      </c>
      <c r="J142" s="60">
        <v>0</v>
      </c>
      <c r="K142" s="60">
        <v>0</v>
      </c>
      <c r="L142" s="60">
        <v>69300</v>
      </c>
      <c r="M142" s="60">
        <f t="shared" si="5"/>
        <v>13860</v>
      </c>
    </row>
    <row r="143" spans="1:19" hidden="1" x14ac:dyDescent="0.25">
      <c r="A143" t="s">
        <v>4650</v>
      </c>
      <c r="B143" t="s">
        <v>4651</v>
      </c>
      <c r="C143" s="41" t="s">
        <v>2198</v>
      </c>
      <c r="D143" s="41" t="s">
        <v>4652</v>
      </c>
      <c r="E143" s="41" t="s">
        <v>1397</v>
      </c>
      <c r="F143" s="41" t="s">
        <v>4653</v>
      </c>
      <c r="G143" s="60">
        <f t="shared" si="4"/>
        <v>148368</v>
      </c>
      <c r="H143" s="60">
        <v>0</v>
      </c>
      <c r="I143" s="60">
        <v>0</v>
      </c>
      <c r="J143" s="60">
        <v>0</v>
      </c>
      <c r="K143" s="60">
        <v>0</v>
      </c>
      <c r="L143" s="60">
        <v>123640</v>
      </c>
      <c r="M143" s="60">
        <f t="shared" si="5"/>
        <v>24728</v>
      </c>
    </row>
    <row r="144" spans="1:19" hidden="1" x14ac:dyDescent="0.25">
      <c r="A144" t="s">
        <v>4654</v>
      </c>
      <c r="B144" t="s">
        <v>4655</v>
      </c>
      <c r="C144" s="41" t="s">
        <v>2231</v>
      </c>
      <c r="D144" s="41" t="s">
        <v>4623</v>
      </c>
      <c r="E144" s="41" t="s">
        <v>4624</v>
      </c>
      <c r="F144" s="41" t="s">
        <v>4625</v>
      </c>
      <c r="G144" s="60">
        <f t="shared" si="4"/>
        <v>443168.4</v>
      </c>
      <c r="H144" s="60">
        <v>0</v>
      </c>
      <c r="I144" s="60">
        <v>0</v>
      </c>
      <c r="J144" s="60">
        <v>0</v>
      </c>
      <c r="K144" s="60">
        <v>0</v>
      </c>
      <c r="L144" s="60">
        <v>369307</v>
      </c>
      <c r="M144" s="60">
        <f t="shared" si="5"/>
        <v>73861.400000000009</v>
      </c>
    </row>
    <row r="145" spans="1:19" hidden="1" x14ac:dyDescent="0.25">
      <c r="A145" t="s">
        <v>4656</v>
      </c>
      <c r="B145" t="s">
        <v>4657</v>
      </c>
      <c r="C145" s="41" t="s">
        <v>2231</v>
      </c>
      <c r="D145" s="41" t="s">
        <v>4394</v>
      </c>
      <c r="E145" s="41" t="s">
        <v>1387</v>
      </c>
      <c r="F145" s="41" t="s">
        <v>4395</v>
      </c>
      <c r="G145" s="60">
        <f t="shared" si="4"/>
        <v>2727855.6</v>
      </c>
      <c r="H145" s="60">
        <v>0</v>
      </c>
      <c r="I145" s="60">
        <v>0</v>
      </c>
      <c r="J145" s="60">
        <v>0</v>
      </c>
      <c r="K145" s="60">
        <v>0</v>
      </c>
      <c r="L145" s="60">
        <v>2273213</v>
      </c>
      <c r="M145" s="60">
        <f t="shared" si="5"/>
        <v>454642.60000000003</v>
      </c>
    </row>
    <row r="146" spans="1:19" hidden="1" x14ac:dyDescent="0.25">
      <c r="A146" t="s">
        <v>4658</v>
      </c>
      <c r="B146" t="s">
        <v>4659</v>
      </c>
      <c r="C146" s="41" t="s">
        <v>2236</v>
      </c>
      <c r="D146" s="41" t="s">
        <v>4623</v>
      </c>
      <c r="E146" s="41" t="s">
        <v>4624</v>
      </c>
      <c r="F146" s="41" t="s">
        <v>4625</v>
      </c>
      <c r="G146" s="60">
        <f t="shared" si="4"/>
        <v>-443168.4</v>
      </c>
      <c r="H146" s="60">
        <v>0</v>
      </c>
      <c r="I146" s="60">
        <v>0</v>
      </c>
      <c r="J146" s="60">
        <v>0</v>
      </c>
      <c r="K146" s="60">
        <v>0</v>
      </c>
      <c r="L146" s="60">
        <v>-369307</v>
      </c>
      <c r="M146" s="60">
        <f t="shared" si="5"/>
        <v>-73861.400000000009</v>
      </c>
    </row>
    <row r="147" spans="1:19" hidden="1" x14ac:dyDescent="0.25">
      <c r="A147" t="s">
        <v>4660</v>
      </c>
      <c r="B147" t="s">
        <v>4661</v>
      </c>
      <c r="C147" s="41" t="s">
        <v>2236</v>
      </c>
      <c r="D147" s="41" t="s">
        <v>4623</v>
      </c>
      <c r="E147" s="41" t="s">
        <v>4624</v>
      </c>
      <c r="F147" s="41" t="s">
        <v>4625</v>
      </c>
      <c r="G147" s="60">
        <f t="shared" si="4"/>
        <v>443168.4</v>
      </c>
      <c r="H147" s="60">
        <v>0</v>
      </c>
      <c r="I147" s="60">
        <v>0</v>
      </c>
      <c r="J147" s="60">
        <v>0</v>
      </c>
      <c r="K147" s="60">
        <v>0</v>
      </c>
      <c r="L147" s="60">
        <v>369307</v>
      </c>
      <c r="M147" s="60">
        <f t="shared" si="5"/>
        <v>73861.400000000009</v>
      </c>
    </row>
    <row r="148" spans="1:19" hidden="1" x14ac:dyDescent="0.25">
      <c r="A148" t="s">
        <v>4662</v>
      </c>
      <c r="B148" t="s">
        <v>4663</v>
      </c>
      <c r="C148" s="41" t="s">
        <v>2236</v>
      </c>
      <c r="D148" s="41" t="s">
        <v>4664</v>
      </c>
      <c r="E148" s="41" t="s">
        <v>30</v>
      </c>
      <c r="F148" s="41" t="s">
        <v>4665</v>
      </c>
      <c r="G148" s="60">
        <f t="shared" si="4"/>
        <v>11520</v>
      </c>
      <c r="H148" s="60">
        <v>0</v>
      </c>
      <c r="I148" s="60">
        <v>0</v>
      </c>
      <c r="J148" s="60">
        <v>0</v>
      </c>
      <c r="K148" s="60">
        <v>0</v>
      </c>
      <c r="L148" s="60">
        <v>9600</v>
      </c>
      <c r="M148" s="60">
        <f t="shared" si="5"/>
        <v>1920</v>
      </c>
    </row>
    <row r="149" spans="1:19" hidden="1" x14ac:dyDescent="0.25">
      <c r="A149" t="s">
        <v>4666</v>
      </c>
      <c r="B149" t="s">
        <v>4667</v>
      </c>
      <c r="C149" s="41" t="s">
        <v>2236</v>
      </c>
      <c r="D149" s="41" t="s">
        <v>4378</v>
      </c>
      <c r="E149" s="41" t="s">
        <v>4379</v>
      </c>
      <c r="F149" s="41" t="s">
        <v>4380</v>
      </c>
      <c r="G149" s="60">
        <f t="shared" si="4"/>
        <v>33000</v>
      </c>
      <c r="H149" s="60">
        <v>0</v>
      </c>
      <c r="I149" s="60">
        <v>0</v>
      </c>
      <c r="J149" s="60">
        <v>0</v>
      </c>
      <c r="K149" s="60">
        <v>0</v>
      </c>
      <c r="L149" s="60">
        <v>27500</v>
      </c>
      <c r="M149" s="60">
        <f t="shared" si="5"/>
        <v>5500</v>
      </c>
    </row>
    <row r="150" spans="1:19" hidden="1" x14ac:dyDescent="0.25">
      <c r="A150" t="s">
        <v>4668</v>
      </c>
      <c r="B150" t="s">
        <v>4669</v>
      </c>
      <c r="C150" s="41" t="s">
        <v>2279</v>
      </c>
      <c r="D150" s="41" t="s">
        <v>4670</v>
      </c>
      <c r="E150" s="41" t="s">
        <v>1387</v>
      </c>
      <c r="F150" s="41" t="s">
        <v>4671</v>
      </c>
      <c r="G150" s="60">
        <f t="shared" si="4"/>
        <v>600000</v>
      </c>
      <c r="H150" s="60">
        <v>0</v>
      </c>
      <c r="I150" s="60">
        <v>0</v>
      </c>
      <c r="J150" s="60">
        <v>0</v>
      </c>
      <c r="K150" s="60">
        <v>0</v>
      </c>
      <c r="L150" s="60">
        <v>500000</v>
      </c>
      <c r="M150" s="60">
        <f t="shared" si="5"/>
        <v>100000</v>
      </c>
    </row>
    <row r="151" spans="1:19" hidden="1" x14ac:dyDescent="0.25">
      <c r="A151" t="s">
        <v>4672</v>
      </c>
      <c r="B151" t="s">
        <v>4673</v>
      </c>
      <c r="C151" s="41" t="s">
        <v>2279</v>
      </c>
      <c r="D151" s="41" t="s">
        <v>4630</v>
      </c>
      <c r="E151" s="41" t="s">
        <v>1387</v>
      </c>
      <c r="F151" s="41" t="s">
        <v>4631</v>
      </c>
      <c r="G151" s="60">
        <f t="shared" si="4"/>
        <v>5632032</v>
      </c>
      <c r="H151" s="60">
        <v>0</v>
      </c>
      <c r="I151" s="60">
        <v>0</v>
      </c>
      <c r="J151" s="60">
        <v>0</v>
      </c>
      <c r="K151" s="60">
        <v>0</v>
      </c>
      <c r="L151" s="60">
        <v>4693360</v>
      </c>
      <c r="M151" s="60">
        <f t="shared" si="5"/>
        <v>938672</v>
      </c>
    </row>
    <row r="152" spans="1:19" hidden="1" x14ac:dyDescent="0.25">
      <c r="A152" t="s">
        <v>4674</v>
      </c>
      <c r="B152" t="s">
        <v>4675</v>
      </c>
      <c r="C152" s="41" t="s">
        <v>2279</v>
      </c>
      <c r="D152" s="41" t="s">
        <v>4394</v>
      </c>
      <c r="E152" s="41" t="s">
        <v>1387</v>
      </c>
      <c r="F152" s="41" t="s">
        <v>4395</v>
      </c>
      <c r="G152" s="60">
        <f t="shared" si="4"/>
        <v>4861768.8</v>
      </c>
      <c r="H152" s="60">
        <v>0</v>
      </c>
      <c r="I152" s="60">
        <v>0</v>
      </c>
      <c r="J152" s="60">
        <v>0</v>
      </c>
      <c r="K152" s="60">
        <v>0</v>
      </c>
      <c r="L152" s="60">
        <v>4051474</v>
      </c>
      <c r="M152" s="60">
        <f t="shared" si="5"/>
        <v>810294.8</v>
      </c>
    </row>
    <row r="153" spans="1:19" hidden="1" x14ac:dyDescent="0.25">
      <c r="A153" t="s">
        <v>4676</v>
      </c>
      <c r="B153" t="s">
        <v>4677</v>
      </c>
      <c r="C153" s="41" t="s">
        <v>2279</v>
      </c>
      <c r="D153" s="41" t="s">
        <v>4652</v>
      </c>
      <c r="E153" s="41" t="s">
        <v>1397</v>
      </c>
      <c r="F153" s="41" t="s">
        <v>4653</v>
      </c>
      <c r="G153" s="60">
        <f t="shared" si="4"/>
        <v>1000860</v>
      </c>
      <c r="H153" s="60">
        <v>0</v>
      </c>
      <c r="I153" s="60">
        <v>0</v>
      </c>
      <c r="J153" s="60">
        <v>0</v>
      </c>
      <c r="K153" s="60">
        <v>0</v>
      </c>
      <c r="L153" s="60">
        <v>834050</v>
      </c>
      <c r="M153" s="60">
        <f t="shared" si="5"/>
        <v>166810</v>
      </c>
    </row>
    <row r="154" spans="1:19" s="88" customFormat="1" hidden="1" x14ac:dyDescent="0.25">
      <c r="A154" s="88" t="s">
        <v>3596</v>
      </c>
      <c r="B154" s="88" t="s">
        <v>3594</v>
      </c>
      <c r="C154" s="49" t="s">
        <v>2279</v>
      </c>
      <c r="D154" s="49" t="s">
        <v>2149</v>
      </c>
      <c r="E154" s="49" t="s">
        <v>1387</v>
      </c>
      <c r="F154" s="49" t="s">
        <v>92</v>
      </c>
      <c r="G154" s="91">
        <f t="shared" si="4"/>
        <v>2909107</v>
      </c>
      <c r="H154" s="91"/>
      <c r="I154" s="91">
        <v>2909107</v>
      </c>
      <c r="J154" s="91">
        <v>0</v>
      </c>
      <c r="K154" s="91">
        <v>0</v>
      </c>
      <c r="L154" s="91"/>
      <c r="M154" s="91">
        <f t="shared" si="5"/>
        <v>0</v>
      </c>
      <c r="N154" s="119">
        <f>SUM(L138:L154)</f>
        <v>12996444</v>
      </c>
      <c r="O154" s="119">
        <f>N154+I154</f>
        <v>15905551</v>
      </c>
      <c r="S154" s="132"/>
    </row>
    <row r="155" spans="1:19" hidden="1" x14ac:dyDescent="0.25">
      <c r="A155" t="s">
        <v>4678</v>
      </c>
      <c r="B155" t="s">
        <v>4679</v>
      </c>
      <c r="C155" s="41" t="s">
        <v>3562</v>
      </c>
      <c r="D155" s="41" t="s">
        <v>4680</v>
      </c>
      <c r="E155" s="41" t="s">
        <v>4681</v>
      </c>
      <c r="F155" s="41" t="s">
        <v>4682</v>
      </c>
      <c r="G155" s="60">
        <f t="shared" si="4"/>
        <v>361200</v>
      </c>
      <c r="H155" s="60">
        <v>0</v>
      </c>
      <c r="I155" s="60">
        <v>0</v>
      </c>
      <c r="J155" s="60">
        <v>0</v>
      </c>
      <c r="K155" s="60">
        <v>0</v>
      </c>
      <c r="L155" s="60">
        <v>301000</v>
      </c>
      <c r="M155" s="60">
        <f t="shared" si="5"/>
        <v>60200</v>
      </c>
    </row>
    <row r="156" spans="1:19" x14ac:dyDescent="0.25">
      <c r="A156" t="s">
        <v>4683</v>
      </c>
      <c r="B156" t="s">
        <v>4684</v>
      </c>
      <c r="C156" s="41" t="s">
        <v>3575</v>
      </c>
      <c r="D156" s="41" t="s">
        <v>4370</v>
      </c>
      <c r="E156" s="41" t="s">
        <v>4334</v>
      </c>
      <c r="F156" s="41" t="s">
        <v>4371</v>
      </c>
      <c r="G156" s="60">
        <f t="shared" si="4"/>
        <v>201481.2</v>
      </c>
      <c r="H156" s="60">
        <v>0</v>
      </c>
      <c r="I156" s="60">
        <v>0</v>
      </c>
      <c r="J156" s="60">
        <v>0</v>
      </c>
      <c r="K156" s="60">
        <v>0</v>
      </c>
      <c r="L156" s="60">
        <v>167901</v>
      </c>
      <c r="M156" s="60">
        <f t="shared" si="5"/>
        <v>33580.200000000004</v>
      </c>
    </row>
    <row r="157" spans="1:19" hidden="1" x14ac:dyDescent="0.25">
      <c r="A157" t="s">
        <v>4685</v>
      </c>
      <c r="B157" t="s">
        <v>4686</v>
      </c>
      <c r="C157" s="41" t="s">
        <v>3606</v>
      </c>
      <c r="D157" s="41" t="s">
        <v>4378</v>
      </c>
      <c r="E157" s="41" t="s">
        <v>4379</v>
      </c>
      <c r="F157" s="41" t="s">
        <v>4380</v>
      </c>
      <c r="G157" s="60">
        <f t="shared" si="4"/>
        <v>30000</v>
      </c>
      <c r="H157" s="60">
        <v>0</v>
      </c>
      <c r="I157" s="60">
        <v>0</v>
      </c>
      <c r="J157" s="60">
        <v>0</v>
      </c>
      <c r="K157" s="60">
        <v>0</v>
      </c>
      <c r="L157" s="60">
        <v>25000</v>
      </c>
      <c r="M157" s="60">
        <f t="shared" si="5"/>
        <v>5000</v>
      </c>
    </row>
    <row r="158" spans="1:19" hidden="1" x14ac:dyDescent="0.25">
      <c r="A158" t="s">
        <v>4687</v>
      </c>
      <c r="B158" t="s">
        <v>4688</v>
      </c>
      <c r="C158" s="41" t="s">
        <v>3606</v>
      </c>
      <c r="D158" s="41" t="s">
        <v>4618</v>
      </c>
      <c r="E158" s="41" t="s">
        <v>1387</v>
      </c>
      <c r="F158" s="41" t="s">
        <v>4619</v>
      </c>
      <c r="G158" s="60">
        <f t="shared" si="4"/>
        <v>-42000</v>
      </c>
      <c r="H158" s="60">
        <v>0</v>
      </c>
      <c r="I158" s="60">
        <v>0</v>
      </c>
      <c r="J158" s="60">
        <v>0</v>
      </c>
      <c r="K158" s="60">
        <v>0</v>
      </c>
      <c r="L158" s="60">
        <v>-35000</v>
      </c>
      <c r="M158" s="60">
        <f t="shared" si="5"/>
        <v>-7000</v>
      </c>
    </row>
    <row r="159" spans="1:19" hidden="1" x14ac:dyDescent="0.25">
      <c r="A159" t="s">
        <v>4689</v>
      </c>
      <c r="B159" t="s">
        <v>4690</v>
      </c>
      <c r="C159" s="41" t="s">
        <v>3606</v>
      </c>
      <c r="D159" s="41" t="s">
        <v>4618</v>
      </c>
      <c r="E159" s="41" t="s">
        <v>1387</v>
      </c>
      <c r="F159" s="41" t="s">
        <v>4619</v>
      </c>
      <c r="G159" s="60">
        <f t="shared" si="4"/>
        <v>42000</v>
      </c>
      <c r="H159" s="60">
        <v>0</v>
      </c>
      <c r="I159" s="60">
        <v>0</v>
      </c>
      <c r="J159" s="60">
        <v>0</v>
      </c>
      <c r="K159" s="60">
        <v>0</v>
      </c>
      <c r="L159" s="60">
        <v>35000</v>
      </c>
      <c r="M159" s="60">
        <f t="shared" si="5"/>
        <v>7000</v>
      </c>
    </row>
    <row r="160" spans="1:19" hidden="1" x14ac:dyDescent="0.25">
      <c r="A160" t="s">
        <v>4691</v>
      </c>
      <c r="B160" t="s">
        <v>4692</v>
      </c>
      <c r="C160" s="41" t="s">
        <v>3606</v>
      </c>
      <c r="D160" s="41" t="s">
        <v>4618</v>
      </c>
      <c r="E160" s="41" t="s">
        <v>1387</v>
      </c>
      <c r="F160" s="41" t="s">
        <v>4619</v>
      </c>
      <c r="G160" s="60">
        <f t="shared" si="4"/>
        <v>42000</v>
      </c>
      <c r="H160" s="60">
        <v>0</v>
      </c>
      <c r="I160" s="60">
        <v>0</v>
      </c>
      <c r="J160" s="60">
        <v>0</v>
      </c>
      <c r="K160" s="60">
        <v>0</v>
      </c>
      <c r="L160" s="60">
        <v>35000</v>
      </c>
      <c r="M160" s="60">
        <f t="shared" si="5"/>
        <v>7000</v>
      </c>
    </row>
    <row r="161" spans="1:13" hidden="1" x14ac:dyDescent="0.25">
      <c r="A161" t="s">
        <v>4693</v>
      </c>
      <c r="B161" t="s">
        <v>4694</v>
      </c>
      <c r="C161" s="41" t="s">
        <v>3713</v>
      </c>
      <c r="D161" s="41" t="s">
        <v>4695</v>
      </c>
      <c r="E161" s="41" t="s">
        <v>4696</v>
      </c>
      <c r="F161" s="41" t="s">
        <v>4395</v>
      </c>
      <c r="G161" s="60">
        <f t="shared" si="4"/>
        <v>1085481.6000000001</v>
      </c>
      <c r="H161" s="60">
        <v>0</v>
      </c>
      <c r="I161" s="60">
        <v>0</v>
      </c>
      <c r="J161" s="60">
        <v>0</v>
      </c>
      <c r="K161" s="60">
        <v>0</v>
      </c>
      <c r="L161" s="60">
        <v>904568</v>
      </c>
      <c r="M161" s="60">
        <f t="shared" si="5"/>
        <v>180913.6</v>
      </c>
    </row>
    <row r="162" spans="1:13" hidden="1" x14ac:dyDescent="0.25">
      <c r="A162" t="s">
        <v>4697</v>
      </c>
      <c r="B162" t="s">
        <v>4698</v>
      </c>
      <c r="C162" s="41" t="s">
        <v>4699</v>
      </c>
      <c r="D162" s="41" t="s">
        <v>1580</v>
      </c>
      <c r="E162" s="41" t="s">
        <v>1387</v>
      </c>
      <c r="F162" s="41" t="s">
        <v>1581</v>
      </c>
      <c r="G162" s="60">
        <f t="shared" si="4"/>
        <v>320142</v>
      </c>
      <c r="H162" s="60">
        <v>0</v>
      </c>
      <c r="I162" s="60">
        <v>0</v>
      </c>
      <c r="J162" s="60">
        <v>0</v>
      </c>
      <c r="K162" s="60">
        <v>0</v>
      </c>
      <c r="L162" s="60">
        <v>266785</v>
      </c>
      <c r="M162" s="60">
        <f t="shared" si="5"/>
        <v>53357</v>
      </c>
    </row>
    <row r="163" spans="1:13" hidden="1" x14ac:dyDescent="0.25">
      <c r="A163" t="s">
        <v>4700</v>
      </c>
      <c r="B163" t="s">
        <v>4701</v>
      </c>
      <c r="C163" s="41" t="s">
        <v>4699</v>
      </c>
      <c r="D163" s="41" t="s">
        <v>4702</v>
      </c>
      <c r="E163" s="41" t="s">
        <v>1387</v>
      </c>
      <c r="F163" s="41" t="s">
        <v>4703</v>
      </c>
      <c r="G163" s="60">
        <f t="shared" si="4"/>
        <v>11499.6</v>
      </c>
      <c r="H163" s="60">
        <v>0</v>
      </c>
      <c r="I163" s="60">
        <v>0</v>
      </c>
      <c r="J163" s="60">
        <v>0</v>
      </c>
      <c r="K163" s="60">
        <v>0</v>
      </c>
      <c r="L163" s="60">
        <v>9583</v>
      </c>
      <c r="M163" s="60">
        <f t="shared" si="5"/>
        <v>1916.6000000000001</v>
      </c>
    </row>
    <row r="164" spans="1:13" hidden="1" x14ac:dyDescent="0.25">
      <c r="A164" t="s">
        <v>4704</v>
      </c>
      <c r="B164" t="s">
        <v>4705</v>
      </c>
      <c r="C164" s="41" t="s">
        <v>4699</v>
      </c>
      <c r="D164" s="41" t="s">
        <v>4695</v>
      </c>
      <c r="E164" s="41" t="s">
        <v>4696</v>
      </c>
      <c r="F164" s="41" t="s">
        <v>4395</v>
      </c>
      <c r="G164" s="60">
        <f t="shared" si="4"/>
        <v>2803680</v>
      </c>
      <c r="H164" s="60">
        <v>0</v>
      </c>
      <c r="I164" s="60">
        <v>0</v>
      </c>
      <c r="J164" s="60">
        <v>0</v>
      </c>
      <c r="K164" s="60">
        <v>0</v>
      </c>
      <c r="L164" s="60">
        <v>2336400</v>
      </c>
      <c r="M164" s="60">
        <f t="shared" si="5"/>
        <v>467280</v>
      </c>
    </row>
    <row r="165" spans="1:13" x14ac:dyDescent="0.25">
      <c r="A165" t="s">
        <v>4706</v>
      </c>
      <c r="B165" t="s">
        <v>4707</v>
      </c>
      <c r="C165" s="41" t="s">
        <v>4699</v>
      </c>
      <c r="D165" s="41" t="s">
        <v>4370</v>
      </c>
      <c r="E165" s="41" t="s">
        <v>4334</v>
      </c>
      <c r="F165" s="41" t="s">
        <v>4371</v>
      </c>
      <c r="G165" s="60">
        <f t="shared" si="4"/>
        <v>483399.6</v>
      </c>
      <c r="H165" s="60">
        <v>0</v>
      </c>
      <c r="I165" s="60">
        <v>0</v>
      </c>
      <c r="J165" s="60">
        <v>0</v>
      </c>
      <c r="K165" s="60">
        <v>0</v>
      </c>
      <c r="L165" s="60">
        <v>402833</v>
      </c>
      <c r="M165" s="60">
        <f t="shared" si="5"/>
        <v>80566.600000000006</v>
      </c>
    </row>
    <row r="166" spans="1:13" x14ac:dyDescent="0.25">
      <c r="A166" t="s">
        <v>4708</v>
      </c>
      <c r="B166" t="s">
        <v>4709</v>
      </c>
      <c r="C166" s="41" t="s">
        <v>4699</v>
      </c>
      <c r="D166" s="41" t="s">
        <v>4370</v>
      </c>
      <c r="E166" s="41" t="s">
        <v>4334</v>
      </c>
      <c r="F166" s="41" t="s">
        <v>4371</v>
      </c>
      <c r="G166" s="60">
        <f t="shared" si="4"/>
        <v>134926.79999999999</v>
      </c>
      <c r="H166" s="60">
        <v>0</v>
      </c>
      <c r="I166" s="60">
        <v>0</v>
      </c>
      <c r="J166" s="60">
        <v>0</v>
      </c>
      <c r="K166" s="60">
        <v>0</v>
      </c>
      <c r="L166" s="60">
        <v>112439</v>
      </c>
      <c r="M166" s="60">
        <f t="shared" si="5"/>
        <v>22487.800000000003</v>
      </c>
    </row>
    <row r="167" spans="1:13" hidden="1" x14ac:dyDescent="0.25">
      <c r="A167" t="s">
        <v>4710</v>
      </c>
      <c r="B167" t="s">
        <v>4711</v>
      </c>
      <c r="C167" s="41" t="s">
        <v>4699</v>
      </c>
      <c r="D167" s="41" t="s">
        <v>4712</v>
      </c>
      <c r="E167" s="41" t="s">
        <v>41</v>
      </c>
      <c r="F167" s="41" t="s">
        <v>4481</v>
      </c>
      <c r="G167" s="60">
        <f t="shared" si="4"/>
        <v>191937.6</v>
      </c>
      <c r="H167" s="60">
        <v>0</v>
      </c>
      <c r="I167" s="60">
        <v>0</v>
      </c>
      <c r="J167" s="60">
        <v>0</v>
      </c>
      <c r="K167" s="60">
        <v>0</v>
      </c>
      <c r="L167" s="60">
        <v>159948</v>
      </c>
      <c r="M167" s="60">
        <f t="shared" si="5"/>
        <v>31989.600000000002</v>
      </c>
    </row>
    <row r="168" spans="1:13" hidden="1" x14ac:dyDescent="0.25">
      <c r="A168" t="s">
        <v>4713</v>
      </c>
      <c r="B168" t="s">
        <v>4714</v>
      </c>
      <c r="C168" s="41" t="s">
        <v>4699</v>
      </c>
      <c r="D168" s="41" t="s">
        <v>4715</v>
      </c>
      <c r="E168" s="41" t="s">
        <v>4543</v>
      </c>
      <c r="F168" s="41" t="s">
        <v>4716</v>
      </c>
      <c r="G168" s="60">
        <f t="shared" si="4"/>
        <v>455400</v>
      </c>
      <c r="H168" s="60">
        <v>0</v>
      </c>
      <c r="I168" s="60">
        <v>0</v>
      </c>
      <c r="J168" s="60">
        <v>0</v>
      </c>
      <c r="K168" s="60">
        <v>0</v>
      </c>
      <c r="L168" s="60">
        <v>379500</v>
      </c>
      <c r="M168" s="60">
        <f t="shared" si="5"/>
        <v>75900</v>
      </c>
    </row>
    <row r="169" spans="1:13" hidden="1" x14ac:dyDescent="0.25">
      <c r="A169" t="s">
        <v>4717</v>
      </c>
      <c r="B169" t="s">
        <v>4718</v>
      </c>
      <c r="C169" s="41" t="s">
        <v>4699</v>
      </c>
      <c r="D169" s="41" t="s">
        <v>4719</v>
      </c>
      <c r="E169" s="41" t="s">
        <v>1633</v>
      </c>
      <c r="F169" s="41" t="s">
        <v>4720</v>
      </c>
      <c r="G169" s="60">
        <f t="shared" si="4"/>
        <v>82500</v>
      </c>
      <c r="H169" s="60">
        <v>0</v>
      </c>
      <c r="I169" s="60">
        <v>0</v>
      </c>
      <c r="J169" s="60">
        <v>0</v>
      </c>
      <c r="K169" s="60">
        <v>0</v>
      </c>
      <c r="L169" s="60">
        <v>68750</v>
      </c>
      <c r="M169" s="60">
        <f t="shared" si="5"/>
        <v>13750</v>
      </c>
    </row>
    <row r="170" spans="1:13" hidden="1" x14ac:dyDescent="0.25">
      <c r="A170" t="s">
        <v>4721</v>
      </c>
      <c r="B170" t="s">
        <v>4722</v>
      </c>
      <c r="C170" s="41" t="s">
        <v>4699</v>
      </c>
      <c r="D170" s="41" t="s">
        <v>4723</v>
      </c>
      <c r="E170" s="41" t="s">
        <v>1387</v>
      </c>
      <c r="F170" s="41" t="s">
        <v>4724</v>
      </c>
      <c r="G170" s="60">
        <f t="shared" si="4"/>
        <v>109800</v>
      </c>
      <c r="H170" s="60">
        <v>0</v>
      </c>
      <c r="I170" s="60">
        <v>0</v>
      </c>
      <c r="J170" s="60">
        <v>0</v>
      </c>
      <c r="K170" s="60">
        <v>0</v>
      </c>
      <c r="L170" s="60">
        <v>91500</v>
      </c>
      <c r="M170" s="60">
        <f t="shared" si="5"/>
        <v>18300</v>
      </c>
    </row>
    <row r="171" spans="1:13" hidden="1" x14ac:dyDescent="0.25">
      <c r="A171" t="s">
        <v>4725</v>
      </c>
      <c r="B171" t="s">
        <v>4726</v>
      </c>
      <c r="C171" s="41" t="s">
        <v>3804</v>
      </c>
      <c r="D171" s="41" t="s">
        <v>4623</v>
      </c>
      <c r="E171" s="41" t="s">
        <v>4624</v>
      </c>
      <c r="F171" s="41" t="s">
        <v>4625</v>
      </c>
      <c r="G171" s="60">
        <f t="shared" si="4"/>
        <v>334306.8</v>
      </c>
      <c r="H171" s="60">
        <v>0</v>
      </c>
      <c r="I171" s="60">
        <v>0</v>
      </c>
      <c r="J171" s="60">
        <v>0</v>
      </c>
      <c r="K171" s="60">
        <v>0</v>
      </c>
      <c r="L171" s="60">
        <v>278589</v>
      </c>
      <c r="M171" s="60">
        <f t="shared" si="5"/>
        <v>55717.8</v>
      </c>
    </row>
    <row r="172" spans="1:13" hidden="1" x14ac:dyDescent="0.25">
      <c r="A172" t="s">
        <v>3851</v>
      </c>
      <c r="B172" t="s">
        <v>3850</v>
      </c>
      <c r="C172" s="41" t="s">
        <v>1419</v>
      </c>
      <c r="D172" s="41" t="s">
        <v>2294</v>
      </c>
      <c r="E172" s="41" t="s">
        <v>1387</v>
      </c>
      <c r="F172" s="41" t="s">
        <v>92</v>
      </c>
      <c r="G172" s="60">
        <f t="shared" si="4"/>
        <v>8795881</v>
      </c>
      <c r="H172" s="60"/>
      <c r="I172" s="60">
        <v>8795881</v>
      </c>
      <c r="J172" s="60">
        <v>0</v>
      </c>
      <c r="K172" s="60">
        <v>0</v>
      </c>
      <c r="L172" s="60"/>
      <c r="M172" s="60">
        <f t="shared" si="5"/>
        <v>0</v>
      </c>
    </row>
    <row r="173" spans="1:13" hidden="1" x14ac:dyDescent="0.25">
      <c r="A173" t="s">
        <v>4678</v>
      </c>
      <c r="B173" t="s">
        <v>4679</v>
      </c>
      <c r="C173" s="41" t="s">
        <v>1419</v>
      </c>
      <c r="D173" s="41" t="s">
        <v>4680</v>
      </c>
      <c r="E173" s="41" t="s">
        <v>4727</v>
      </c>
      <c r="F173" s="41" t="s">
        <v>4682</v>
      </c>
      <c r="G173" s="60">
        <f t="shared" si="4"/>
        <v>171784.8</v>
      </c>
      <c r="H173" s="60">
        <v>0</v>
      </c>
      <c r="I173" s="60">
        <v>0</v>
      </c>
      <c r="J173" s="60">
        <v>0</v>
      </c>
      <c r="K173" s="60">
        <v>0</v>
      </c>
      <c r="L173" s="60">
        <v>143154</v>
      </c>
      <c r="M173" s="60">
        <f t="shared" si="5"/>
        <v>28630.800000000003</v>
      </c>
    </row>
    <row r="174" spans="1:13" hidden="1" x14ac:dyDescent="0.25">
      <c r="A174" t="s">
        <v>4728</v>
      </c>
      <c r="B174" t="s">
        <v>4729</v>
      </c>
      <c r="C174" s="41" t="s">
        <v>1419</v>
      </c>
      <c r="D174" s="41" t="s">
        <v>4630</v>
      </c>
      <c r="E174" s="41" t="s">
        <v>1387</v>
      </c>
      <c r="F174" s="41" t="s">
        <v>4631</v>
      </c>
      <c r="G174" s="60">
        <f t="shared" si="4"/>
        <v>5868475.2000000002</v>
      </c>
      <c r="H174" s="60">
        <v>0</v>
      </c>
      <c r="I174" s="60">
        <v>0</v>
      </c>
      <c r="J174" s="60">
        <v>0</v>
      </c>
      <c r="K174" s="60">
        <v>0</v>
      </c>
      <c r="L174" s="60">
        <v>4890396</v>
      </c>
      <c r="M174" s="60">
        <f t="shared" si="5"/>
        <v>978079.20000000007</v>
      </c>
    </row>
    <row r="175" spans="1:13" hidden="1" x14ac:dyDescent="0.25">
      <c r="A175" t="s">
        <v>4730</v>
      </c>
      <c r="B175" t="s">
        <v>4731</v>
      </c>
      <c r="C175" s="41" t="s">
        <v>1419</v>
      </c>
      <c r="D175" s="41" t="s">
        <v>4695</v>
      </c>
      <c r="E175" s="41" t="s">
        <v>4696</v>
      </c>
      <c r="F175" s="41" t="s">
        <v>4395</v>
      </c>
      <c r="G175" s="60">
        <f t="shared" si="4"/>
        <v>8413920</v>
      </c>
      <c r="H175" s="60">
        <v>0</v>
      </c>
      <c r="I175" s="60">
        <v>0</v>
      </c>
      <c r="J175" s="60">
        <v>0</v>
      </c>
      <c r="K175" s="60">
        <v>0</v>
      </c>
      <c r="L175" s="60">
        <v>7011600</v>
      </c>
      <c r="M175" s="60">
        <f t="shared" si="5"/>
        <v>1402320</v>
      </c>
    </row>
    <row r="176" spans="1:13" hidden="1" x14ac:dyDescent="0.25">
      <c r="A176" t="s">
        <v>4732</v>
      </c>
      <c r="B176" t="s">
        <v>4733</v>
      </c>
      <c r="C176" s="41" t="s">
        <v>1419</v>
      </c>
      <c r="D176" s="41" t="s">
        <v>4734</v>
      </c>
      <c r="E176" s="41" t="s">
        <v>1387</v>
      </c>
      <c r="F176" s="41" t="s">
        <v>4735</v>
      </c>
      <c r="G176" s="60">
        <f t="shared" si="4"/>
        <v>1285460.3999999999</v>
      </c>
      <c r="H176" s="60">
        <v>0</v>
      </c>
      <c r="I176" s="60">
        <v>0</v>
      </c>
      <c r="J176" s="60">
        <v>0</v>
      </c>
      <c r="K176" s="60">
        <v>0</v>
      </c>
      <c r="L176" s="60">
        <v>1071217</v>
      </c>
      <c r="M176" s="60">
        <f t="shared" si="5"/>
        <v>214243.40000000002</v>
      </c>
    </row>
    <row r="177" spans="1:19" s="88" customFormat="1" hidden="1" x14ac:dyDescent="0.25">
      <c r="A177" s="88" t="s">
        <v>4736</v>
      </c>
      <c r="B177" s="88" t="s">
        <v>4737</v>
      </c>
      <c r="C177" s="120" t="s">
        <v>1419</v>
      </c>
      <c r="D177" s="120" t="s">
        <v>4412</v>
      </c>
      <c r="E177" s="120" t="s">
        <v>1387</v>
      </c>
      <c r="F177" s="120" t="s">
        <v>1406</v>
      </c>
      <c r="G177" s="91">
        <f t="shared" si="4"/>
        <v>3361185.6</v>
      </c>
      <c r="H177" s="121">
        <v>0</v>
      </c>
      <c r="I177" s="121">
        <v>0</v>
      </c>
      <c r="J177" s="121">
        <v>0</v>
      </c>
      <c r="K177" s="91">
        <v>0</v>
      </c>
      <c r="L177" s="121">
        <v>2800988</v>
      </c>
      <c r="M177" s="91">
        <f t="shared" si="5"/>
        <v>560197.6</v>
      </c>
      <c r="N177" s="122">
        <f>I172/1.2</f>
        <v>7329900.833333334</v>
      </c>
      <c r="S177" s="132"/>
    </row>
    <row r="178" spans="1:19" s="45" customFormat="1" hidden="1" x14ac:dyDescent="0.25">
      <c r="C178" s="92"/>
      <c r="D178" s="92"/>
      <c r="E178" s="90"/>
      <c r="F178" s="92"/>
      <c r="G178" s="93">
        <f t="shared" ref="G178:M178" si="6">SUM(G2:G177)</f>
        <v>156798582.19999993</v>
      </c>
      <c r="H178" s="93">
        <f t="shared" si="6"/>
        <v>24493147</v>
      </c>
      <c r="I178" s="93" t="e">
        <f t="shared" si="6"/>
        <v>#REF!</v>
      </c>
      <c r="J178" s="93">
        <f t="shared" si="6"/>
        <v>6240575</v>
      </c>
      <c r="K178" s="93">
        <f t="shared" si="6"/>
        <v>0</v>
      </c>
      <c r="L178" s="93">
        <f t="shared" si="6"/>
        <v>89123916</v>
      </c>
      <c r="M178" s="93">
        <f t="shared" si="6"/>
        <v>17824783.199999996</v>
      </c>
      <c r="S178" s="134"/>
    </row>
    <row r="179" spans="1:19" hidden="1" x14ac:dyDescent="0.25">
      <c r="C179" s="41"/>
      <c r="D179" s="41"/>
      <c r="E179" s="41"/>
      <c r="F179" s="41"/>
      <c r="G179" s="60"/>
      <c r="H179" s="41"/>
      <c r="I179" s="60"/>
      <c r="J179" s="60"/>
      <c r="K179" s="60"/>
      <c r="L179" s="60"/>
      <c r="M179" s="60"/>
    </row>
  </sheetData>
  <autoFilter ref="A1:M179" xr:uid="{99F44A2A-FFAB-44BB-A079-219A70707FBC}">
    <filterColumn colId="3">
      <filters>
        <filter val="GRUPPOKONI SHPK"/>
      </filters>
    </filterColumn>
  </autoFilter>
  <pageMargins left="0.7" right="0.7" top="0.75" bottom="0.75" header="0.3" footer="0.3"/>
  <pageSetup paperSize="9" scale="7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508E-1E33-4C66-8946-AC415B5E61DA}">
  <dimension ref="A1:AK86"/>
  <sheetViews>
    <sheetView workbookViewId="0">
      <selection sqref="A1:XFD86"/>
    </sheetView>
  </sheetViews>
  <sheetFormatPr defaultRowHeight="15" x14ac:dyDescent="0.25"/>
  <sheetData>
    <row r="1" spans="1:37" s="118" customFormat="1" ht="15" customHeight="1" x14ac:dyDescent="0.25">
      <c r="A1" s="105" t="s">
        <v>4315</v>
      </c>
      <c r="B1" s="106" t="s">
        <v>4316</v>
      </c>
      <c r="C1" s="107">
        <v>44919</v>
      </c>
      <c r="D1" s="108" t="s">
        <v>4003</v>
      </c>
      <c r="E1" s="109" t="s">
        <v>27</v>
      </c>
      <c r="F1" s="109" t="s">
        <v>4004</v>
      </c>
      <c r="G1" s="110">
        <f t="shared" ref="G1:G32" si="0">SUM(H1:X1)</f>
        <v>10800</v>
      </c>
      <c r="H1" s="111">
        <v>0</v>
      </c>
      <c r="I1" s="111"/>
      <c r="J1" s="111"/>
      <c r="K1" s="104"/>
      <c r="L1" s="104"/>
      <c r="M1" s="112"/>
      <c r="N1" s="112"/>
      <c r="O1" s="113"/>
      <c r="P1" s="113"/>
      <c r="Q1" s="113"/>
      <c r="R1" s="113"/>
      <c r="S1" s="112"/>
      <c r="T1" s="112"/>
      <c r="U1" s="112"/>
      <c r="V1" s="114">
        <f t="shared" ref="V1:V32" si="1">U1*0.2</f>
        <v>0</v>
      </c>
      <c r="W1" s="111">
        <v>9000</v>
      </c>
      <c r="X1" s="111">
        <f t="shared" ref="X1:X32" si="2">W1*0.2</f>
        <v>1800</v>
      </c>
      <c r="Y1" s="115" t="s">
        <v>4344</v>
      </c>
      <c r="Z1" s="116"/>
      <c r="AA1" s="116"/>
      <c r="AB1" s="104"/>
      <c r="AC1" s="104"/>
      <c r="AD1" s="104"/>
      <c r="AE1" s="104"/>
      <c r="AF1" s="104"/>
      <c r="AG1" s="104"/>
      <c r="AH1" s="104"/>
      <c r="AI1" s="104"/>
      <c r="AJ1" s="104"/>
      <c r="AK1" s="117"/>
    </row>
    <row r="2" spans="1:37" s="2" customFormat="1" ht="15" customHeight="1" x14ac:dyDescent="0.25">
      <c r="A2" s="7" t="s">
        <v>4317</v>
      </c>
      <c r="B2" s="39" t="s">
        <v>4318</v>
      </c>
      <c r="C2" s="8">
        <v>44919</v>
      </c>
      <c r="D2" s="9" t="s">
        <v>1531</v>
      </c>
      <c r="E2" s="10" t="s">
        <v>1756</v>
      </c>
      <c r="F2" s="10" t="s">
        <v>44</v>
      </c>
      <c r="G2" s="40">
        <f t="shared" si="0"/>
        <v>651240</v>
      </c>
      <c r="H2" s="3">
        <v>0</v>
      </c>
      <c r="I2" s="3"/>
      <c r="J2" s="3"/>
      <c r="K2" s="4"/>
      <c r="L2" s="4"/>
      <c r="M2" s="81"/>
      <c r="N2" s="81"/>
      <c r="O2" s="83"/>
      <c r="P2" s="83"/>
      <c r="Q2" s="83"/>
      <c r="R2" s="83"/>
      <c r="S2" s="81"/>
      <c r="T2" s="81"/>
      <c r="U2" s="81">
        <v>542700</v>
      </c>
      <c r="V2" s="82">
        <f t="shared" si="1"/>
        <v>108540</v>
      </c>
      <c r="W2" s="67"/>
      <c r="X2" s="70">
        <f t="shared" si="2"/>
        <v>0</v>
      </c>
      <c r="Y2" s="5" t="s">
        <v>4347</v>
      </c>
      <c r="Z2" s="38"/>
      <c r="AA2" s="5"/>
      <c r="AB2" s="4"/>
      <c r="AC2" s="4"/>
      <c r="AD2" s="4"/>
      <c r="AE2" s="4"/>
      <c r="AF2" s="4"/>
      <c r="AG2" s="4"/>
      <c r="AH2" s="4"/>
      <c r="AI2" s="4"/>
      <c r="AJ2" s="4"/>
      <c r="AK2" s="11"/>
    </row>
    <row r="3" spans="1:37" s="80" customFormat="1" ht="15" customHeight="1" x14ac:dyDescent="0.25">
      <c r="A3" s="71" t="s">
        <v>4319</v>
      </c>
      <c r="B3" s="72" t="s">
        <v>4320</v>
      </c>
      <c r="C3" s="73">
        <v>44919</v>
      </c>
      <c r="D3" s="74" t="s">
        <v>4003</v>
      </c>
      <c r="E3" s="75" t="s">
        <v>27</v>
      </c>
      <c r="F3" s="75" t="s">
        <v>4004</v>
      </c>
      <c r="G3" s="76">
        <f t="shared" si="0"/>
        <v>66600</v>
      </c>
      <c r="H3" s="70">
        <v>0</v>
      </c>
      <c r="I3" s="70"/>
      <c r="J3" s="70"/>
      <c r="K3" s="67"/>
      <c r="L3" s="67"/>
      <c r="M3" s="84"/>
      <c r="N3" s="84"/>
      <c r="O3" s="85"/>
      <c r="P3" s="85"/>
      <c r="Q3" s="85"/>
      <c r="R3" s="85"/>
      <c r="S3" s="84"/>
      <c r="T3" s="84"/>
      <c r="U3" s="84"/>
      <c r="V3" s="86">
        <f t="shared" si="1"/>
        <v>0</v>
      </c>
      <c r="W3" s="70">
        <v>55500</v>
      </c>
      <c r="X3" s="70">
        <f t="shared" si="2"/>
        <v>11100</v>
      </c>
      <c r="Y3" s="77" t="s">
        <v>4344</v>
      </c>
      <c r="Z3" s="77"/>
      <c r="AA3" s="78"/>
      <c r="AB3" s="67"/>
      <c r="AC3" s="67"/>
      <c r="AD3" s="67"/>
      <c r="AE3" s="67"/>
      <c r="AF3" s="67"/>
      <c r="AG3" s="67"/>
      <c r="AH3" s="67"/>
      <c r="AI3" s="67"/>
      <c r="AJ3" s="67"/>
      <c r="AK3" s="79"/>
    </row>
    <row r="4" spans="1:37" s="80" customFormat="1" ht="15" customHeight="1" x14ac:dyDescent="0.25">
      <c r="A4" s="71" t="s">
        <v>4321</v>
      </c>
      <c r="B4" s="72" t="s">
        <v>4322</v>
      </c>
      <c r="C4" s="73">
        <v>44919</v>
      </c>
      <c r="D4" s="74" t="s">
        <v>4003</v>
      </c>
      <c r="E4" s="75" t="s">
        <v>27</v>
      </c>
      <c r="F4" s="75" t="s">
        <v>4004</v>
      </c>
      <c r="G4" s="76">
        <f t="shared" si="0"/>
        <v>28899.599999999999</v>
      </c>
      <c r="H4" s="70">
        <v>0</v>
      </c>
      <c r="I4" s="70"/>
      <c r="J4" s="70"/>
      <c r="K4" s="67"/>
      <c r="L4" s="67"/>
      <c r="M4" s="84"/>
      <c r="N4" s="84"/>
      <c r="O4" s="85"/>
      <c r="P4" s="85"/>
      <c r="Q4" s="85"/>
      <c r="R4" s="85"/>
      <c r="S4" s="84"/>
      <c r="T4" s="84"/>
      <c r="U4" s="84"/>
      <c r="V4" s="86">
        <f t="shared" si="1"/>
        <v>0</v>
      </c>
      <c r="W4" s="70">
        <v>24083</v>
      </c>
      <c r="X4" s="70">
        <f t="shared" si="2"/>
        <v>4816.6000000000004</v>
      </c>
      <c r="Y4" s="77" t="s">
        <v>4344</v>
      </c>
      <c r="Z4" s="77"/>
      <c r="AA4" s="78"/>
      <c r="AB4" s="67"/>
      <c r="AC4" s="67"/>
      <c r="AD4" s="67"/>
      <c r="AE4" s="67"/>
      <c r="AF4" s="67"/>
      <c r="AG4" s="67"/>
      <c r="AH4" s="67"/>
      <c r="AI4" s="67"/>
      <c r="AJ4" s="67"/>
      <c r="AK4" s="79"/>
    </row>
    <row r="5" spans="1:37" s="80" customFormat="1" ht="15" customHeight="1" x14ac:dyDescent="0.25">
      <c r="A5" s="71" t="s">
        <v>4323</v>
      </c>
      <c r="B5" s="72" t="s">
        <v>4324</v>
      </c>
      <c r="C5" s="73">
        <v>44919</v>
      </c>
      <c r="D5" s="74" t="s">
        <v>3733</v>
      </c>
      <c r="E5" s="75" t="s">
        <v>2178</v>
      </c>
      <c r="F5" s="75" t="s">
        <v>3734</v>
      </c>
      <c r="G5" s="76">
        <f t="shared" si="0"/>
        <v>8400</v>
      </c>
      <c r="H5" s="70">
        <v>0</v>
      </c>
      <c r="I5" s="70"/>
      <c r="J5" s="70"/>
      <c r="K5" s="67"/>
      <c r="L5" s="67"/>
      <c r="M5" s="84"/>
      <c r="N5" s="84"/>
      <c r="O5" s="85"/>
      <c r="P5" s="85"/>
      <c r="Q5" s="85"/>
      <c r="R5" s="85"/>
      <c r="S5" s="84"/>
      <c r="T5" s="84"/>
      <c r="U5" s="84"/>
      <c r="V5" s="86">
        <f t="shared" si="1"/>
        <v>0</v>
      </c>
      <c r="W5" s="70">
        <v>7000</v>
      </c>
      <c r="X5" s="70">
        <f t="shared" si="2"/>
        <v>1400</v>
      </c>
      <c r="Y5" s="77" t="s">
        <v>4344</v>
      </c>
      <c r="Z5" s="77"/>
      <c r="AA5" s="78"/>
      <c r="AB5" s="67"/>
      <c r="AC5" s="67"/>
      <c r="AD5" s="67"/>
      <c r="AE5" s="67"/>
      <c r="AF5" s="67"/>
      <c r="AG5" s="67"/>
      <c r="AH5" s="67"/>
      <c r="AI5" s="67"/>
      <c r="AJ5" s="67"/>
      <c r="AK5" s="79"/>
    </row>
    <row r="6" spans="1:37" s="2" customFormat="1" ht="15" customHeight="1" x14ac:dyDescent="0.25">
      <c r="A6" s="7" t="s">
        <v>4325</v>
      </c>
      <c r="B6" s="39" t="s">
        <v>4326</v>
      </c>
      <c r="C6" s="8">
        <v>44918</v>
      </c>
      <c r="D6" s="9" t="s">
        <v>1531</v>
      </c>
      <c r="E6" s="10" t="s">
        <v>4327</v>
      </c>
      <c r="F6" s="10" t="s">
        <v>44</v>
      </c>
      <c r="G6" s="40">
        <f t="shared" si="0"/>
        <v>930528</v>
      </c>
      <c r="H6" s="3">
        <v>0</v>
      </c>
      <c r="I6" s="3"/>
      <c r="J6" s="3"/>
      <c r="K6" s="4"/>
      <c r="L6" s="4"/>
      <c r="M6" s="81"/>
      <c r="N6" s="81"/>
      <c r="O6" s="83"/>
      <c r="P6" s="83"/>
      <c r="Q6" s="83"/>
      <c r="R6" s="83"/>
      <c r="S6" s="81"/>
      <c r="T6" s="81"/>
      <c r="U6" s="81">
        <v>775440</v>
      </c>
      <c r="V6" s="82">
        <f t="shared" si="1"/>
        <v>155088</v>
      </c>
      <c r="W6" s="67"/>
      <c r="X6" s="70">
        <f t="shared" si="2"/>
        <v>0</v>
      </c>
      <c r="Y6" s="5" t="s">
        <v>4347</v>
      </c>
      <c r="Z6" s="38"/>
      <c r="AA6" s="5"/>
      <c r="AB6" s="4"/>
      <c r="AC6" s="4"/>
      <c r="AD6" s="4"/>
      <c r="AE6" s="4"/>
      <c r="AF6" s="4"/>
      <c r="AG6" s="4"/>
      <c r="AH6" s="4"/>
      <c r="AI6" s="4"/>
      <c r="AJ6" s="4"/>
      <c r="AK6" s="11"/>
    </row>
    <row r="7" spans="1:37" s="2" customFormat="1" ht="15" customHeight="1" x14ac:dyDescent="0.25">
      <c r="A7" s="7" t="s">
        <v>4328</v>
      </c>
      <c r="B7" s="39" t="s">
        <v>4329</v>
      </c>
      <c r="C7" s="8">
        <v>44918</v>
      </c>
      <c r="D7" s="9" t="s">
        <v>1429</v>
      </c>
      <c r="E7" s="10" t="s">
        <v>41</v>
      </c>
      <c r="F7" s="10" t="s">
        <v>42</v>
      </c>
      <c r="G7" s="40">
        <f t="shared" si="0"/>
        <v>41349.599999999999</v>
      </c>
      <c r="H7" s="3">
        <v>0</v>
      </c>
      <c r="I7" s="3"/>
      <c r="J7" s="3"/>
      <c r="K7" s="4"/>
      <c r="L7" s="4"/>
      <c r="M7" s="81"/>
      <c r="N7" s="81"/>
      <c r="O7" s="83"/>
      <c r="P7" s="83"/>
      <c r="Q7" s="83"/>
      <c r="R7" s="83"/>
      <c r="S7" s="81"/>
      <c r="T7" s="81"/>
      <c r="U7" s="81">
        <v>34458</v>
      </c>
      <c r="V7" s="82">
        <f t="shared" si="1"/>
        <v>6891.6</v>
      </c>
      <c r="W7" s="67"/>
      <c r="X7" s="70">
        <f t="shared" si="2"/>
        <v>0</v>
      </c>
      <c r="Y7" s="5" t="s">
        <v>4349</v>
      </c>
      <c r="Z7" s="38"/>
      <c r="AA7" s="5"/>
      <c r="AB7" s="4"/>
      <c r="AC7" s="4"/>
      <c r="AD7" s="4"/>
      <c r="AE7" s="4"/>
      <c r="AF7" s="4"/>
      <c r="AG7" s="4"/>
      <c r="AH7" s="4"/>
      <c r="AI7" s="4"/>
      <c r="AJ7" s="4"/>
      <c r="AK7" s="11"/>
    </row>
    <row r="8" spans="1:37" s="80" customFormat="1" ht="15" customHeight="1" x14ac:dyDescent="0.25">
      <c r="A8" s="71" t="s">
        <v>4330</v>
      </c>
      <c r="B8" s="72" t="s">
        <v>4331</v>
      </c>
      <c r="C8" s="73">
        <v>44918</v>
      </c>
      <c r="D8" s="74" t="s">
        <v>1624</v>
      </c>
      <c r="E8" s="75" t="s">
        <v>67</v>
      </c>
      <c r="F8" s="75" t="s">
        <v>1625</v>
      </c>
      <c r="G8" s="76">
        <f t="shared" si="0"/>
        <v>51200.4</v>
      </c>
      <c r="H8" s="70">
        <v>0</v>
      </c>
      <c r="I8" s="70"/>
      <c r="J8" s="70"/>
      <c r="K8" s="67"/>
      <c r="L8" s="67"/>
      <c r="M8" s="84"/>
      <c r="N8" s="84"/>
      <c r="O8" s="85"/>
      <c r="P8" s="85"/>
      <c r="Q8" s="85"/>
      <c r="R8" s="85"/>
      <c r="S8" s="84"/>
      <c r="T8" s="84"/>
      <c r="U8" s="84"/>
      <c r="V8" s="86">
        <f t="shared" si="1"/>
        <v>0</v>
      </c>
      <c r="W8" s="70">
        <v>42667</v>
      </c>
      <c r="X8" s="70">
        <f t="shared" si="2"/>
        <v>8533.4</v>
      </c>
      <c r="Y8" s="77" t="s">
        <v>4344</v>
      </c>
      <c r="Z8" s="77"/>
      <c r="AA8" s="78"/>
      <c r="AB8" s="67"/>
      <c r="AC8" s="67"/>
      <c r="AD8" s="67"/>
      <c r="AE8" s="67"/>
      <c r="AF8" s="67"/>
      <c r="AG8" s="67"/>
      <c r="AH8" s="67"/>
      <c r="AI8" s="67"/>
      <c r="AJ8" s="67"/>
      <c r="AK8" s="79"/>
    </row>
    <row r="9" spans="1:37" s="80" customFormat="1" ht="15" customHeight="1" x14ac:dyDescent="0.25">
      <c r="A9" s="71" t="s">
        <v>4332</v>
      </c>
      <c r="B9" s="72" t="s">
        <v>4333</v>
      </c>
      <c r="C9" s="73">
        <v>44918</v>
      </c>
      <c r="D9" s="74" t="s">
        <v>3278</v>
      </c>
      <c r="E9" s="75" t="s">
        <v>1387</v>
      </c>
      <c r="F9" s="75" t="s">
        <v>1862</v>
      </c>
      <c r="G9" s="76">
        <f t="shared" si="0"/>
        <v>-85923.6</v>
      </c>
      <c r="H9" s="70">
        <v>0</v>
      </c>
      <c r="I9" s="70"/>
      <c r="J9" s="70"/>
      <c r="K9" s="67"/>
      <c r="L9" s="67"/>
      <c r="M9" s="84"/>
      <c r="N9" s="84"/>
      <c r="O9" s="85"/>
      <c r="P9" s="85"/>
      <c r="Q9" s="85"/>
      <c r="R9" s="85"/>
      <c r="S9" s="84"/>
      <c r="T9" s="84"/>
      <c r="U9" s="84"/>
      <c r="V9" s="86">
        <f t="shared" si="1"/>
        <v>0</v>
      </c>
      <c r="W9" s="70">
        <v>-71603</v>
      </c>
      <c r="X9" s="70">
        <f t="shared" si="2"/>
        <v>-14320.6</v>
      </c>
      <c r="Y9" s="77" t="s">
        <v>4344</v>
      </c>
      <c r="Z9" s="77"/>
      <c r="AA9" s="78"/>
      <c r="AB9" s="67"/>
      <c r="AC9" s="67"/>
      <c r="AD9" s="67"/>
      <c r="AE9" s="67"/>
      <c r="AF9" s="67"/>
      <c r="AG9" s="67"/>
      <c r="AH9" s="67"/>
      <c r="AI9" s="67"/>
      <c r="AJ9" s="67"/>
      <c r="AK9" s="79"/>
    </row>
    <row r="10" spans="1:37" s="2" customFormat="1" ht="15" customHeight="1" x14ac:dyDescent="0.25">
      <c r="A10" s="7" t="s">
        <v>4183</v>
      </c>
      <c r="B10" s="39" t="s">
        <v>4181</v>
      </c>
      <c r="C10" s="8">
        <v>44917</v>
      </c>
      <c r="D10" s="9" t="s">
        <v>1391</v>
      </c>
      <c r="E10" s="10" t="s">
        <v>27</v>
      </c>
      <c r="F10" s="10" t="s">
        <v>117</v>
      </c>
      <c r="G10" s="40">
        <f t="shared" si="0"/>
        <v>3228</v>
      </c>
      <c r="H10" s="3">
        <v>0</v>
      </c>
      <c r="I10" s="3"/>
      <c r="J10" s="3"/>
      <c r="K10" s="4"/>
      <c r="L10" s="4"/>
      <c r="M10" s="81"/>
      <c r="N10" s="81"/>
      <c r="O10" s="83"/>
      <c r="P10" s="83"/>
      <c r="Q10" s="83"/>
      <c r="R10" s="83"/>
      <c r="S10" s="81"/>
      <c r="T10" s="81"/>
      <c r="U10" s="81">
        <v>2690</v>
      </c>
      <c r="V10" s="82">
        <f t="shared" si="1"/>
        <v>538</v>
      </c>
      <c r="W10" s="67"/>
      <c r="X10" s="70">
        <f t="shared" si="2"/>
        <v>0</v>
      </c>
      <c r="Y10" s="38"/>
      <c r="Z10" s="38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11"/>
    </row>
    <row r="11" spans="1:37" s="80" customFormat="1" ht="15" customHeight="1" x14ac:dyDescent="0.25">
      <c r="A11" s="71" t="s">
        <v>4192</v>
      </c>
      <c r="B11" s="72" t="s">
        <v>4190</v>
      </c>
      <c r="C11" s="73">
        <v>44917</v>
      </c>
      <c r="D11" s="74" t="s">
        <v>4003</v>
      </c>
      <c r="E11" s="75" t="s">
        <v>27</v>
      </c>
      <c r="F11" s="75" t="s">
        <v>4004</v>
      </c>
      <c r="G11" s="76">
        <f t="shared" si="0"/>
        <v>24000</v>
      </c>
      <c r="H11" s="70">
        <v>0</v>
      </c>
      <c r="I11" s="70"/>
      <c r="J11" s="70"/>
      <c r="K11" s="67"/>
      <c r="L11" s="67"/>
      <c r="M11" s="84"/>
      <c r="N11" s="84"/>
      <c r="O11" s="85"/>
      <c r="P11" s="85"/>
      <c r="Q11" s="85"/>
      <c r="R11" s="85"/>
      <c r="S11" s="84"/>
      <c r="T11" s="84"/>
      <c r="U11" s="84"/>
      <c r="V11" s="86">
        <f t="shared" si="1"/>
        <v>0</v>
      </c>
      <c r="W11" s="70">
        <v>20000</v>
      </c>
      <c r="X11" s="70">
        <f t="shared" si="2"/>
        <v>4000</v>
      </c>
      <c r="Y11" s="77" t="s">
        <v>4344</v>
      </c>
      <c r="Z11" s="77"/>
      <c r="AA11" s="78"/>
      <c r="AB11" s="67"/>
      <c r="AC11" s="67"/>
      <c r="AD11" s="67"/>
      <c r="AE11" s="67"/>
      <c r="AF11" s="67"/>
      <c r="AG11" s="67"/>
      <c r="AH11" s="67"/>
      <c r="AI11" s="67"/>
      <c r="AJ11" s="67"/>
      <c r="AK11" s="79"/>
    </row>
    <row r="12" spans="1:37" s="2" customFormat="1" ht="15" customHeight="1" x14ac:dyDescent="0.25">
      <c r="A12" s="7" t="s">
        <v>4188</v>
      </c>
      <c r="B12" s="39" t="s">
        <v>4186</v>
      </c>
      <c r="C12" s="8">
        <v>44917</v>
      </c>
      <c r="D12" s="9" t="s">
        <v>3759</v>
      </c>
      <c r="E12" s="10" t="s">
        <v>1387</v>
      </c>
      <c r="F12" s="10" t="s">
        <v>3760</v>
      </c>
      <c r="G12" s="40">
        <f t="shared" si="0"/>
        <v>21994.799999999999</v>
      </c>
      <c r="H12" s="3">
        <v>0</v>
      </c>
      <c r="I12" s="3"/>
      <c r="J12" s="3"/>
      <c r="K12" s="4"/>
      <c r="L12" s="4"/>
      <c r="M12" s="81"/>
      <c r="N12" s="81"/>
      <c r="O12" s="83"/>
      <c r="P12" s="83"/>
      <c r="Q12" s="83"/>
      <c r="R12" s="83"/>
      <c r="S12" s="81"/>
      <c r="T12" s="81"/>
      <c r="U12" s="81">
        <v>18329</v>
      </c>
      <c r="V12" s="82">
        <f t="shared" si="1"/>
        <v>3665.8</v>
      </c>
      <c r="W12" s="67"/>
      <c r="X12" s="70">
        <f t="shared" si="2"/>
        <v>0</v>
      </c>
      <c r="Y12" s="38"/>
      <c r="Z12" s="38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11"/>
    </row>
    <row r="13" spans="1:37" s="2" customFormat="1" ht="15" customHeight="1" x14ac:dyDescent="0.25">
      <c r="A13" s="7" t="s">
        <v>4178</v>
      </c>
      <c r="B13" s="39" t="s">
        <v>4176</v>
      </c>
      <c r="C13" s="8">
        <v>44916</v>
      </c>
      <c r="D13" s="9" t="s">
        <v>1429</v>
      </c>
      <c r="E13" s="10" t="s">
        <v>41</v>
      </c>
      <c r="F13" s="10" t="s">
        <v>42</v>
      </c>
      <c r="G13" s="40">
        <f t="shared" si="0"/>
        <v>18656.400000000001</v>
      </c>
      <c r="H13" s="3">
        <v>0</v>
      </c>
      <c r="I13" s="3"/>
      <c r="J13" s="3"/>
      <c r="K13" s="4"/>
      <c r="L13" s="4"/>
      <c r="M13" s="81"/>
      <c r="N13" s="81"/>
      <c r="O13" s="83"/>
      <c r="P13" s="83"/>
      <c r="Q13" s="83"/>
      <c r="R13" s="83"/>
      <c r="S13" s="81"/>
      <c r="T13" s="81"/>
      <c r="U13" s="81">
        <v>15547</v>
      </c>
      <c r="V13" s="82">
        <f t="shared" si="1"/>
        <v>3109.4</v>
      </c>
      <c r="W13" s="67"/>
      <c r="X13" s="70">
        <f t="shared" si="2"/>
        <v>0</v>
      </c>
      <c r="Y13" s="5" t="s">
        <v>4349</v>
      </c>
      <c r="Z13" s="38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11"/>
    </row>
    <row r="14" spans="1:37" s="80" customFormat="1" ht="15" customHeight="1" x14ac:dyDescent="0.25">
      <c r="A14" s="71" t="s">
        <v>4174</v>
      </c>
      <c r="B14" s="72" t="s">
        <v>4173</v>
      </c>
      <c r="C14" s="73">
        <v>44915</v>
      </c>
      <c r="D14" s="74" t="s">
        <v>2221</v>
      </c>
      <c r="E14" s="75" t="s">
        <v>2222</v>
      </c>
      <c r="F14" s="75" t="s">
        <v>2223</v>
      </c>
      <c r="G14" s="76">
        <f t="shared" si="0"/>
        <v>-1384674</v>
      </c>
      <c r="H14" s="70">
        <v>0</v>
      </c>
      <c r="I14" s="70"/>
      <c r="J14" s="70"/>
      <c r="K14" s="67"/>
      <c r="L14" s="67"/>
      <c r="M14" s="84"/>
      <c r="N14" s="84"/>
      <c r="O14" s="85"/>
      <c r="P14" s="85"/>
      <c r="Q14" s="85"/>
      <c r="R14" s="85"/>
      <c r="S14" s="84"/>
      <c r="T14" s="84"/>
      <c r="U14" s="84"/>
      <c r="V14" s="86">
        <f t="shared" si="1"/>
        <v>0</v>
      </c>
      <c r="W14" s="70">
        <v>-1153895</v>
      </c>
      <c r="X14" s="70">
        <f t="shared" si="2"/>
        <v>-230779</v>
      </c>
      <c r="Y14" s="77" t="s">
        <v>4344</v>
      </c>
      <c r="Z14" s="77"/>
      <c r="AA14" s="78"/>
      <c r="AB14" s="67"/>
      <c r="AC14" s="67"/>
      <c r="AD14" s="67"/>
      <c r="AE14" s="67"/>
      <c r="AF14" s="67"/>
      <c r="AG14" s="67"/>
      <c r="AH14" s="67"/>
      <c r="AI14" s="67"/>
      <c r="AJ14" s="67"/>
      <c r="AK14" s="79"/>
    </row>
    <row r="15" spans="1:37" s="80" customFormat="1" ht="15" customHeight="1" x14ac:dyDescent="0.25">
      <c r="A15" s="71" t="s">
        <v>4171</v>
      </c>
      <c r="B15" s="72" t="s">
        <v>4170</v>
      </c>
      <c r="C15" s="73">
        <v>44915</v>
      </c>
      <c r="D15" s="74" t="s">
        <v>4003</v>
      </c>
      <c r="E15" s="75" t="s">
        <v>27</v>
      </c>
      <c r="F15" s="75" t="s">
        <v>4004</v>
      </c>
      <c r="G15" s="76">
        <f t="shared" si="0"/>
        <v>68000.399999999994</v>
      </c>
      <c r="H15" s="70">
        <v>0</v>
      </c>
      <c r="I15" s="70"/>
      <c r="J15" s="70"/>
      <c r="K15" s="67"/>
      <c r="L15" s="67"/>
      <c r="M15" s="84"/>
      <c r="N15" s="84"/>
      <c r="O15" s="85"/>
      <c r="P15" s="85"/>
      <c r="Q15" s="85"/>
      <c r="R15" s="85"/>
      <c r="S15" s="84"/>
      <c r="T15" s="84"/>
      <c r="U15" s="84"/>
      <c r="V15" s="86">
        <f t="shared" si="1"/>
        <v>0</v>
      </c>
      <c r="W15" s="70">
        <v>56667</v>
      </c>
      <c r="X15" s="70">
        <f t="shared" si="2"/>
        <v>11333.400000000001</v>
      </c>
      <c r="Y15" s="77" t="s">
        <v>4344</v>
      </c>
      <c r="Z15" s="77"/>
      <c r="AA15" s="78"/>
      <c r="AB15" s="67"/>
      <c r="AC15" s="67"/>
      <c r="AD15" s="67"/>
      <c r="AE15" s="67"/>
      <c r="AF15" s="67"/>
      <c r="AG15" s="67"/>
      <c r="AH15" s="67"/>
      <c r="AI15" s="67"/>
      <c r="AJ15" s="67"/>
      <c r="AK15" s="79"/>
    </row>
    <row r="16" spans="1:37" s="2" customFormat="1" ht="15" customHeight="1" x14ac:dyDescent="0.25">
      <c r="A16" s="7" t="s">
        <v>4167</v>
      </c>
      <c r="B16" s="39" t="s">
        <v>4165</v>
      </c>
      <c r="C16" s="8">
        <v>44915</v>
      </c>
      <c r="D16" s="9" t="s">
        <v>1492</v>
      </c>
      <c r="E16" s="10" t="s">
        <v>1387</v>
      </c>
      <c r="F16" s="10" t="s">
        <v>48</v>
      </c>
      <c r="G16" s="40">
        <f t="shared" si="0"/>
        <v>12312</v>
      </c>
      <c r="H16" s="3">
        <v>0</v>
      </c>
      <c r="I16" s="3"/>
      <c r="J16" s="3"/>
      <c r="K16" s="4"/>
      <c r="L16" s="4"/>
      <c r="M16" s="81"/>
      <c r="N16" s="81"/>
      <c r="O16" s="83"/>
      <c r="P16" s="83"/>
      <c r="Q16" s="83"/>
      <c r="R16" s="83"/>
      <c r="S16" s="81"/>
      <c r="T16" s="81"/>
      <c r="U16" s="81">
        <v>10260</v>
      </c>
      <c r="V16" s="82">
        <f t="shared" si="1"/>
        <v>2052</v>
      </c>
      <c r="W16" s="67"/>
      <c r="X16" s="70">
        <f t="shared" si="2"/>
        <v>0</v>
      </c>
      <c r="Y16" s="38" t="s">
        <v>4347</v>
      </c>
      <c r="Z16" s="38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11"/>
    </row>
    <row r="17" spans="1:37" s="2" customFormat="1" ht="15" customHeight="1" x14ac:dyDescent="0.25">
      <c r="A17" s="7" t="s">
        <v>4163</v>
      </c>
      <c r="B17" s="39" t="s">
        <v>4161</v>
      </c>
      <c r="C17" s="8">
        <v>44914</v>
      </c>
      <c r="D17" s="9" t="s">
        <v>2155</v>
      </c>
      <c r="E17" s="10" t="s">
        <v>30</v>
      </c>
      <c r="F17" s="10" t="s">
        <v>2156</v>
      </c>
      <c r="G17" s="40">
        <f t="shared" si="0"/>
        <v>9000</v>
      </c>
      <c r="H17" s="3">
        <v>0</v>
      </c>
      <c r="I17" s="3"/>
      <c r="J17" s="3"/>
      <c r="K17" s="4"/>
      <c r="L17" s="4"/>
      <c r="M17" s="81"/>
      <c r="N17" s="81"/>
      <c r="O17" s="83"/>
      <c r="P17" s="83"/>
      <c r="Q17" s="83"/>
      <c r="R17" s="83"/>
      <c r="S17" s="81"/>
      <c r="T17" s="81"/>
      <c r="U17" s="81">
        <v>7500</v>
      </c>
      <c r="V17" s="82">
        <f t="shared" si="1"/>
        <v>1500</v>
      </c>
      <c r="W17" s="67"/>
      <c r="X17" s="70">
        <f t="shared" si="2"/>
        <v>0</v>
      </c>
      <c r="Y17" s="38"/>
      <c r="Z17" s="38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11"/>
    </row>
    <row r="18" spans="1:37" s="80" customFormat="1" ht="15" customHeight="1" x14ac:dyDescent="0.25">
      <c r="A18" s="71" t="s">
        <v>4155</v>
      </c>
      <c r="B18" s="72" t="s">
        <v>4153</v>
      </c>
      <c r="C18" s="73">
        <v>44914</v>
      </c>
      <c r="D18" s="74" t="s">
        <v>4013</v>
      </c>
      <c r="E18" s="75" t="s">
        <v>4334</v>
      </c>
      <c r="F18" s="75" t="s">
        <v>4014</v>
      </c>
      <c r="G18" s="76">
        <f t="shared" si="0"/>
        <v>-122108.4</v>
      </c>
      <c r="H18" s="70">
        <v>0</v>
      </c>
      <c r="I18" s="70"/>
      <c r="J18" s="70"/>
      <c r="K18" s="67"/>
      <c r="L18" s="67"/>
      <c r="M18" s="84"/>
      <c r="N18" s="84"/>
      <c r="O18" s="85"/>
      <c r="P18" s="85"/>
      <c r="Q18" s="85"/>
      <c r="R18" s="85"/>
      <c r="S18" s="84"/>
      <c r="T18" s="84"/>
      <c r="U18" s="84"/>
      <c r="V18" s="86">
        <f t="shared" si="1"/>
        <v>0</v>
      </c>
      <c r="W18" s="70">
        <v>-101757</v>
      </c>
      <c r="X18" s="70">
        <f t="shared" si="2"/>
        <v>-20351.400000000001</v>
      </c>
      <c r="Y18" s="77" t="s">
        <v>4344</v>
      </c>
      <c r="Z18" s="77"/>
      <c r="AA18" s="78"/>
      <c r="AB18" s="67"/>
      <c r="AC18" s="67"/>
      <c r="AD18" s="67"/>
      <c r="AE18" s="67"/>
      <c r="AF18" s="67"/>
      <c r="AG18" s="67"/>
      <c r="AH18" s="67"/>
      <c r="AI18" s="67"/>
      <c r="AJ18" s="67"/>
      <c r="AK18" s="79"/>
    </row>
    <row r="19" spans="1:37" s="80" customFormat="1" ht="15" customHeight="1" x14ac:dyDescent="0.25">
      <c r="A19" s="71" t="s">
        <v>4151</v>
      </c>
      <c r="B19" s="72" t="s">
        <v>4150</v>
      </c>
      <c r="C19" s="73">
        <v>44914</v>
      </c>
      <c r="D19" s="74" t="s">
        <v>4013</v>
      </c>
      <c r="E19" s="75" t="s">
        <v>4334</v>
      </c>
      <c r="F19" s="75" t="s">
        <v>4014</v>
      </c>
      <c r="G19" s="76">
        <f t="shared" si="0"/>
        <v>121345.2</v>
      </c>
      <c r="H19" s="70">
        <v>0</v>
      </c>
      <c r="I19" s="70"/>
      <c r="J19" s="70"/>
      <c r="K19" s="67"/>
      <c r="L19" s="67"/>
      <c r="M19" s="84"/>
      <c r="N19" s="84"/>
      <c r="O19" s="85"/>
      <c r="P19" s="85"/>
      <c r="Q19" s="85"/>
      <c r="R19" s="85"/>
      <c r="S19" s="84"/>
      <c r="T19" s="84"/>
      <c r="U19" s="84"/>
      <c r="V19" s="86">
        <f t="shared" si="1"/>
        <v>0</v>
      </c>
      <c r="W19" s="70">
        <v>101121</v>
      </c>
      <c r="X19" s="70">
        <f t="shared" si="2"/>
        <v>20224.2</v>
      </c>
      <c r="Y19" s="77" t="s">
        <v>4344</v>
      </c>
      <c r="Z19" s="77"/>
      <c r="AA19" s="78"/>
      <c r="AB19" s="67"/>
      <c r="AC19" s="67"/>
      <c r="AD19" s="67"/>
      <c r="AE19" s="67"/>
      <c r="AF19" s="67"/>
      <c r="AG19" s="67"/>
      <c r="AH19" s="67"/>
      <c r="AI19" s="67"/>
      <c r="AJ19" s="67"/>
      <c r="AK19" s="79"/>
    </row>
    <row r="20" spans="1:37" s="80" customFormat="1" ht="15" customHeight="1" x14ac:dyDescent="0.25">
      <c r="A20" s="71" t="s">
        <v>4147</v>
      </c>
      <c r="B20" s="72" t="s">
        <v>4145</v>
      </c>
      <c r="C20" s="73">
        <v>44914</v>
      </c>
      <c r="D20" s="74" t="s">
        <v>4003</v>
      </c>
      <c r="E20" s="75" t="s">
        <v>27</v>
      </c>
      <c r="F20" s="75" t="s">
        <v>4004</v>
      </c>
      <c r="G20" s="76">
        <f t="shared" si="0"/>
        <v>71000.399999999994</v>
      </c>
      <c r="H20" s="70">
        <v>0</v>
      </c>
      <c r="I20" s="70"/>
      <c r="J20" s="70"/>
      <c r="K20" s="67"/>
      <c r="L20" s="67"/>
      <c r="M20" s="84"/>
      <c r="N20" s="84"/>
      <c r="O20" s="85"/>
      <c r="P20" s="85"/>
      <c r="Q20" s="85"/>
      <c r="R20" s="85"/>
      <c r="S20" s="84"/>
      <c r="T20" s="84"/>
      <c r="U20" s="84"/>
      <c r="V20" s="86">
        <f t="shared" si="1"/>
        <v>0</v>
      </c>
      <c r="W20" s="70">
        <v>59167</v>
      </c>
      <c r="X20" s="70">
        <f t="shared" si="2"/>
        <v>11833.400000000001</v>
      </c>
      <c r="Y20" s="77" t="s">
        <v>4344</v>
      </c>
      <c r="Z20" s="77"/>
      <c r="AA20" s="78"/>
      <c r="AB20" s="67"/>
      <c r="AC20" s="67"/>
      <c r="AD20" s="67"/>
      <c r="AE20" s="67"/>
      <c r="AF20" s="67"/>
      <c r="AG20" s="67"/>
      <c r="AH20" s="67"/>
      <c r="AI20" s="67"/>
      <c r="AJ20" s="67"/>
      <c r="AK20" s="79"/>
    </row>
    <row r="21" spans="1:37" s="80" customFormat="1" ht="15" customHeight="1" x14ac:dyDescent="0.25">
      <c r="A21" s="71" t="s">
        <v>4159</v>
      </c>
      <c r="B21" s="72" t="s">
        <v>4157</v>
      </c>
      <c r="C21" s="73">
        <v>44912</v>
      </c>
      <c r="D21" s="74" t="s">
        <v>4013</v>
      </c>
      <c r="E21" s="75" t="s">
        <v>4334</v>
      </c>
      <c r="F21" s="75" t="s">
        <v>4014</v>
      </c>
      <c r="G21" s="76">
        <f t="shared" si="0"/>
        <v>35881.199999999997</v>
      </c>
      <c r="H21" s="70">
        <v>0</v>
      </c>
      <c r="I21" s="70"/>
      <c r="J21" s="70"/>
      <c r="K21" s="67"/>
      <c r="L21" s="67"/>
      <c r="M21" s="84"/>
      <c r="N21" s="84"/>
      <c r="O21" s="85"/>
      <c r="P21" s="85"/>
      <c r="Q21" s="85"/>
      <c r="R21" s="85"/>
      <c r="S21" s="84"/>
      <c r="T21" s="84"/>
      <c r="U21" s="84"/>
      <c r="V21" s="86">
        <f t="shared" si="1"/>
        <v>0</v>
      </c>
      <c r="W21" s="70">
        <v>29901</v>
      </c>
      <c r="X21" s="70">
        <f t="shared" si="2"/>
        <v>5980.2000000000007</v>
      </c>
      <c r="Y21" s="77" t="s">
        <v>4344</v>
      </c>
      <c r="Z21" s="77"/>
      <c r="AA21" s="78"/>
      <c r="AB21" s="67"/>
      <c r="AC21" s="67"/>
      <c r="AD21" s="67"/>
      <c r="AE21" s="67"/>
      <c r="AF21" s="67"/>
      <c r="AG21" s="67"/>
      <c r="AH21" s="67"/>
      <c r="AI21" s="67"/>
      <c r="AJ21" s="67"/>
      <c r="AK21" s="79"/>
    </row>
    <row r="22" spans="1:37" s="80" customFormat="1" ht="15" customHeight="1" x14ac:dyDescent="0.25">
      <c r="A22" s="71" t="s">
        <v>4142</v>
      </c>
      <c r="B22" s="72" t="s">
        <v>4141</v>
      </c>
      <c r="C22" s="73">
        <v>44912</v>
      </c>
      <c r="D22" s="74" t="s">
        <v>4013</v>
      </c>
      <c r="E22" s="75" t="s">
        <v>4334</v>
      </c>
      <c r="F22" s="75" t="s">
        <v>4014</v>
      </c>
      <c r="G22" s="76">
        <f t="shared" si="0"/>
        <v>122108.4</v>
      </c>
      <c r="H22" s="70">
        <v>0</v>
      </c>
      <c r="I22" s="70"/>
      <c r="J22" s="70"/>
      <c r="K22" s="67"/>
      <c r="L22" s="67"/>
      <c r="M22" s="84"/>
      <c r="N22" s="84"/>
      <c r="O22" s="85"/>
      <c r="P22" s="85"/>
      <c r="Q22" s="85"/>
      <c r="R22" s="85"/>
      <c r="S22" s="84"/>
      <c r="T22" s="84"/>
      <c r="U22" s="84"/>
      <c r="V22" s="86">
        <f t="shared" si="1"/>
        <v>0</v>
      </c>
      <c r="W22" s="70">
        <v>101757</v>
      </c>
      <c r="X22" s="70">
        <f t="shared" si="2"/>
        <v>20351.400000000001</v>
      </c>
      <c r="Y22" s="77" t="s">
        <v>4344</v>
      </c>
      <c r="Z22" s="77"/>
      <c r="AA22" s="78"/>
      <c r="AB22" s="67"/>
      <c r="AC22" s="67"/>
      <c r="AD22" s="67"/>
      <c r="AE22" s="67"/>
      <c r="AF22" s="67"/>
      <c r="AG22" s="67"/>
      <c r="AH22" s="67"/>
      <c r="AI22" s="67"/>
      <c r="AJ22" s="67"/>
      <c r="AK22" s="79"/>
    </row>
    <row r="23" spans="1:37" s="80" customFormat="1" ht="15" customHeight="1" x14ac:dyDescent="0.25">
      <c r="A23" s="71" t="s">
        <v>4139</v>
      </c>
      <c r="B23" s="72" t="s">
        <v>4137</v>
      </c>
      <c r="C23" s="73">
        <v>44911</v>
      </c>
      <c r="D23" s="74" t="s">
        <v>2254</v>
      </c>
      <c r="E23" s="75" t="s">
        <v>1387</v>
      </c>
      <c r="F23" s="75" t="s">
        <v>2255</v>
      </c>
      <c r="G23" s="76">
        <f t="shared" si="0"/>
        <v>50000.4</v>
      </c>
      <c r="H23" s="70">
        <v>0</v>
      </c>
      <c r="I23" s="70"/>
      <c r="J23" s="70"/>
      <c r="K23" s="67"/>
      <c r="L23" s="67"/>
      <c r="M23" s="84"/>
      <c r="N23" s="84"/>
      <c r="O23" s="85"/>
      <c r="P23" s="85"/>
      <c r="Q23" s="85"/>
      <c r="R23" s="85"/>
      <c r="S23" s="84"/>
      <c r="T23" s="84"/>
      <c r="U23" s="84"/>
      <c r="V23" s="86">
        <f t="shared" si="1"/>
        <v>0</v>
      </c>
      <c r="W23" s="70">
        <v>41667</v>
      </c>
      <c r="X23" s="70">
        <f t="shared" si="2"/>
        <v>8333.4</v>
      </c>
      <c r="Y23" s="77" t="s">
        <v>4344</v>
      </c>
      <c r="Z23" s="77"/>
      <c r="AA23" s="78"/>
      <c r="AB23" s="67"/>
      <c r="AC23" s="67"/>
      <c r="AD23" s="67"/>
      <c r="AE23" s="67"/>
      <c r="AF23" s="67"/>
      <c r="AG23" s="67"/>
      <c r="AH23" s="67"/>
      <c r="AI23" s="67"/>
      <c r="AJ23" s="67"/>
      <c r="AK23" s="79"/>
    </row>
    <row r="24" spans="1:37" s="80" customFormat="1" ht="15" customHeight="1" x14ac:dyDescent="0.25">
      <c r="A24" s="71" t="s">
        <v>4135</v>
      </c>
      <c r="B24" s="72" t="s">
        <v>4134</v>
      </c>
      <c r="C24" s="73">
        <v>44911</v>
      </c>
      <c r="D24" s="74" t="s">
        <v>4003</v>
      </c>
      <c r="E24" s="75" t="s">
        <v>27</v>
      </c>
      <c r="F24" s="75" t="s">
        <v>4004</v>
      </c>
      <c r="G24" s="76">
        <f t="shared" si="0"/>
        <v>31100.400000000001</v>
      </c>
      <c r="H24" s="70">
        <v>0</v>
      </c>
      <c r="I24" s="70"/>
      <c r="J24" s="70"/>
      <c r="K24" s="67"/>
      <c r="L24" s="67"/>
      <c r="M24" s="84"/>
      <c r="N24" s="84"/>
      <c r="O24" s="85"/>
      <c r="P24" s="85"/>
      <c r="Q24" s="85"/>
      <c r="R24" s="85"/>
      <c r="S24" s="84"/>
      <c r="T24" s="84"/>
      <c r="U24" s="84"/>
      <c r="V24" s="86">
        <f t="shared" si="1"/>
        <v>0</v>
      </c>
      <c r="W24" s="70">
        <v>25917</v>
      </c>
      <c r="X24" s="70">
        <f t="shared" si="2"/>
        <v>5183.4000000000005</v>
      </c>
      <c r="Y24" s="77" t="s">
        <v>4344</v>
      </c>
      <c r="Z24" s="77"/>
      <c r="AA24" s="78"/>
      <c r="AB24" s="67"/>
      <c r="AC24" s="67"/>
      <c r="AD24" s="67"/>
      <c r="AE24" s="67"/>
      <c r="AF24" s="67"/>
      <c r="AG24" s="67"/>
      <c r="AH24" s="67"/>
      <c r="AI24" s="67"/>
      <c r="AJ24" s="67"/>
      <c r="AK24" s="79"/>
    </row>
    <row r="25" spans="1:37" s="2" customFormat="1" ht="15" customHeight="1" x14ac:dyDescent="0.25">
      <c r="A25" s="7" t="s">
        <v>4132</v>
      </c>
      <c r="B25" s="39" t="s">
        <v>4130</v>
      </c>
      <c r="C25" s="8">
        <v>44911</v>
      </c>
      <c r="D25" s="9" t="s">
        <v>1492</v>
      </c>
      <c r="E25" s="10" t="s">
        <v>1387</v>
      </c>
      <c r="F25" s="10" t="s">
        <v>48</v>
      </c>
      <c r="G25" s="40">
        <f t="shared" si="0"/>
        <v>73794</v>
      </c>
      <c r="H25" s="3">
        <v>0</v>
      </c>
      <c r="I25" s="3"/>
      <c r="J25" s="3"/>
      <c r="K25" s="4"/>
      <c r="L25" s="4"/>
      <c r="M25" s="81"/>
      <c r="N25" s="81"/>
      <c r="O25" s="83"/>
      <c r="P25" s="83"/>
      <c r="Q25" s="83"/>
      <c r="R25" s="83"/>
      <c r="S25" s="81"/>
      <c r="T25" s="81"/>
      <c r="U25" s="81">
        <v>61495</v>
      </c>
      <c r="V25" s="82">
        <f t="shared" si="1"/>
        <v>12299</v>
      </c>
      <c r="W25" s="67"/>
      <c r="X25" s="70">
        <f t="shared" si="2"/>
        <v>0</v>
      </c>
      <c r="Y25" s="38" t="s">
        <v>4347</v>
      </c>
      <c r="Z25" s="38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11"/>
    </row>
    <row r="26" spans="1:37" s="2" customFormat="1" ht="15" customHeight="1" x14ac:dyDescent="0.25">
      <c r="A26" s="7" t="s">
        <v>4128</v>
      </c>
      <c r="B26" s="39" t="s">
        <v>4126</v>
      </c>
      <c r="C26" s="8">
        <v>44911</v>
      </c>
      <c r="D26" s="9" t="s">
        <v>1492</v>
      </c>
      <c r="E26" s="10" t="s">
        <v>1387</v>
      </c>
      <c r="F26" s="10" t="s">
        <v>48</v>
      </c>
      <c r="G26" s="40">
        <f t="shared" si="0"/>
        <v>54756</v>
      </c>
      <c r="H26" s="3">
        <v>0</v>
      </c>
      <c r="I26" s="3"/>
      <c r="J26" s="3"/>
      <c r="K26" s="4"/>
      <c r="L26" s="4"/>
      <c r="M26" s="81"/>
      <c r="N26" s="81"/>
      <c r="O26" s="83"/>
      <c r="P26" s="83"/>
      <c r="Q26" s="83"/>
      <c r="R26" s="83"/>
      <c r="S26" s="81"/>
      <c r="T26" s="81"/>
      <c r="U26" s="81">
        <v>45630</v>
      </c>
      <c r="V26" s="82">
        <f t="shared" si="1"/>
        <v>9126</v>
      </c>
      <c r="W26" s="67"/>
      <c r="X26" s="70">
        <f t="shared" si="2"/>
        <v>0</v>
      </c>
      <c r="Y26" s="38" t="s">
        <v>4347</v>
      </c>
      <c r="Z26" s="38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11"/>
    </row>
    <row r="27" spans="1:37" s="80" customFormat="1" ht="15" customHeight="1" x14ac:dyDescent="0.25">
      <c r="A27" s="71" t="s">
        <v>4124</v>
      </c>
      <c r="B27" s="72" t="s">
        <v>4122</v>
      </c>
      <c r="C27" s="73">
        <v>44911</v>
      </c>
      <c r="D27" s="74" t="s">
        <v>3733</v>
      </c>
      <c r="E27" s="75" t="s">
        <v>2178</v>
      </c>
      <c r="F27" s="75" t="s">
        <v>3734</v>
      </c>
      <c r="G27" s="76">
        <f t="shared" si="0"/>
        <v>4800</v>
      </c>
      <c r="H27" s="70">
        <v>0</v>
      </c>
      <c r="I27" s="70"/>
      <c r="J27" s="70"/>
      <c r="K27" s="67"/>
      <c r="L27" s="67"/>
      <c r="M27" s="84"/>
      <c r="N27" s="84"/>
      <c r="O27" s="85"/>
      <c r="P27" s="85"/>
      <c r="Q27" s="85"/>
      <c r="R27" s="85"/>
      <c r="S27" s="84"/>
      <c r="T27" s="84"/>
      <c r="U27" s="84"/>
      <c r="V27" s="86">
        <f t="shared" si="1"/>
        <v>0</v>
      </c>
      <c r="W27" s="70">
        <v>4000</v>
      </c>
      <c r="X27" s="70">
        <f t="shared" si="2"/>
        <v>800</v>
      </c>
      <c r="Y27" s="77" t="s">
        <v>4344</v>
      </c>
      <c r="Z27" s="77"/>
      <c r="AA27" s="78"/>
      <c r="AB27" s="67"/>
      <c r="AC27" s="67"/>
      <c r="AD27" s="67"/>
      <c r="AE27" s="67"/>
      <c r="AF27" s="67"/>
      <c r="AG27" s="67"/>
      <c r="AH27" s="67"/>
      <c r="AI27" s="67"/>
      <c r="AJ27" s="67"/>
      <c r="AK27" s="79"/>
    </row>
    <row r="28" spans="1:37" s="2" customFormat="1" ht="15" customHeight="1" x14ac:dyDescent="0.25">
      <c r="A28" s="7" t="s">
        <v>4120</v>
      </c>
      <c r="B28" s="39" t="s">
        <v>4118</v>
      </c>
      <c r="C28" s="8">
        <v>44911</v>
      </c>
      <c r="D28" s="9" t="s">
        <v>2499</v>
      </c>
      <c r="E28" s="10" t="s">
        <v>1408</v>
      </c>
      <c r="F28" s="10" t="s">
        <v>71</v>
      </c>
      <c r="G28" s="40">
        <f t="shared" si="0"/>
        <v>63991.199999999997</v>
      </c>
      <c r="H28" s="3">
        <v>0</v>
      </c>
      <c r="I28" s="3"/>
      <c r="J28" s="3"/>
      <c r="K28" s="4"/>
      <c r="L28" s="4"/>
      <c r="M28" s="81"/>
      <c r="N28" s="81"/>
      <c r="O28" s="83"/>
      <c r="P28" s="83"/>
      <c r="Q28" s="83"/>
      <c r="R28" s="83"/>
      <c r="S28" s="81"/>
      <c r="T28" s="81"/>
      <c r="U28" s="81">
        <v>53326</v>
      </c>
      <c r="V28" s="82">
        <f t="shared" si="1"/>
        <v>10665.2</v>
      </c>
      <c r="W28" s="67"/>
      <c r="X28" s="70">
        <f t="shared" si="2"/>
        <v>0</v>
      </c>
      <c r="Y28" s="38"/>
      <c r="Z28" s="38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11"/>
    </row>
    <row r="29" spans="1:37" s="80" customFormat="1" ht="15" customHeight="1" x14ac:dyDescent="0.25">
      <c r="A29" s="71" t="s">
        <v>4115</v>
      </c>
      <c r="B29" s="72" t="s">
        <v>4113</v>
      </c>
      <c r="C29" s="73">
        <v>44911</v>
      </c>
      <c r="D29" s="74" t="s">
        <v>4003</v>
      </c>
      <c r="E29" s="75" t="s">
        <v>27</v>
      </c>
      <c r="F29" s="75" t="s">
        <v>4004</v>
      </c>
      <c r="G29" s="76">
        <f t="shared" si="0"/>
        <v>41799.599999999999</v>
      </c>
      <c r="H29" s="70">
        <v>0</v>
      </c>
      <c r="I29" s="70"/>
      <c r="J29" s="70"/>
      <c r="K29" s="67"/>
      <c r="L29" s="67"/>
      <c r="M29" s="84"/>
      <c r="N29" s="84"/>
      <c r="O29" s="85"/>
      <c r="P29" s="85"/>
      <c r="Q29" s="85"/>
      <c r="R29" s="85"/>
      <c r="S29" s="84"/>
      <c r="T29" s="84"/>
      <c r="U29" s="84"/>
      <c r="V29" s="86">
        <f t="shared" si="1"/>
        <v>0</v>
      </c>
      <c r="W29" s="70">
        <v>34833</v>
      </c>
      <c r="X29" s="70">
        <f t="shared" si="2"/>
        <v>6966.6</v>
      </c>
      <c r="Y29" s="77" t="s">
        <v>4344</v>
      </c>
      <c r="Z29" s="77"/>
      <c r="AA29" s="78"/>
      <c r="AB29" s="67"/>
      <c r="AC29" s="67"/>
      <c r="AD29" s="67"/>
      <c r="AE29" s="67"/>
      <c r="AF29" s="67"/>
      <c r="AG29" s="67"/>
      <c r="AH29" s="67"/>
      <c r="AI29" s="67"/>
      <c r="AJ29" s="67"/>
      <c r="AK29" s="79"/>
    </row>
    <row r="30" spans="1:37" s="80" customFormat="1" ht="15" customHeight="1" x14ac:dyDescent="0.25">
      <c r="A30" s="71" t="s">
        <v>4110</v>
      </c>
      <c r="B30" s="72" t="s">
        <v>4108</v>
      </c>
      <c r="C30" s="73">
        <v>44910</v>
      </c>
      <c r="D30" s="74" t="s">
        <v>2901</v>
      </c>
      <c r="E30" s="75" t="s">
        <v>27</v>
      </c>
      <c r="F30" s="75" t="s">
        <v>1803</v>
      </c>
      <c r="G30" s="76">
        <f t="shared" si="0"/>
        <v>103599.6</v>
      </c>
      <c r="H30" s="70">
        <v>0</v>
      </c>
      <c r="I30" s="70"/>
      <c r="J30" s="70"/>
      <c r="K30" s="67"/>
      <c r="L30" s="67"/>
      <c r="M30" s="84"/>
      <c r="N30" s="84"/>
      <c r="O30" s="85"/>
      <c r="P30" s="85"/>
      <c r="Q30" s="85"/>
      <c r="R30" s="85"/>
      <c r="S30" s="84"/>
      <c r="T30" s="84"/>
      <c r="U30" s="84"/>
      <c r="V30" s="86">
        <f t="shared" si="1"/>
        <v>0</v>
      </c>
      <c r="W30" s="70">
        <v>86333</v>
      </c>
      <c r="X30" s="70">
        <f t="shared" si="2"/>
        <v>17266.600000000002</v>
      </c>
      <c r="Y30" s="77" t="s">
        <v>4344</v>
      </c>
      <c r="Z30" s="77"/>
      <c r="AA30" s="78"/>
      <c r="AB30" s="67"/>
      <c r="AC30" s="67"/>
      <c r="AD30" s="67"/>
      <c r="AE30" s="67"/>
      <c r="AF30" s="67"/>
      <c r="AG30" s="67"/>
      <c r="AH30" s="67"/>
      <c r="AI30" s="67"/>
      <c r="AJ30" s="67"/>
      <c r="AK30" s="79"/>
    </row>
    <row r="31" spans="1:37" s="80" customFormat="1" ht="15" customHeight="1" x14ac:dyDescent="0.25">
      <c r="A31" s="71" t="s">
        <v>4105</v>
      </c>
      <c r="B31" s="72" t="s">
        <v>4103</v>
      </c>
      <c r="C31" s="73">
        <v>44909</v>
      </c>
      <c r="D31" s="74" t="s">
        <v>4003</v>
      </c>
      <c r="E31" s="75" t="s">
        <v>27</v>
      </c>
      <c r="F31" s="75" t="s">
        <v>4004</v>
      </c>
      <c r="G31" s="76">
        <f t="shared" si="0"/>
        <v>18200.400000000001</v>
      </c>
      <c r="H31" s="70">
        <v>0</v>
      </c>
      <c r="I31" s="70"/>
      <c r="J31" s="70"/>
      <c r="K31" s="67"/>
      <c r="L31" s="67"/>
      <c r="M31" s="84"/>
      <c r="N31" s="84"/>
      <c r="O31" s="85"/>
      <c r="P31" s="85"/>
      <c r="Q31" s="85"/>
      <c r="R31" s="85"/>
      <c r="S31" s="84"/>
      <c r="T31" s="84"/>
      <c r="U31" s="84"/>
      <c r="V31" s="86">
        <f t="shared" si="1"/>
        <v>0</v>
      </c>
      <c r="W31" s="70">
        <v>15167</v>
      </c>
      <c r="X31" s="70">
        <f t="shared" si="2"/>
        <v>3033.4</v>
      </c>
      <c r="Y31" s="77" t="s">
        <v>4344</v>
      </c>
      <c r="Z31" s="77"/>
      <c r="AA31" s="78"/>
      <c r="AB31" s="67"/>
      <c r="AC31" s="67"/>
      <c r="AD31" s="67"/>
      <c r="AE31" s="67"/>
      <c r="AF31" s="67"/>
      <c r="AG31" s="67"/>
      <c r="AH31" s="67"/>
      <c r="AI31" s="67"/>
      <c r="AJ31" s="67"/>
      <c r="AK31" s="79"/>
    </row>
    <row r="32" spans="1:37" s="2" customFormat="1" ht="15" customHeight="1" x14ac:dyDescent="0.25">
      <c r="A32" s="7" t="s">
        <v>4101</v>
      </c>
      <c r="B32" s="39" t="s">
        <v>4099</v>
      </c>
      <c r="C32" s="8">
        <v>44908</v>
      </c>
      <c r="D32" s="9" t="s">
        <v>2171</v>
      </c>
      <c r="E32" s="10" t="s">
        <v>30</v>
      </c>
      <c r="F32" s="10" t="s">
        <v>135</v>
      </c>
      <c r="G32" s="40">
        <f t="shared" si="0"/>
        <v>11088</v>
      </c>
      <c r="H32" s="3">
        <v>0</v>
      </c>
      <c r="I32" s="3"/>
      <c r="J32" s="3"/>
      <c r="K32" s="4"/>
      <c r="L32" s="4"/>
      <c r="M32" s="81"/>
      <c r="N32" s="81"/>
      <c r="O32" s="83"/>
      <c r="P32" s="83"/>
      <c r="Q32" s="83"/>
      <c r="R32" s="83"/>
      <c r="S32" s="81"/>
      <c r="T32" s="81"/>
      <c r="U32" s="81">
        <v>9240</v>
      </c>
      <c r="V32" s="82">
        <f t="shared" si="1"/>
        <v>1848</v>
      </c>
      <c r="W32" s="67"/>
      <c r="X32" s="70">
        <f t="shared" si="2"/>
        <v>0</v>
      </c>
      <c r="Y32" s="38"/>
      <c r="Z32" s="38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11"/>
    </row>
    <row r="33" spans="1:37" s="80" customFormat="1" ht="15" customHeight="1" x14ac:dyDescent="0.25">
      <c r="A33" s="71" t="s">
        <v>4097</v>
      </c>
      <c r="B33" s="72" t="s">
        <v>4095</v>
      </c>
      <c r="C33" s="73">
        <v>44908</v>
      </c>
      <c r="D33" s="74" t="s">
        <v>4087</v>
      </c>
      <c r="E33" s="75" t="s">
        <v>27</v>
      </c>
      <c r="F33" s="75" t="s">
        <v>1803</v>
      </c>
      <c r="G33" s="76">
        <f t="shared" ref="G33:G64" si="3">SUM(H33:X33)</f>
        <v>114099.6</v>
      </c>
      <c r="H33" s="70">
        <v>0</v>
      </c>
      <c r="I33" s="70"/>
      <c r="J33" s="70"/>
      <c r="K33" s="67"/>
      <c r="L33" s="67"/>
      <c r="M33" s="84"/>
      <c r="N33" s="84"/>
      <c r="O33" s="85"/>
      <c r="P33" s="85"/>
      <c r="Q33" s="85"/>
      <c r="R33" s="85"/>
      <c r="S33" s="84"/>
      <c r="T33" s="84"/>
      <c r="U33" s="84"/>
      <c r="V33" s="86">
        <f t="shared" ref="V33:V64" si="4">U33*0.2</f>
        <v>0</v>
      </c>
      <c r="W33" s="70">
        <v>95083</v>
      </c>
      <c r="X33" s="70">
        <f t="shared" ref="X33:X64" si="5">W33*0.2</f>
        <v>19016.600000000002</v>
      </c>
      <c r="Y33" s="77" t="s">
        <v>4344</v>
      </c>
      <c r="Z33" s="77"/>
      <c r="AA33" s="78"/>
      <c r="AB33" s="67"/>
      <c r="AC33" s="67"/>
      <c r="AD33" s="67"/>
      <c r="AE33" s="67"/>
      <c r="AF33" s="67"/>
      <c r="AG33" s="67"/>
      <c r="AH33" s="67"/>
      <c r="AI33" s="67"/>
      <c r="AJ33" s="67"/>
      <c r="AK33" s="79"/>
    </row>
    <row r="34" spans="1:37" s="80" customFormat="1" ht="15" customHeight="1" x14ac:dyDescent="0.25">
      <c r="A34" s="71" t="s">
        <v>4092</v>
      </c>
      <c r="B34" s="72" t="s">
        <v>4090</v>
      </c>
      <c r="C34" s="73">
        <v>44908</v>
      </c>
      <c r="D34" s="74" t="s">
        <v>1624</v>
      </c>
      <c r="E34" s="75" t="s">
        <v>67</v>
      </c>
      <c r="F34" s="75" t="s">
        <v>1625</v>
      </c>
      <c r="G34" s="76">
        <f t="shared" si="3"/>
        <v>20900.400000000001</v>
      </c>
      <c r="H34" s="70">
        <v>0</v>
      </c>
      <c r="I34" s="70"/>
      <c r="J34" s="70"/>
      <c r="K34" s="67"/>
      <c r="L34" s="67"/>
      <c r="M34" s="84"/>
      <c r="N34" s="84"/>
      <c r="O34" s="85"/>
      <c r="P34" s="85"/>
      <c r="Q34" s="85"/>
      <c r="R34" s="85"/>
      <c r="S34" s="84"/>
      <c r="T34" s="84"/>
      <c r="U34" s="84"/>
      <c r="V34" s="86">
        <f t="shared" si="4"/>
        <v>0</v>
      </c>
      <c r="W34" s="70">
        <v>17417</v>
      </c>
      <c r="X34" s="70">
        <f t="shared" si="5"/>
        <v>3483.4</v>
      </c>
      <c r="Y34" s="77" t="s">
        <v>4344</v>
      </c>
      <c r="Z34" s="77"/>
      <c r="AA34" s="78"/>
      <c r="AB34" s="67"/>
      <c r="AC34" s="67"/>
      <c r="AD34" s="67"/>
      <c r="AE34" s="67"/>
      <c r="AF34" s="67"/>
      <c r="AG34" s="67"/>
      <c r="AH34" s="67"/>
      <c r="AI34" s="67"/>
      <c r="AJ34" s="67"/>
      <c r="AK34" s="79"/>
    </row>
    <row r="35" spans="1:37" s="80" customFormat="1" ht="15" customHeight="1" x14ac:dyDescent="0.25">
      <c r="A35" s="71" t="s">
        <v>4088</v>
      </c>
      <c r="B35" s="72" t="s">
        <v>4086</v>
      </c>
      <c r="C35" s="73">
        <v>44908</v>
      </c>
      <c r="D35" s="74" t="s">
        <v>4087</v>
      </c>
      <c r="E35" s="75" t="s">
        <v>27</v>
      </c>
      <c r="F35" s="75" t="s">
        <v>1803</v>
      </c>
      <c r="G35" s="76">
        <f t="shared" si="3"/>
        <v>30300</v>
      </c>
      <c r="H35" s="70">
        <v>0</v>
      </c>
      <c r="I35" s="70"/>
      <c r="J35" s="70"/>
      <c r="K35" s="67"/>
      <c r="L35" s="67"/>
      <c r="M35" s="84"/>
      <c r="N35" s="84"/>
      <c r="O35" s="85"/>
      <c r="P35" s="85"/>
      <c r="Q35" s="85"/>
      <c r="R35" s="85"/>
      <c r="S35" s="84"/>
      <c r="T35" s="84"/>
      <c r="U35" s="84"/>
      <c r="V35" s="86">
        <f t="shared" si="4"/>
        <v>0</v>
      </c>
      <c r="W35" s="70">
        <v>25250</v>
      </c>
      <c r="X35" s="70">
        <f t="shared" si="5"/>
        <v>5050</v>
      </c>
      <c r="Y35" s="77" t="s">
        <v>4344</v>
      </c>
      <c r="Z35" s="77"/>
      <c r="AA35" s="78"/>
      <c r="AB35" s="67"/>
      <c r="AC35" s="67"/>
      <c r="AD35" s="67"/>
      <c r="AE35" s="67"/>
      <c r="AF35" s="67"/>
      <c r="AG35" s="67"/>
      <c r="AH35" s="67"/>
      <c r="AI35" s="67"/>
      <c r="AJ35" s="67"/>
      <c r="AK35" s="79"/>
    </row>
    <row r="36" spans="1:37" s="80" customFormat="1" ht="15" customHeight="1" x14ac:dyDescent="0.25">
      <c r="A36" s="71" t="s">
        <v>4084</v>
      </c>
      <c r="B36" s="72" t="s">
        <v>4082</v>
      </c>
      <c r="C36" s="73">
        <v>44908</v>
      </c>
      <c r="D36" s="74" t="s">
        <v>2142</v>
      </c>
      <c r="E36" s="75" t="s">
        <v>1387</v>
      </c>
      <c r="F36" s="75" t="s">
        <v>2143</v>
      </c>
      <c r="G36" s="76">
        <f t="shared" si="3"/>
        <v>104094</v>
      </c>
      <c r="H36" s="70">
        <v>0</v>
      </c>
      <c r="I36" s="70"/>
      <c r="J36" s="70"/>
      <c r="K36" s="67"/>
      <c r="L36" s="67"/>
      <c r="M36" s="84"/>
      <c r="N36" s="84"/>
      <c r="O36" s="85"/>
      <c r="P36" s="85"/>
      <c r="Q36" s="85"/>
      <c r="R36" s="85"/>
      <c r="S36" s="84"/>
      <c r="T36" s="84"/>
      <c r="U36" s="84"/>
      <c r="V36" s="86">
        <f t="shared" si="4"/>
        <v>0</v>
      </c>
      <c r="W36" s="70">
        <v>86745</v>
      </c>
      <c r="X36" s="70">
        <f t="shared" si="5"/>
        <v>17349</v>
      </c>
      <c r="Y36" s="77" t="s">
        <v>4344</v>
      </c>
      <c r="Z36" s="77"/>
      <c r="AA36" s="78"/>
      <c r="AB36" s="67"/>
      <c r="AC36" s="67"/>
      <c r="AD36" s="67"/>
      <c r="AE36" s="67"/>
      <c r="AF36" s="67"/>
      <c r="AG36" s="67"/>
      <c r="AH36" s="67"/>
      <c r="AI36" s="67"/>
      <c r="AJ36" s="67"/>
      <c r="AK36" s="79"/>
    </row>
    <row r="37" spans="1:37" s="80" customFormat="1" ht="15" customHeight="1" x14ac:dyDescent="0.25">
      <c r="A37" s="71" t="s">
        <v>4079</v>
      </c>
      <c r="B37" s="72" t="s">
        <v>4077</v>
      </c>
      <c r="C37" s="73">
        <v>44908</v>
      </c>
      <c r="D37" s="74" t="s">
        <v>3733</v>
      </c>
      <c r="E37" s="75" t="s">
        <v>2178</v>
      </c>
      <c r="F37" s="75" t="s">
        <v>3734</v>
      </c>
      <c r="G37" s="76">
        <f t="shared" si="3"/>
        <v>2720.4</v>
      </c>
      <c r="H37" s="70">
        <v>0</v>
      </c>
      <c r="I37" s="70"/>
      <c r="J37" s="70"/>
      <c r="K37" s="67"/>
      <c r="L37" s="67"/>
      <c r="M37" s="84"/>
      <c r="N37" s="84"/>
      <c r="O37" s="85"/>
      <c r="P37" s="85"/>
      <c r="Q37" s="85"/>
      <c r="R37" s="85"/>
      <c r="S37" s="84"/>
      <c r="T37" s="84"/>
      <c r="U37" s="84"/>
      <c r="V37" s="86">
        <f t="shared" si="4"/>
        <v>0</v>
      </c>
      <c r="W37" s="70">
        <v>2267</v>
      </c>
      <c r="X37" s="70">
        <f t="shared" si="5"/>
        <v>453.40000000000003</v>
      </c>
      <c r="Y37" s="77" t="s">
        <v>4344</v>
      </c>
      <c r="Z37" s="77"/>
      <c r="AA37" s="78"/>
      <c r="AB37" s="67"/>
      <c r="AC37" s="67"/>
      <c r="AD37" s="67"/>
      <c r="AE37" s="67"/>
      <c r="AF37" s="67"/>
      <c r="AG37" s="67"/>
      <c r="AH37" s="67"/>
      <c r="AI37" s="67"/>
      <c r="AJ37" s="67"/>
      <c r="AK37" s="79"/>
    </row>
    <row r="38" spans="1:37" s="2" customFormat="1" ht="15" customHeight="1" x14ac:dyDescent="0.25">
      <c r="A38" s="7" t="s">
        <v>4075</v>
      </c>
      <c r="B38" s="39" t="s">
        <v>4073</v>
      </c>
      <c r="C38" s="8">
        <v>44907</v>
      </c>
      <c r="D38" s="9" t="s">
        <v>1729</v>
      </c>
      <c r="E38" s="10" t="s">
        <v>27</v>
      </c>
      <c r="F38" s="10" t="s">
        <v>130</v>
      </c>
      <c r="G38" s="40">
        <f t="shared" si="3"/>
        <v>14300.4</v>
      </c>
      <c r="H38" s="3">
        <v>0</v>
      </c>
      <c r="I38" s="3"/>
      <c r="J38" s="3"/>
      <c r="K38" s="4"/>
      <c r="L38" s="4"/>
      <c r="M38" s="81"/>
      <c r="N38" s="81"/>
      <c r="O38" s="83"/>
      <c r="P38" s="83"/>
      <c r="Q38" s="83"/>
      <c r="R38" s="83"/>
      <c r="S38" s="81"/>
      <c r="T38" s="81"/>
      <c r="U38" s="81">
        <v>11917</v>
      </c>
      <c r="V38" s="82">
        <f t="shared" si="4"/>
        <v>2383.4</v>
      </c>
      <c r="W38" s="67"/>
      <c r="X38" s="70">
        <f t="shared" si="5"/>
        <v>0</v>
      </c>
      <c r="Y38" s="38"/>
      <c r="Z38" s="38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11"/>
    </row>
    <row r="39" spans="1:37" s="2" customFormat="1" ht="15" customHeight="1" x14ac:dyDescent="0.25">
      <c r="A39" s="7" t="s">
        <v>4071</v>
      </c>
      <c r="B39" s="39" t="s">
        <v>4068</v>
      </c>
      <c r="C39" s="8">
        <v>44907</v>
      </c>
      <c r="D39" s="9" t="s">
        <v>4069</v>
      </c>
      <c r="E39" s="10" t="s">
        <v>30</v>
      </c>
      <c r="F39" s="10" t="s">
        <v>4070</v>
      </c>
      <c r="G39" s="40">
        <f t="shared" si="3"/>
        <v>254040</v>
      </c>
      <c r="H39" s="3">
        <v>254040</v>
      </c>
      <c r="I39" s="3"/>
      <c r="J39" s="3"/>
      <c r="K39" s="4"/>
      <c r="L39" s="4"/>
      <c r="M39" s="81"/>
      <c r="N39" s="81"/>
      <c r="O39" s="83"/>
      <c r="P39" s="83"/>
      <c r="Q39" s="83"/>
      <c r="R39" s="83"/>
      <c r="S39" s="81"/>
      <c r="T39" s="81"/>
      <c r="U39" s="81"/>
      <c r="V39" s="82">
        <f t="shared" si="4"/>
        <v>0</v>
      </c>
      <c r="W39" s="67"/>
      <c r="X39" s="70">
        <f t="shared" si="5"/>
        <v>0</v>
      </c>
      <c r="Y39" s="38"/>
      <c r="Z39" s="38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11"/>
    </row>
    <row r="40" spans="1:37" s="80" customFormat="1" ht="15" customHeight="1" x14ac:dyDescent="0.25">
      <c r="A40" s="71" t="s">
        <v>4063</v>
      </c>
      <c r="B40" s="72" t="s">
        <v>4061</v>
      </c>
      <c r="C40" s="73">
        <v>44907</v>
      </c>
      <c r="D40" s="74" t="s">
        <v>4003</v>
      </c>
      <c r="E40" s="75" t="s">
        <v>27</v>
      </c>
      <c r="F40" s="75" t="s">
        <v>4004</v>
      </c>
      <c r="G40" s="76">
        <f t="shared" si="3"/>
        <v>39399.599999999999</v>
      </c>
      <c r="H40" s="70">
        <v>0</v>
      </c>
      <c r="I40" s="70"/>
      <c r="J40" s="70"/>
      <c r="K40" s="67"/>
      <c r="L40" s="67"/>
      <c r="M40" s="84"/>
      <c r="N40" s="84"/>
      <c r="O40" s="85"/>
      <c r="P40" s="85"/>
      <c r="Q40" s="85"/>
      <c r="R40" s="85"/>
      <c r="S40" s="84"/>
      <c r="T40" s="84"/>
      <c r="U40" s="84"/>
      <c r="V40" s="86">
        <f t="shared" si="4"/>
        <v>0</v>
      </c>
      <c r="W40" s="70">
        <v>32833</v>
      </c>
      <c r="X40" s="70">
        <f t="shared" si="5"/>
        <v>6566.6</v>
      </c>
      <c r="Y40" s="77" t="s">
        <v>4344</v>
      </c>
      <c r="Z40" s="77"/>
      <c r="AA40" s="78"/>
      <c r="AB40" s="67"/>
      <c r="AC40" s="67"/>
      <c r="AD40" s="67"/>
      <c r="AE40" s="67"/>
      <c r="AF40" s="67"/>
      <c r="AG40" s="67"/>
      <c r="AH40" s="67"/>
      <c r="AI40" s="67"/>
      <c r="AJ40" s="67"/>
      <c r="AK40" s="79"/>
    </row>
    <row r="41" spans="1:37" s="2" customFormat="1" ht="15" customHeight="1" x14ac:dyDescent="0.25">
      <c r="A41" s="7" t="s">
        <v>4058</v>
      </c>
      <c r="B41" s="39" t="s">
        <v>4054</v>
      </c>
      <c r="C41" s="8">
        <v>44907</v>
      </c>
      <c r="D41" s="9" t="s">
        <v>4335</v>
      </c>
      <c r="E41" s="10" t="s">
        <v>27</v>
      </c>
      <c r="F41" s="10" t="s">
        <v>4056</v>
      </c>
      <c r="G41" s="40">
        <f t="shared" si="3"/>
        <v>6074</v>
      </c>
      <c r="H41" s="3">
        <v>6074</v>
      </c>
      <c r="I41" s="3"/>
      <c r="J41" s="3"/>
      <c r="K41" s="4"/>
      <c r="L41" s="4"/>
      <c r="M41" s="81"/>
      <c r="N41" s="81"/>
      <c r="O41" s="83"/>
      <c r="P41" s="83"/>
      <c r="Q41" s="83"/>
      <c r="R41" s="83"/>
      <c r="S41" s="81"/>
      <c r="T41" s="81"/>
      <c r="U41" s="81"/>
      <c r="V41" s="82">
        <f t="shared" si="4"/>
        <v>0</v>
      </c>
      <c r="W41" s="67"/>
      <c r="X41" s="70">
        <f t="shared" si="5"/>
        <v>0</v>
      </c>
      <c r="Y41" s="38"/>
      <c r="Z41" s="38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11"/>
    </row>
    <row r="42" spans="1:37" s="2" customFormat="1" ht="15" customHeight="1" x14ac:dyDescent="0.25">
      <c r="A42" s="7" t="s">
        <v>4049</v>
      </c>
      <c r="B42" s="39" t="s">
        <v>4048</v>
      </c>
      <c r="C42" s="8">
        <v>44905</v>
      </c>
      <c r="D42" s="9" t="s">
        <v>1706</v>
      </c>
      <c r="E42" s="10" t="s">
        <v>41</v>
      </c>
      <c r="F42" s="10" t="s">
        <v>1707</v>
      </c>
      <c r="G42" s="40">
        <f t="shared" si="3"/>
        <v>500400</v>
      </c>
      <c r="H42" s="3">
        <v>0</v>
      </c>
      <c r="I42" s="3"/>
      <c r="J42" s="3"/>
      <c r="K42" s="4"/>
      <c r="L42" s="4"/>
      <c r="M42" s="81"/>
      <c r="N42" s="81"/>
      <c r="O42" s="83"/>
      <c r="P42" s="83"/>
      <c r="Q42" s="83"/>
      <c r="R42" s="83"/>
      <c r="S42" s="81"/>
      <c r="T42" s="81"/>
      <c r="U42" s="81">
        <v>417000</v>
      </c>
      <c r="V42" s="82">
        <f t="shared" si="4"/>
        <v>83400</v>
      </c>
      <c r="W42" s="67"/>
      <c r="X42" s="70">
        <f t="shared" si="5"/>
        <v>0</v>
      </c>
      <c r="Y42" s="5" t="s">
        <v>4349</v>
      </c>
      <c r="Z42" s="38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11"/>
    </row>
    <row r="43" spans="1:37" s="80" customFormat="1" ht="15" customHeight="1" x14ac:dyDescent="0.25">
      <c r="A43" s="71" t="s">
        <v>4045</v>
      </c>
      <c r="B43" s="72" t="s">
        <v>4043</v>
      </c>
      <c r="C43" s="73">
        <v>44905</v>
      </c>
      <c r="D43" s="74" t="s">
        <v>4003</v>
      </c>
      <c r="E43" s="75" t="s">
        <v>27</v>
      </c>
      <c r="F43" s="75" t="s">
        <v>4004</v>
      </c>
      <c r="G43" s="76">
        <f t="shared" si="3"/>
        <v>64200</v>
      </c>
      <c r="H43" s="70">
        <v>0</v>
      </c>
      <c r="I43" s="70"/>
      <c r="J43" s="70"/>
      <c r="K43" s="67"/>
      <c r="L43" s="67"/>
      <c r="M43" s="84"/>
      <c r="N43" s="84"/>
      <c r="O43" s="85"/>
      <c r="P43" s="85"/>
      <c r="Q43" s="85"/>
      <c r="R43" s="85"/>
      <c r="S43" s="84"/>
      <c r="T43" s="84"/>
      <c r="U43" s="84"/>
      <c r="V43" s="86">
        <f t="shared" si="4"/>
        <v>0</v>
      </c>
      <c r="W43" s="70">
        <v>53500</v>
      </c>
      <c r="X43" s="70">
        <f t="shared" si="5"/>
        <v>10700</v>
      </c>
      <c r="Y43" s="77" t="s">
        <v>4344</v>
      </c>
      <c r="Z43" s="77"/>
      <c r="AA43" s="78"/>
      <c r="AB43" s="67"/>
      <c r="AC43" s="67"/>
      <c r="AD43" s="67"/>
      <c r="AE43" s="67"/>
      <c r="AF43" s="67"/>
      <c r="AG43" s="67"/>
      <c r="AH43" s="67"/>
      <c r="AI43" s="67"/>
      <c r="AJ43" s="67"/>
      <c r="AK43" s="79"/>
    </row>
    <row r="44" spans="1:37" s="2" customFormat="1" ht="15" customHeight="1" x14ac:dyDescent="0.25">
      <c r="A44" s="7" t="s">
        <v>4041</v>
      </c>
      <c r="B44" s="39" t="s">
        <v>4040</v>
      </c>
      <c r="C44" s="8">
        <v>44904</v>
      </c>
      <c r="D44" s="9" t="s">
        <v>3207</v>
      </c>
      <c r="E44" s="10" t="s">
        <v>4312</v>
      </c>
      <c r="F44" s="10" t="s">
        <v>2035</v>
      </c>
      <c r="G44" s="40">
        <f t="shared" si="3"/>
        <v>0</v>
      </c>
      <c r="H44" s="3">
        <v>0</v>
      </c>
      <c r="I44" s="3"/>
      <c r="J44" s="3"/>
      <c r="K44" s="4"/>
      <c r="L44" s="4"/>
      <c r="M44" s="81"/>
      <c r="N44" s="81"/>
      <c r="O44" s="83"/>
      <c r="P44" s="83"/>
      <c r="Q44" s="83"/>
      <c r="R44" s="83"/>
      <c r="S44" s="81"/>
      <c r="T44" s="81"/>
      <c r="U44" s="81">
        <v>0</v>
      </c>
      <c r="V44" s="82">
        <f t="shared" si="4"/>
        <v>0</v>
      </c>
      <c r="W44" s="67"/>
      <c r="X44" s="70">
        <f t="shared" si="5"/>
        <v>0</v>
      </c>
      <c r="Y44" s="38" t="s">
        <v>4349</v>
      </c>
      <c r="Z44" s="38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11"/>
    </row>
    <row r="45" spans="1:37" s="2" customFormat="1" ht="15" customHeight="1" x14ac:dyDescent="0.25">
      <c r="A45" s="7" t="s">
        <v>4038</v>
      </c>
      <c r="B45" s="39" t="s">
        <v>4036</v>
      </c>
      <c r="C45" s="8">
        <v>44904</v>
      </c>
      <c r="D45" s="9" t="s">
        <v>1531</v>
      </c>
      <c r="E45" s="10" t="s">
        <v>4327</v>
      </c>
      <c r="F45" s="10" t="s">
        <v>44</v>
      </c>
      <c r="G45" s="40">
        <f t="shared" si="3"/>
        <v>777600</v>
      </c>
      <c r="H45" s="3">
        <v>0</v>
      </c>
      <c r="I45" s="3"/>
      <c r="J45" s="3"/>
      <c r="K45" s="4"/>
      <c r="L45" s="4"/>
      <c r="M45" s="81"/>
      <c r="N45" s="81"/>
      <c r="O45" s="83"/>
      <c r="P45" s="83"/>
      <c r="Q45" s="83"/>
      <c r="R45" s="83"/>
      <c r="S45" s="81"/>
      <c r="T45" s="81"/>
      <c r="U45" s="81">
        <v>648000</v>
      </c>
      <c r="V45" s="82">
        <f t="shared" si="4"/>
        <v>129600</v>
      </c>
      <c r="W45" s="67"/>
      <c r="X45" s="70">
        <f t="shared" si="5"/>
        <v>0</v>
      </c>
      <c r="Y45" s="5" t="s">
        <v>4347</v>
      </c>
      <c r="Z45" s="38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11"/>
    </row>
    <row r="46" spans="1:37" s="2" customFormat="1" ht="15" customHeight="1" x14ac:dyDescent="0.25">
      <c r="A46" s="7" t="s">
        <v>4030</v>
      </c>
      <c r="B46" s="39" t="s">
        <v>4028</v>
      </c>
      <c r="C46" s="8">
        <v>44904</v>
      </c>
      <c r="D46" s="9" t="s">
        <v>1706</v>
      </c>
      <c r="E46" s="10" t="s">
        <v>41</v>
      </c>
      <c r="F46" s="10" t="s">
        <v>1707</v>
      </c>
      <c r="G46" s="40">
        <f t="shared" si="3"/>
        <v>123300</v>
      </c>
      <c r="H46" s="3">
        <v>0</v>
      </c>
      <c r="I46" s="3"/>
      <c r="J46" s="3"/>
      <c r="K46" s="4"/>
      <c r="L46" s="4"/>
      <c r="M46" s="81"/>
      <c r="N46" s="81"/>
      <c r="O46" s="83"/>
      <c r="P46" s="83"/>
      <c r="Q46" s="83"/>
      <c r="R46" s="83"/>
      <c r="S46" s="81"/>
      <c r="T46" s="81"/>
      <c r="U46" s="81">
        <v>102750</v>
      </c>
      <c r="V46" s="82">
        <f t="shared" si="4"/>
        <v>20550</v>
      </c>
      <c r="W46" s="67"/>
      <c r="X46" s="70">
        <f t="shared" si="5"/>
        <v>0</v>
      </c>
      <c r="Y46" s="5" t="s">
        <v>4349</v>
      </c>
      <c r="Z46" s="38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11"/>
    </row>
    <row r="47" spans="1:37" s="2" customFormat="1" ht="15" customHeight="1" x14ac:dyDescent="0.25">
      <c r="A47" s="7" t="s">
        <v>4025</v>
      </c>
      <c r="B47" s="39" t="s">
        <v>4023</v>
      </c>
      <c r="C47" s="8">
        <v>44904</v>
      </c>
      <c r="D47" s="9" t="s">
        <v>1429</v>
      </c>
      <c r="E47" s="10" t="s">
        <v>41</v>
      </c>
      <c r="F47" s="10" t="s">
        <v>42</v>
      </c>
      <c r="G47" s="40">
        <f t="shared" si="3"/>
        <v>19800</v>
      </c>
      <c r="H47" s="3">
        <v>0</v>
      </c>
      <c r="I47" s="3"/>
      <c r="J47" s="3"/>
      <c r="K47" s="4"/>
      <c r="L47" s="4"/>
      <c r="M47" s="81"/>
      <c r="N47" s="81"/>
      <c r="O47" s="83"/>
      <c r="P47" s="83"/>
      <c r="Q47" s="83"/>
      <c r="R47" s="83"/>
      <c r="S47" s="81"/>
      <c r="T47" s="81"/>
      <c r="U47" s="81">
        <v>16500</v>
      </c>
      <c r="V47" s="82">
        <f t="shared" si="4"/>
        <v>3300</v>
      </c>
      <c r="W47" s="67"/>
      <c r="X47" s="70">
        <f t="shared" si="5"/>
        <v>0</v>
      </c>
      <c r="Y47" s="5" t="s">
        <v>4349</v>
      </c>
      <c r="Z47" s="38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11"/>
    </row>
    <row r="48" spans="1:37" s="80" customFormat="1" ht="15" customHeight="1" x14ac:dyDescent="0.25">
      <c r="A48" s="71" t="s">
        <v>4021</v>
      </c>
      <c r="B48" s="72" t="s">
        <v>4019</v>
      </c>
      <c r="C48" s="73">
        <v>44903</v>
      </c>
      <c r="D48" s="74" t="s">
        <v>4003</v>
      </c>
      <c r="E48" s="75" t="s">
        <v>27</v>
      </c>
      <c r="F48" s="75" t="s">
        <v>4004</v>
      </c>
      <c r="G48" s="76">
        <f t="shared" si="3"/>
        <v>48500.4</v>
      </c>
      <c r="H48" s="70">
        <v>0</v>
      </c>
      <c r="I48" s="70"/>
      <c r="J48" s="70"/>
      <c r="K48" s="67"/>
      <c r="L48" s="67"/>
      <c r="M48" s="84"/>
      <c r="N48" s="84"/>
      <c r="O48" s="85"/>
      <c r="P48" s="85"/>
      <c r="Q48" s="85"/>
      <c r="R48" s="85"/>
      <c r="S48" s="84"/>
      <c r="T48" s="84"/>
      <c r="U48" s="84"/>
      <c r="V48" s="86">
        <f t="shared" si="4"/>
        <v>0</v>
      </c>
      <c r="W48" s="70">
        <v>40417</v>
      </c>
      <c r="X48" s="70">
        <f t="shared" si="5"/>
        <v>8083.4000000000005</v>
      </c>
      <c r="Y48" s="77" t="s">
        <v>4344</v>
      </c>
      <c r="Z48" s="77"/>
      <c r="AA48" s="78"/>
      <c r="AB48" s="67"/>
      <c r="AC48" s="67"/>
      <c r="AD48" s="67"/>
      <c r="AE48" s="67"/>
      <c r="AF48" s="67"/>
      <c r="AG48" s="67"/>
      <c r="AH48" s="67"/>
      <c r="AI48" s="67"/>
      <c r="AJ48" s="67"/>
      <c r="AK48" s="79"/>
    </row>
    <row r="49" spans="1:37" s="80" customFormat="1" ht="15" customHeight="1" x14ac:dyDescent="0.25">
      <c r="A49" s="71" t="s">
        <v>4016</v>
      </c>
      <c r="B49" s="72" t="s">
        <v>4012</v>
      </c>
      <c r="C49" s="73">
        <v>44903</v>
      </c>
      <c r="D49" s="74" t="s">
        <v>4013</v>
      </c>
      <c r="E49" s="75" t="s">
        <v>4334</v>
      </c>
      <c r="F49" s="75" t="s">
        <v>4014</v>
      </c>
      <c r="G49" s="76">
        <f t="shared" si="3"/>
        <v>51933.599999999999</v>
      </c>
      <c r="H49" s="70">
        <v>0</v>
      </c>
      <c r="I49" s="70"/>
      <c r="J49" s="70"/>
      <c r="K49" s="67"/>
      <c r="L49" s="67"/>
      <c r="M49" s="84"/>
      <c r="N49" s="84"/>
      <c r="O49" s="85"/>
      <c r="P49" s="85"/>
      <c r="Q49" s="85"/>
      <c r="R49" s="85"/>
      <c r="S49" s="84"/>
      <c r="T49" s="84"/>
      <c r="U49" s="84"/>
      <c r="V49" s="86">
        <f t="shared" si="4"/>
        <v>0</v>
      </c>
      <c r="W49" s="70">
        <v>43278</v>
      </c>
      <c r="X49" s="70">
        <f t="shared" si="5"/>
        <v>8655.6</v>
      </c>
      <c r="Y49" s="77" t="s">
        <v>4344</v>
      </c>
      <c r="Z49" s="77"/>
      <c r="AA49" s="78"/>
      <c r="AB49" s="67"/>
      <c r="AC49" s="67"/>
      <c r="AD49" s="67"/>
      <c r="AE49" s="67"/>
      <c r="AF49" s="67"/>
      <c r="AG49" s="67"/>
      <c r="AH49" s="67"/>
      <c r="AI49" s="67"/>
      <c r="AJ49" s="67"/>
      <c r="AK49" s="79"/>
    </row>
    <row r="50" spans="1:37" s="80" customFormat="1" ht="15" customHeight="1" x14ac:dyDescent="0.25">
      <c r="A50" s="71" t="s">
        <v>4006</v>
      </c>
      <c r="B50" s="72" t="s">
        <v>4002</v>
      </c>
      <c r="C50" s="73">
        <v>44902</v>
      </c>
      <c r="D50" s="74" t="s">
        <v>4003</v>
      </c>
      <c r="E50" s="75" t="s">
        <v>27</v>
      </c>
      <c r="F50" s="75" t="s">
        <v>4004</v>
      </c>
      <c r="G50" s="76">
        <f t="shared" si="3"/>
        <v>93900</v>
      </c>
      <c r="H50" s="70">
        <v>0</v>
      </c>
      <c r="I50" s="70"/>
      <c r="J50" s="70"/>
      <c r="K50" s="67"/>
      <c r="L50" s="67"/>
      <c r="M50" s="84"/>
      <c r="N50" s="84"/>
      <c r="O50" s="85"/>
      <c r="P50" s="85"/>
      <c r="Q50" s="85"/>
      <c r="R50" s="85"/>
      <c r="S50" s="84"/>
      <c r="T50" s="84"/>
      <c r="U50" s="84"/>
      <c r="V50" s="86">
        <f t="shared" si="4"/>
        <v>0</v>
      </c>
      <c r="W50" s="70">
        <v>78250</v>
      </c>
      <c r="X50" s="70">
        <f t="shared" si="5"/>
        <v>15650</v>
      </c>
      <c r="Y50" s="77" t="s">
        <v>4344</v>
      </c>
      <c r="Z50" s="77"/>
      <c r="AA50" s="78"/>
      <c r="AB50" s="67"/>
      <c r="AC50" s="67"/>
      <c r="AD50" s="67"/>
      <c r="AE50" s="67"/>
      <c r="AF50" s="67"/>
      <c r="AG50" s="67"/>
      <c r="AH50" s="67"/>
      <c r="AI50" s="67"/>
      <c r="AJ50" s="67"/>
      <c r="AK50" s="79"/>
    </row>
    <row r="51" spans="1:37" s="2" customFormat="1" ht="15" customHeight="1" x14ac:dyDescent="0.25">
      <c r="A51" s="7" t="s">
        <v>3997</v>
      </c>
      <c r="B51" s="39" t="s">
        <v>3995</v>
      </c>
      <c r="C51" s="8">
        <v>44901</v>
      </c>
      <c r="D51" s="9" t="s">
        <v>3985</v>
      </c>
      <c r="E51" s="10" t="s">
        <v>27</v>
      </c>
      <c r="F51" s="10" t="s">
        <v>3986</v>
      </c>
      <c r="G51" s="40">
        <f t="shared" si="3"/>
        <v>6936</v>
      </c>
      <c r="H51" s="3">
        <v>0</v>
      </c>
      <c r="I51" s="3"/>
      <c r="J51" s="3"/>
      <c r="K51" s="4"/>
      <c r="L51" s="4"/>
      <c r="M51" s="81"/>
      <c r="N51" s="81"/>
      <c r="O51" s="83"/>
      <c r="P51" s="83"/>
      <c r="Q51" s="83"/>
      <c r="R51" s="83"/>
      <c r="S51" s="81"/>
      <c r="T51" s="81"/>
      <c r="U51" s="81">
        <v>5780</v>
      </c>
      <c r="V51" s="82">
        <f t="shared" si="4"/>
        <v>1156</v>
      </c>
      <c r="W51" s="67"/>
      <c r="X51" s="70">
        <f t="shared" si="5"/>
        <v>0</v>
      </c>
      <c r="Y51" s="38"/>
      <c r="Z51" s="38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11"/>
    </row>
    <row r="52" spans="1:37" s="2" customFormat="1" ht="15" customHeight="1" x14ac:dyDescent="0.25">
      <c r="A52" s="7" t="s">
        <v>3993</v>
      </c>
      <c r="B52" s="39" t="s">
        <v>3991</v>
      </c>
      <c r="C52" s="8">
        <v>44901</v>
      </c>
      <c r="D52" s="9" t="s">
        <v>2499</v>
      </c>
      <c r="E52" s="10" t="s">
        <v>1408</v>
      </c>
      <c r="F52" s="10" t="s">
        <v>71</v>
      </c>
      <c r="G52" s="40">
        <f t="shared" si="3"/>
        <v>79509.600000000006</v>
      </c>
      <c r="H52" s="3">
        <v>0</v>
      </c>
      <c r="I52" s="3"/>
      <c r="J52" s="3"/>
      <c r="K52" s="4"/>
      <c r="L52" s="4"/>
      <c r="M52" s="81"/>
      <c r="N52" s="81"/>
      <c r="O52" s="83"/>
      <c r="P52" s="83"/>
      <c r="Q52" s="83"/>
      <c r="R52" s="83"/>
      <c r="S52" s="81"/>
      <c r="T52" s="81"/>
      <c r="U52" s="81">
        <v>66258</v>
      </c>
      <c r="V52" s="82">
        <f t="shared" si="4"/>
        <v>13251.6</v>
      </c>
      <c r="W52" s="67"/>
      <c r="X52" s="70">
        <f t="shared" si="5"/>
        <v>0</v>
      </c>
      <c r="Y52" s="38"/>
      <c r="Z52" s="38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11"/>
    </row>
    <row r="53" spans="1:37" s="2" customFormat="1" ht="15" customHeight="1" x14ac:dyDescent="0.25">
      <c r="A53" s="7" t="s">
        <v>3988</v>
      </c>
      <c r="B53" s="39" t="s">
        <v>3984</v>
      </c>
      <c r="C53" s="8">
        <v>44901</v>
      </c>
      <c r="D53" s="9" t="s">
        <v>3985</v>
      </c>
      <c r="E53" s="10" t="s">
        <v>27</v>
      </c>
      <c r="F53" s="10" t="s">
        <v>3986</v>
      </c>
      <c r="G53" s="40">
        <f t="shared" si="3"/>
        <v>120759.6</v>
      </c>
      <c r="H53" s="3">
        <v>0</v>
      </c>
      <c r="I53" s="3"/>
      <c r="J53" s="3"/>
      <c r="K53" s="4"/>
      <c r="L53" s="4"/>
      <c r="M53" s="81"/>
      <c r="N53" s="81"/>
      <c r="O53" s="83"/>
      <c r="P53" s="83"/>
      <c r="Q53" s="83"/>
      <c r="R53" s="83"/>
      <c r="S53" s="81"/>
      <c r="T53" s="81"/>
      <c r="U53" s="81">
        <v>100633</v>
      </c>
      <c r="V53" s="82">
        <f t="shared" si="4"/>
        <v>20126.600000000002</v>
      </c>
      <c r="W53" s="67"/>
      <c r="X53" s="70">
        <f t="shared" si="5"/>
        <v>0</v>
      </c>
      <c r="Y53" s="38"/>
      <c r="Z53" s="38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11"/>
    </row>
    <row r="54" spans="1:37" s="80" customFormat="1" ht="15" customHeight="1" x14ac:dyDescent="0.25">
      <c r="A54" s="71" t="s">
        <v>3975</v>
      </c>
      <c r="B54" s="72" t="s">
        <v>3973</v>
      </c>
      <c r="C54" s="73">
        <v>44900</v>
      </c>
      <c r="D54" s="74" t="s">
        <v>1624</v>
      </c>
      <c r="E54" s="75" t="s">
        <v>67</v>
      </c>
      <c r="F54" s="75" t="s">
        <v>1625</v>
      </c>
      <c r="G54" s="76">
        <f t="shared" si="3"/>
        <v>26900.400000000001</v>
      </c>
      <c r="H54" s="70">
        <v>0</v>
      </c>
      <c r="I54" s="70"/>
      <c r="J54" s="70"/>
      <c r="K54" s="67"/>
      <c r="L54" s="67"/>
      <c r="M54" s="84"/>
      <c r="N54" s="84"/>
      <c r="O54" s="85"/>
      <c r="P54" s="85"/>
      <c r="Q54" s="85"/>
      <c r="R54" s="85"/>
      <c r="S54" s="84"/>
      <c r="T54" s="84"/>
      <c r="U54" s="84"/>
      <c r="V54" s="86">
        <f t="shared" si="4"/>
        <v>0</v>
      </c>
      <c r="W54" s="70">
        <v>22417</v>
      </c>
      <c r="X54" s="70">
        <f t="shared" si="5"/>
        <v>4483.4000000000005</v>
      </c>
      <c r="Y54" s="77" t="s">
        <v>4344</v>
      </c>
      <c r="Z54" s="77"/>
      <c r="AA54" s="78"/>
      <c r="AB54" s="67"/>
      <c r="AC54" s="67"/>
      <c r="AD54" s="67"/>
      <c r="AE54" s="67"/>
      <c r="AF54" s="67"/>
      <c r="AG54" s="67"/>
      <c r="AH54" s="67"/>
      <c r="AI54" s="67"/>
      <c r="AJ54" s="67"/>
      <c r="AK54" s="79"/>
    </row>
    <row r="55" spans="1:37" s="2" customFormat="1" ht="15" customHeight="1" x14ac:dyDescent="0.25">
      <c r="A55" s="7" t="s">
        <v>3971</v>
      </c>
      <c r="B55" s="39" t="s">
        <v>3969</v>
      </c>
      <c r="C55" s="8">
        <v>44900</v>
      </c>
      <c r="D55" s="9" t="s">
        <v>1393</v>
      </c>
      <c r="E55" s="10" t="s">
        <v>1387</v>
      </c>
      <c r="F55" s="10" t="s">
        <v>133</v>
      </c>
      <c r="G55" s="40">
        <f t="shared" si="3"/>
        <v>29052</v>
      </c>
      <c r="H55" s="3">
        <v>0</v>
      </c>
      <c r="I55" s="3"/>
      <c r="J55" s="3"/>
      <c r="K55" s="4"/>
      <c r="L55" s="4"/>
      <c r="M55" s="81"/>
      <c r="N55" s="81"/>
      <c r="O55" s="83"/>
      <c r="P55" s="83"/>
      <c r="Q55" s="83"/>
      <c r="R55" s="83"/>
      <c r="S55" s="81"/>
      <c r="T55" s="81"/>
      <c r="U55" s="81">
        <v>24210</v>
      </c>
      <c r="V55" s="82">
        <f t="shared" si="4"/>
        <v>4842</v>
      </c>
      <c r="W55" s="67"/>
      <c r="X55" s="70">
        <f t="shared" si="5"/>
        <v>0</v>
      </c>
      <c r="Y55" s="38"/>
      <c r="Z55" s="38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11"/>
    </row>
    <row r="56" spans="1:37" s="2" customFormat="1" ht="15" customHeight="1" x14ac:dyDescent="0.25">
      <c r="A56" s="7" t="s">
        <v>3967</v>
      </c>
      <c r="B56" s="39" t="s">
        <v>3965</v>
      </c>
      <c r="C56" s="8">
        <v>44900</v>
      </c>
      <c r="D56" s="9" t="s">
        <v>1492</v>
      </c>
      <c r="E56" s="10" t="s">
        <v>1387</v>
      </c>
      <c r="F56" s="10" t="s">
        <v>48</v>
      </c>
      <c r="G56" s="40">
        <f t="shared" si="3"/>
        <v>96192</v>
      </c>
      <c r="H56" s="3">
        <v>0</v>
      </c>
      <c r="I56" s="3"/>
      <c r="J56" s="3"/>
      <c r="K56" s="4"/>
      <c r="L56" s="4"/>
      <c r="M56" s="81"/>
      <c r="N56" s="81"/>
      <c r="O56" s="83"/>
      <c r="P56" s="83"/>
      <c r="Q56" s="83"/>
      <c r="R56" s="83"/>
      <c r="S56" s="81"/>
      <c r="T56" s="81"/>
      <c r="U56" s="81">
        <v>80160</v>
      </c>
      <c r="V56" s="82">
        <f t="shared" si="4"/>
        <v>16032</v>
      </c>
      <c r="W56" s="67"/>
      <c r="X56" s="70">
        <f t="shared" si="5"/>
        <v>0</v>
      </c>
      <c r="Y56" s="38" t="s">
        <v>4347</v>
      </c>
      <c r="Z56" s="38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11"/>
    </row>
    <row r="57" spans="1:37" s="2" customFormat="1" ht="15" customHeight="1" x14ac:dyDescent="0.25">
      <c r="A57" s="7" t="s">
        <v>3962</v>
      </c>
      <c r="B57" s="39" t="s">
        <v>3960</v>
      </c>
      <c r="C57" s="8">
        <v>44900</v>
      </c>
      <c r="D57" s="9" t="s">
        <v>1429</v>
      </c>
      <c r="E57" s="10" t="s">
        <v>41</v>
      </c>
      <c r="F57" s="10" t="s">
        <v>42</v>
      </c>
      <c r="G57" s="40">
        <f t="shared" si="3"/>
        <v>19707.599999999999</v>
      </c>
      <c r="H57" s="3">
        <v>0</v>
      </c>
      <c r="I57" s="3"/>
      <c r="J57" s="3"/>
      <c r="K57" s="4"/>
      <c r="L57" s="4"/>
      <c r="M57" s="81"/>
      <c r="N57" s="81"/>
      <c r="O57" s="83"/>
      <c r="P57" s="83"/>
      <c r="Q57" s="83"/>
      <c r="R57" s="83"/>
      <c r="S57" s="81"/>
      <c r="T57" s="81"/>
      <c r="U57" s="81">
        <v>16423</v>
      </c>
      <c r="V57" s="82">
        <f t="shared" si="4"/>
        <v>3284.6000000000004</v>
      </c>
      <c r="W57" s="67"/>
      <c r="X57" s="70">
        <f t="shared" si="5"/>
        <v>0</v>
      </c>
      <c r="Y57" s="5" t="s">
        <v>4349</v>
      </c>
      <c r="Z57" s="38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11"/>
    </row>
    <row r="58" spans="1:37" s="80" customFormat="1" ht="15" customHeight="1" x14ac:dyDescent="0.25">
      <c r="A58" s="71" t="s">
        <v>3958</v>
      </c>
      <c r="B58" s="72" t="s">
        <v>3956</v>
      </c>
      <c r="C58" s="73">
        <v>44898</v>
      </c>
      <c r="D58" s="74" t="s">
        <v>2901</v>
      </c>
      <c r="E58" s="75" t="s">
        <v>27</v>
      </c>
      <c r="F58" s="75" t="s">
        <v>1803</v>
      </c>
      <c r="G58" s="76">
        <f t="shared" si="3"/>
        <v>19899.599999999999</v>
      </c>
      <c r="H58" s="70">
        <v>0</v>
      </c>
      <c r="I58" s="70"/>
      <c r="J58" s="70"/>
      <c r="K58" s="67"/>
      <c r="L58" s="67"/>
      <c r="M58" s="84"/>
      <c r="N58" s="84"/>
      <c r="O58" s="85"/>
      <c r="P58" s="85"/>
      <c r="Q58" s="85"/>
      <c r="R58" s="85"/>
      <c r="S58" s="84"/>
      <c r="T58" s="84"/>
      <c r="U58" s="84"/>
      <c r="V58" s="86">
        <f t="shared" si="4"/>
        <v>0</v>
      </c>
      <c r="W58" s="70">
        <v>16583</v>
      </c>
      <c r="X58" s="70">
        <f t="shared" si="5"/>
        <v>3316.6000000000004</v>
      </c>
      <c r="Y58" s="77" t="s">
        <v>4344</v>
      </c>
      <c r="Z58" s="77"/>
      <c r="AA58" s="78"/>
      <c r="AB58" s="67"/>
      <c r="AC58" s="67"/>
      <c r="AD58" s="67"/>
      <c r="AE58" s="67"/>
      <c r="AF58" s="67"/>
      <c r="AG58" s="67"/>
      <c r="AH58" s="67"/>
      <c r="AI58" s="67"/>
      <c r="AJ58" s="67"/>
      <c r="AK58" s="79"/>
    </row>
    <row r="59" spans="1:37" s="2" customFormat="1" ht="15" customHeight="1" x14ac:dyDescent="0.25">
      <c r="A59" s="7" t="s">
        <v>3954</v>
      </c>
      <c r="B59" s="39" t="s">
        <v>3952</v>
      </c>
      <c r="C59" s="8">
        <v>44898</v>
      </c>
      <c r="D59" s="9" t="s">
        <v>2155</v>
      </c>
      <c r="E59" s="10" t="s">
        <v>30</v>
      </c>
      <c r="F59" s="10" t="s">
        <v>2156</v>
      </c>
      <c r="G59" s="40">
        <f t="shared" si="3"/>
        <v>9000</v>
      </c>
      <c r="H59" s="3">
        <v>0</v>
      </c>
      <c r="I59" s="3"/>
      <c r="J59" s="3"/>
      <c r="K59" s="4"/>
      <c r="L59" s="4"/>
      <c r="M59" s="81"/>
      <c r="N59" s="81"/>
      <c r="O59" s="83"/>
      <c r="P59" s="83"/>
      <c r="Q59" s="83"/>
      <c r="R59" s="83"/>
      <c r="S59" s="81"/>
      <c r="T59" s="81"/>
      <c r="U59" s="81">
        <v>7500</v>
      </c>
      <c r="V59" s="82">
        <f t="shared" si="4"/>
        <v>1500</v>
      </c>
      <c r="W59" s="67"/>
      <c r="X59" s="70">
        <f t="shared" si="5"/>
        <v>0</v>
      </c>
      <c r="Y59" s="38"/>
      <c r="Z59" s="38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11"/>
    </row>
    <row r="60" spans="1:37" s="80" customFormat="1" ht="15" customHeight="1" x14ac:dyDescent="0.25">
      <c r="A60" s="71" t="s">
        <v>3950</v>
      </c>
      <c r="B60" s="72" t="s">
        <v>3948</v>
      </c>
      <c r="C60" s="73">
        <v>44898</v>
      </c>
      <c r="D60" s="74" t="s">
        <v>1624</v>
      </c>
      <c r="E60" s="75" t="s">
        <v>67</v>
      </c>
      <c r="F60" s="75" t="s">
        <v>1625</v>
      </c>
      <c r="G60" s="76">
        <f t="shared" si="3"/>
        <v>69500.399999999994</v>
      </c>
      <c r="H60" s="70">
        <v>0</v>
      </c>
      <c r="I60" s="70"/>
      <c r="J60" s="70"/>
      <c r="K60" s="67"/>
      <c r="L60" s="67"/>
      <c r="M60" s="84"/>
      <c r="N60" s="84"/>
      <c r="O60" s="85"/>
      <c r="P60" s="85"/>
      <c r="Q60" s="85"/>
      <c r="R60" s="85"/>
      <c r="S60" s="84"/>
      <c r="T60" s="84"/>
      <c r="U60" s="84"/>
      <c r="V60" s="86">
        <f t="shared" si="4"/>
        <v>0</v>
      </c>
      <c r="W60" s="70">
        <v>57917</v>
      </c>
      <c r="X60" s="70">
        <f t="shared" si="5"/>
        <v>11583.400000000001</v>
      </c>
      <c r="Y60" s="77" t="s">
        <v>4344</v>
      </c>
      <c r="Z60" s="77"/>
      <c r="AA60" s="78"/>
      <c r="AB60" s="67"/>
      <c r="AC60" s="67"/>
      <c r="AD60" s="67"/>
      <c r="AE60" s="67"/>
      <c r="AF60" s="67"/>
      <c r="AG60" s="67"/>
      <c r="AH60" s="67"/>
      <c r="AI60" s="67"/>
      <c r="AJ60" s="67"/>
      <c r="AK60" s="79"/>
    </row>
    <row r="61" spans="1:37" s="2" customFormat="1" ht="15" customHeight="1" x14ac:dyDescent="0.25">
      <c r="A61" s="7" t="s">
        <v>3944</v>
      </c>
      <c r="B61" s="39" t="s">
        <v>3943</v>
      </c>
      <c r="C61" s="8">
        <v>44898</v>
      </c>
      <c r="D61" s="9" t="s">
        <v>58</v>
      </c>
      <c r="E61" s="10" t="s">
        <v>27</v>
      </c>
      <c r="F61" s="10" t="s">
        <v>59</v>
      </c>
      <c r="G61" s="40">
        <f t="shared" si="3"/>
        <v>70842</v>
      </c>
      <c r="H61" s="3">
        <v>70842</v>
      </c>
      <c r="I61" s="3"/>
      <c r="J61" s="3"/>
      <c r="K61" s="4"/>
      <c r="L61" s="4"/>
      <c r="M61" s="81"/>
      <c r="N61" s="81"/>
      <c r="O61" s="83"/>
      <c r="P61" s="83"/>
      <c r="Q61" s="83"/>
      <c r="R61" s="83"/>
      <c r="S61" s="81"/>
      <c r="T61" s="81"/>
      <c r="U61" s="81"/>
      <c r="V61" s="82">
        <f t="shared" si="4"/>
        <v>0</v>
      </c>
      <c r="W61" s="67"/>
      <c r="X61" s="70">
        <f t="shared" si="5"/>
        <v>0</v>
      </c>
      <c r="Y61" s="38"/>
      <c r="Z61" s="38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11"/>
    </row>
    <row r="62" spans="1:37" s="2" customFormat="1" ht="15" customHeight="1" x14ac:dyDescent="0.25">
      <c r="A62" s="7" t="s">
        <v>3941</v>
      </c>
      <c r="B62" s="39" t="s">
        <v>3939</v>
      </c>
      <c r="C62" s="8">
        <v>44897</v>
      </c>
      <c r="D62" s="9" t="s">
        <v>1460</v>
      </c>
      <c r="E62" s="10" t="s">
        <v>1899</v>
      </c>
      <c r="F62" s="10" t="s">
        <v>57</v>
      </c>
      <c r="G62" s="40">
        <f t="shared" si="3"/>
        <v>3000</v>
      </c>
      <c r="H62" s="3">
        <v>0</v>
      </c>
      <c r="I62" s="3"/>
      <c r="J62" s="3"/>
      <c r="K62" s="4"/>
      <c r="L62" s="4"/>
      <c r="M62" s="81"/>
      <c r="N62" s="81"/>
      <c r="O62" s="83"/>
      <c r="P62" s="83"/>
      <c r="Q62" s="83"/>
      <c r="R62" s="83"/>
      <c r="S62" s="81"/>
      <c r="T62" s="81"/>
      <c r="U62" s="81">
        <v>2500</v>
      </c>
      <c r="V62" s="82">
        <f t="shared" si="4"/>
        <v>500</v>
      </c>
      <c r="W62" s="67"/>
      <c r="X62" s="70">
        <f t="shared" si="5"/>
        <v>0</v>
      </c>
      <c r="Y62" s="38"/>
      <c r="Z62" s="38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11"/>
    </row>
    <row r="63" spans="1:37" s="2" customFormat="1" ht="15" customHeight="1" x14ac:dyDescent="0.25">
      <c r="A63" s="7" t="s">
        <v>3936</v>
      </c>
      <c r="B63" s="39" t="s">
        <v>3934</v>
      </c>
      <c r="C63" s="8">
        <v>44897</v>
      </c>
      <c r="D63" s="9" t="s">
        <v>1492</v>
      </c>
      <c r="E63" s="10" t="s">
        <v>1387</v>
      </c>
      <c r="F63" s="10" t="s">
        <v>48</v>
      </c>
      <c r="G63" s="40">
        <f t="shared" si="3"/>
        <v>71604</v>
      </c>
      <c r="H63" s="3">
        <v>0</v>
      </c>
      <c r="I63" s="3"/>
      <c r="J63" s="3"/>
      <c r="K63" s="4"/>
      <c r="L63" s="4"/>
      <c r="M63" s="81"/>
      <c r="N63" s="81"/>
      <c r="O63" s="83"/>
      <c r="P63" s="83"/>
      <c r="Q63" s="83"/>
      <c r="R63" s="83"/>
      <c r="S63" s="81"/>
      <c r="T63" s="81"/>
      <c r="U63" s="81">
        <v>59670</v>
      </c>
      <c r="V63" s="82">
        <f t="shared" si="4"/>
        <v>11934</v>
      </c>
      <c r="W63" s="67"/>
      <c r="X63" s="70">
        <f t="shared" si="5"/>
        <v>0</v>
      </c>
      <c r="Y63" s="38" t="s">
        <v>4347</v>
      </c>
      <c r="Z63" s="38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11"/>
    </row>
    <row r="64" spans="1:37" s="2" customFormat="1" ht="15" customHeight="1" x14ac:dyDescent="0.25">
      <c r="A64" s="7" t="s">
        <v>3932</v>
      </c>
      <c r="B64" s="39" t="s">
        <v>3930</v>
      </c>
      <c r="C64" s="8">
        <v>44896</v>
      </c>
      <c r="D64" s="9" t="s">
        <v>1949</v>
      </c>
      <c r="E64" s="10" t="s">
        <v>27</v>
      </c>
      <c r="F64" s="10" t="s">
        <v>1950</v>
      </c>
      <c r="G64" s="40">
        <f t="shared" si="3"/>
        <v>15000</v>
      </c>
      <c r="H64" s="3">
        <v>0</v>
      </c>
      <c r="I64" s="3"/>
      <c r="J64" s="3"/>
      <c r="K64" s="4"/>
      <c r="L64" s="4"/>
      <c r="M64" s="81"/>
      <c r="N64" s="81"/>
      <c r="O64" s="83"/>
      <c r="P64" s="83"/>
      <c r="Q64" s="83"/>
      <c r="R64" s="83"/>
      <c r="S64" s="81"/>
      <c r="T64" s="81"/>
      <c r="U64" s="81">
        <v>12500</v>
      </c>
      <c r="V64" s="82">
        <f t="shared" si="4"/>
        <v>2500</v>
      </c>
      <c r="W64" s="67"/>
      <c r="X64" s="70">
        <f t="shared" si="5"/>
        <v>0</v>
      </c>
      <c r="Y64" s="38"/>
      <c r="Z64" s="38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11"/>
    </row>
    <row r="65" spans="1:37" s="80" customFormat="1" ht="15" customHeight="1" x14ac:dyDescent="0.25">
      <c r="A65" s="71" t="s">
        <v>3928</v>
      </c>
      <c r="B65" s="72" t="s">
        <v>3926</v>
      </c>
      <c r="C65" s="73">
        <v>44896</v>
      </c>
      <c r="D65" s="74" t="s">
        <v>2142</v>
      </c>
      <c r="E65" s="75" t="s">
        <v>1387</v>
      </c>
      <c r="F65" s="75" t="s">
        <v>2143</v>
      </c>
      <c r="G65" s="76">
        <f t="shared" ref="G65:G86" si="6">SUM(H65:X65)</f>
        <v>5258.4</v>
      </c>
      <c r="H65" s="70">
        <v>0</v>
      </c>
      <c r="I65" s="70"/>
      <c r="J65" s="70"/>
      <c r="K65" s="67"/>
      <c r="L65" s="67"/>
      <c r="M65" s="84"/>
      <c r="N65" s="84"/>
      <c r="O65" s="85"/>
      <c r="P65" s="85"/>
      <c r="Q65" s="85"/>
      <c r="R65" s="85"/>
      <c r="S65" s="84"/>
      <c r="T65" s="84"/>
      <c r="U65" s="84"/>
      <c r="V65" s="86">
        <f t="shared" ref="V65:V86" si="7">U65*0.2</f>
        <v>0</v>
      </c>
      <c r="W65" s="70">
        <v>4382</v>
      </c>
      <c r="X65" s="70">
        <f t="shared" ref="X65:X86" si="8">W65*0.2</f>
        <v>876.40000000000009</v>
      </c>
      <c r="Y65" s="77" t="s">
        <v>4344</v>
      </c>
      <c r="Z65" s="77"/>
      <c r="AA65" s="78"/>
      <c r="AB65" s="67"/>
      <c r="AC65" s="67"/>
      <c r="AD65" s="67"/>
      <c r="AE65" s="67"/>
      <c r="AF65" s="67"/>
      <c r="AG65" s="67"/>
      <c r="AH65" s="67"/>
      <c r="AI65" s="67"/>
      <c r="AJ65" s="67"/>
      <c r="AK65" s="79"/>
    </row>
    <row r="66" spans="1:37" s="80" customFormat="1" ht="15" customHeight="1" x14ac:dyDescent="0.25">
      <c r="A66" s="71" t="s">
        <v>3924</v>
      </c>
      <c r="B66" s="72" t="s">
        <v>3922</v>
      </c>
      <c r="C66" s="73">
        <v>44896</v>
      </c>
      <c r="D66" s="74" t="s">
        <v>2142</v>
      </c>
      <c r="E66" s="75" t="s">
        <v>1387</v>
      </c>
      <c r="F66" s="75" t="s">
        <v>2143</v>
      </c>
      <c r="G66" s="76">
        <f t="shared" si="6"/>
        <v>105174</v>
      </c>
      <c r="H66" s="70">
        <v>0</v>
      </c>
      <c r="I66" s="70"/>
      <c r="J66" s="70"/>
      <c r="K66" s="67"/>
      <c r="L66" s="67"/>
      <c r="M66" s="84"/>
      <c r="N66" s="84"/>
      <c r="O66" s="85"/>
      <c r="P66" s="85"/>
      <c r="Q66" s="85"/>
      <c r="R66" s="85"/>
      <c r="S66" s="84"/>
      <c r="T66" s="84"/>
      <c r="U66" s="84"/>
      <c r="V66" s="86">
        <f t="shared" si="7"/>
        <v>0</v>
      </c>
      <c r="W66" s="70">
        <v>87645</v>
      </c>
      <c r="X66" s="70">
        <f t="shared" si="8"/>
        <v>17529</v>
      </c>
      <c r="Y66" s="77" t="s">
        <v>4344</v>
      </c>
      <c r="Z66" s="77"/>
      <c r="AA66" s="78"/>
      <c r="AB66" s="67"/>
      <c r="AC66" s="67"/>
      <c r="AD66" s="67"/>
      <c r="AE66" s="67"/>
      <c r="AF66" s="67"/>
      <c r="AG66" s="67"/>
      <c r="AH66" s="67"/>
      <c r="AI66" s="67"/>
      <c r="AJ66" s="67"/>
      <c r="AK66" s="79"/>
    </row>
    <row r="67" spans="1:37" s="80" customFormat="1" ht="15" customHeight="1" x14ac:dyDescent="0.25">
      <c r="A67" s="71" t="s">
        <v>3920</v>
      </c>
      <c r="B67" s="72" t="s">
        <v>3918</v>
      </c>
      <c r="C67" s="73">
        <v>44896</v>
      </c>
      <c r="D67" s="74" t="s">
        <v>2142</v>
      </c>
      <c r="E67" s="75" t="s">
        <v>1387</v>
      </c>
      <c r="F67" s="75" t="s">
        <v>2143</v>
      </c>
      <c r="G67" s="76">
        <f t="shared" si="6"/>
        <v>105174</v>
      </c>
      <c r="H67" s="70">
        <v>0</v>
      </c>
      <c r="I67" s="70"/>
      <c r="J67" s="70"/>
      <c r="K67" s="67"/>
      <c r="L67" s="67"/>
      <c r="M67" s="84"/>
      <c r="N67" s="84"/>
      <c r="O67" s="85"/>
      <c r="P67" s="85"/>
      <c r="Q67" s="85"/>
      <c r="R67" s="85"/>
      <c r="S67" s="84"/>
      <c r="T67" s="84"/>
      <c r="U67" s="84"/>
      <c r="V67" s="86">
        <f t="shared" si="7"/>
        <v>0</v>
      </c>
      <c r="W67" s="70">
        <v>87645</v>
      </c>
      <c r="X67" s="70">
        <f t="shared" si="8"/>
        <v>17529</v>
      </c>
      <c r="Y67" s="77" t="s">
        <v>4344</v>
      </c>
      <c r="Z67" s="77"/>
      <c r="AA67" s="78"/>
      <c r="AB67" s="67"/>
      <c r="AC67" s="67"/>
      <c r="AD67" s="67"/>
      <c r="AE67" s="67"/>
      <c r="AF67" s="67"/>
      <c r="AG67" s="67"/>
      <c r="AH67" s="67"/>
      <c r="AI67" s="67"/>
      <c r="AJ67" s="67"/>
      <c r="AK67" s="79"/>
    </row>
    <row r="68" spans="1:37" s="80" customFormat="1" ht="15" customHeight="1" x14ac:dyDescent="0.25">
      <c r="A68" s="71" t="s">
        <v>3916</v>
      </c>
      <c r="B68" s="72" t="s">
        <v>3914</v>
      </c>
      <c r="C68" s="73">
        <v>44896</v>
      </c>
      <c r="D68" s="74" t="s">
        <v>2142</v>
      </c>
      <c r="E68" s="75" t="s">
        <v>1387</v>
      </c>
      <c r="F68" s="75" t="s">
        <v>2143</v>
      </c>
      <c r="G68" s="76">
        <f t="shared" si="6"/>
        <v>126208.8</v>
      </c>
      <c r="H68" s="70">
        <v>0</v>
      </c>
      <c r="I68" s="70"/>
      <c r="J68" s="70"/>
      <c r="K68" s="67"/>
      <c r="L68" s="67"/>
      <c r="M68" s="84"/>
      <c r="N68" s="84"/>
      <c r="O68" s="85"/>
      <c r="P68" s="85"/>
      <c r="Q68" s="85"/>
      <c r="R68" s="85"/>
      <c r="S68" s="84"/>
      <c r="T68" s="84"/>
      <c r="U68" s="84"/>
      <c r="V68" s="86">
        <f t="shared" si="7"/>
        <v>0</v>
      </c>
      <c r="W68" s="70">
        <v>105174</v>
      </c>
      <c r="X68" s="70">
        <f t="shared" si="8"/>
        <v>21034.800000000003</v>
      </c>
      <c r="Y68" s="77" t="s">
        <v>4344</v>
      </c>
      <c r="Z68" s="77"/>
      <c r="AA68" s="78"/>
      <c r="AB68" s="67"/>
      <c r="AC68" s="67"/>
      <c r="AD68" s="67"/>
      <c r="AE68" s="67"/>
      <c r="AF68" s="67"/>
      <c r="AG68" s="67"/>
      <c r="AH68" s="67"/>
      <c r="AI68" s="67"/>
      <c r="AJ68" s="67"/>
      <c r="AK68" s="79"/>
    </row>
    <row r="69" spans="1:37" s="80" customFormat="1" ht="15" customHeight="1" x14ac:dyDescent="0.25">
      <c r="A69" s="71" t="s">
        <v>3912</v>
      </c>
      <c r="B69" s="72" t="s">
        <v>3910</v>
      </c>
      <c r="C69" s="73">
        <v>44896</v>
      </c>
      <c r="D69" s="74" t="s">
        <v>2142</v>
      </c>
      <c r="E69" s="75" t="s">
        <v>1387</v>
      </c>
      <c r="F69" s="75" t="s">
        <v>2143</v>
      </c>
      <c r="G69" s="76">
        <f t="shared" si="6"/>
        <v>105174</v>
      </c>
      <c r="H69" s="70">
        <v>0</v>
      </c>
      <c r="I69" s="70"/>
      <c r="J69" s="70"/>
      <c r="K69" s="67"/>
      <c r="L69" s="67"/>
      <c r="M69" s="84"/>
      <c r="N69" s="84"/>
      <c r="O69" s="85"/>
      <c r="P69" s="85"/>
      <c r="Q69" s="85"/>
      <c r="R69" s="85"/>
      <c r="S69" s="84"/>
      <c r="T69" s="84"/>
      <c r="U69" s="84"/>
      <c r="V69" s="86">
        <f t="shared" si="7"/>
        <v>0</v>
      </c>
      <c r="W69" s="70">
        <v>87645</v>
      </c>
      <c r="X69" s="70">
        <f t="shared" si="8"/>
        <v>17529</v>
      </c>
      <c r="Y69" s="77" t="s">
        <v>4344</v>
      </c>
      <c r="Z69" s="77"/>
      <c r="AA69" s="78"/>
      <c r="AB69" s="67"/>
      <c r="AC69" s="67"/>
      <c r="AD69" s="67"/>
      <c r="AE69" s="67"/>
      <c r="AF69" s="67"/>
      <c r="AG69" s="67"/>
      <c r="AH69" s="67"/>
      <c r="AI69" s="67"/>
      <c r="AJ69" s="67"/>
      <c r="AK69" s="79"/>
    </row>
    <row r="70" spans="1:37" s="80" customFormat="1" ht="15" customHeight="1" x14ac:dyDescent="0.25">
      <c r="A70" s="71" t="s">
        <v>3908</v>
      </c>
      <c r="B70" s="72" t="s">
        <v>3906</v>
      </c>
      <c r="C70" s="73">
        <v>44896</v>
      </c>
      <c r="D70" s="74" t="s">
        <v>2142</v>
      </c>
      <c r="E70" s="75" t="s">
        <v>1387</v>
      </c>
      <c r="F70" s="75" t="s">
        <v>2143</v>
      </c>
      <c r="G70" s="76">
        <f t="shared" si="6"/>
        <v>126208.8</v>
      </c>
      <c r="H70" s="70">
        <v>0</v>
      </c>
      <c r="I70" s="70"/>
      <c r="J70" s="70"/>
      <c r="K70" s="67"/>
      <c r="L70" s="67"/>
      <c r="M70" s="84"/>
      <c r="N70" s="84"/>
      <c r="O70" s="85"/>
      <c r="P70" s="85"/>
      <c r="Q70" s="85"/>
      <c r="R70" s="85"/>
      <c r="S70" s="84"/>
      <c r="T70" s="84"/>
      <c r="U70" s="84"/>
      <c r="V70" s="86">
        <f t="shared" si="7"/>
        <v>0</v>
      </c>
      <c r="W70" s="70">
        <v>105174</v>
      </c>
      <c r="X70" s="70">
        <f t="shared" si="8"/>
        <v>21034.800000000003</v>
      </c>
      <c r="Y70" s="77" t="s">
        <v>4344</v>
      </c>
      <c r="Z70" s="77"/>
      <c r="AA70" s="78"/>
      <c r="AB70" s="67"/>
      <c r="AC70" s="67"/>
      <c r="AD70" s="67"/>
      <c r="AE70" s="67"/>
      <c r="AF70" s="67"/>
      <c r="AG70" s="67"/>
      <c r="AH70" s="67"/>
      <c r="AI70" s="67"/>
      <c r="AJ70" s="67"/>
      <c r="AK70" s="79"/>
    </row>
    <row r="71" spans="1:37" s="80" customFormat="1" ht="15" customHeight="1" x14ac:dyDescent="0.25">
      <c r="A71" s="71" t="s">
        <v>3904</v>
      </c>
      <c r="B71" s="72" t="s">
        <v>3902</v>
      </c>
      <c r="C71" s="73">
        <v>44896</v>
      </c>
      <c r="D71" s="74" t="s">
        <v>2142</v>
      </c>
      <c r="E71" s="75" t="s">
        <v>1387</v>
      </c>
      <c r="F71" s="75" t="s">
        <v>2143</v>
      </c>
      <c r="G71" s="76">
        <f t="shared" si="6"/>
        <v>110432.4</v>
      </c>
      <c r="H71" s="70">
        <v>0</v>
      </c>
      <c r="I71" s="70"/>
      <c r="J71" s="70"/>
      <c r="K71" s="67"/>
      <c r="L71" s="67"/>
      <c r="M71" s="84"/>
      <c r="N71" s="84"/>
      <c r="O71" s="85"/>
      <c r="P71" s="85"/>
      <c r="Q71" s="85"/>
      <c r="R71" s="85"/>
      <c r="S71" s="84"/>
      <c r="T71" s="84"/>
      <c r="U71" s="84"/>
      <c r="V71" s="86">
        <f t="shared" si="7"/>
        <v>0</v>
      </c>
      <c r="W71" s="70">
        <v>92027</v>
      </c>
      <c r="X71" s="70">
        <f t="shared" si="8"/>
        <v>18405.400000000001</v>
      </c>
      <c r="Y71" s="77" t="s">
        <v>4344</v>
      </c>
      <c r="Z71" s="77"/>
      <c r="AA71" s="78"/>
      <c r="AB71" s="67"/>
      <c r="AC71" s="67"/>
      <c r="AD71" s="67"/>
      <c r="AE71" s="67"/>
      <c r="AF71" s="67"/>
      <c r="AG71" s="67"/>
      <c r="AH71" s="67"/>
      <c r="AI71" s="67"/>
      <c r="AJ71" s="67"/>
      <c r="AK71" s="79"/>
    </row>
    <row r="72" spans="1:37" s="80" customFormat="1" ht="15" customHeight="1" x14ac:dyDescent="0.25">
      <c r="A72" s="71" t="s">
        <v>3900</v>
      </c>
      <c r="B72" s="72" t="s">
        <v>3898</v>
      </c>
      <c r="C72" s="73">
        <v>44896</v>
      </c>
      <c r="D72" s="74" t="s">
        <v>2142</v>
      </c>
      <c r="E72" s="75" t="s">
        <v>1387</v>
      </c>
      <c r="F72" s="75" t="s">
        <v>2143</v>
      </c>
      <c r="G72" s="76">
        <f t="shared" si="6"/>
        <v>105174</v>
      </c>
      <c r="H72" s="70">
        <v>0</v>
      </c>
      <c r="I72" s="70"/>
      <c r="J72" s="70"/>
      <c r="K72" s="67"/>
      <c r="L72" s="67"/>
      <c r="M72" s="84"/>
      <c r="N72" s="84"/>
      <c r="O72" s="85"/>
      <c r="P72" s="85"/>
      <c r="Q72" s="85"/>
      <c r="R72" s="85"/>
      <c r="S72" s="84"/>
      <c r="T72" s="84"/>
      <c r="U72" s="84"/>
      <c r="V72" s="86">
        <f t="shared" si="7"/>
        <v>0</v>
      </c>
      <c r="W72" s="70">
        <v>87645</v>
      </c>
      <c r="X72" s="70">
        <f t="shared" si="8"/>
        <v>17529</v>
      </c>
      <c r="Y72" s="77" t="s">
        <v>4344</v>
      </c>
      <c r="Z72" s="77"/>
      <c r="AA72" s="78"/>
      <c r="AB72" s="67"/>
      <c r="AC72" s="67"/>
      <c r="AD72" s="67"/>
      <c r="AE72" s="67"/>
      <c r="AF72" s="67"/>
      <c r="AG72" s="67"/>
      <c r="AH72" s="67"/>
      <c r="AI72" s="67"/>
      <c r="AJ72" s="67"/>
      <c r="AK72" s="79"/>
    </row>
    <row r="73" spans="1:37" s="80" customFormat="1" ht="15" customHeight="1" x14ac:dyDescent="0.25">
      <c r="A73" s="71" t="s">
        <v>3896</v>
      </c>
      <c r="B73" s="72" t="s">
        <v>3894</v>
      </c>
      <c r="C73" s="73">
        <v>44896</v>
      </c>
      <c r="D73" s="74" t="s">
        <v>2142</v>
      </c>
      <c r="E73" s="75" t="s">
        <v>1387</v>
      </c>
      <c r="F73" s="75" t="s">
        <v>2143</v>
      </c>
      <c r="G73" s="76">
        <f t="shared" si="6"/>
        <v>105174</v>
      </c>
      <c r="H73" s="70">
        <v>0</v>
      </c>
      <c r="I73" s="70"/>
      <c r="J73" s="70"/>
      <c r="K73" s="67"/>
      <c r="L73" s="67"/>
      <c r="M73" s="84"/>
      <c r="N73" s="84"/>
      <c r="O73" s="85"/>
      <c r="P73" s="85"/>
      <c r="Q73" s="85"/>
      <c r="R73" s="85"/>
      <c r="S73" s="84"/>
      <c r="T73" s="84"/>
      <c r="U73" s="84"/>
      <c r="V73" s="86">
        <f t="shared" si="7"/>
        <v>0</v>
      </c>
      <c r="W73" s="70">
        <v>87645</v>
      </c>
      <c r="X73" s="70">
        <f t="shared" si="8"/>
        <v>17529</v>
      </c>
      <c r="Y73" s="77" t="s">
        <v>4344</v>
      </c>
      <c r="Z73" s="77"/>
      <c r="AA73" s="78"/>
      <c r="AB73" s="67"/>
      <c r="AC73" s="67"/>
      <c r="AD73" s="67"/>
      <c r="AE73" s="67"/>
      <c r="AF73" s="67"/>
      <c r="AG73" s="67"/>
      <c r="AH73" s="67"/>
      <c r="AI73" s="67"/>
      <c r="AJ73" s="67"/>
      <c r="AK73" s="79"/>
    </row>
    <row r="74" spans="1:37" s="80" customFormat="1" ht="15" customHeight="1" x14ac:dyDescent="0.25">
      <c r="A74" s="71" t="s">
        <v>3892</v>
      </c>
      <c r="B74" s="72" t="s">
        <v>3890</v>
      </c>
      <c r="C74" s="73">
        <v>44896</v>
      </c>
      <c r="D74" s="74" t="s">
        <v>2142</v>
      </c>
      <c r="E74" s="75" t="s">
        <v>1387</v>
      </c>
      <c r="F74" s="75" t="s">
        <v>2143</v>
      </c>
      <c r="G74" s="76">
        <f t="shared" si="6"/>
        <v>105174</v>
      </c>
      <c r="H74" s="70">
        <v>0</v>
      </c>
      <c r="I74" s="70"/>
      <c r="J74" s="70"/>
      <c r="K74" s="67"/>
      <c r="L74" s="67"/>
      <c r="M74" s="84"/>
      <c r="N74" s="84"/>
      <c r="O74" s="85"/>
      <c r="P74" s="85"/>
      <c r="Q74" s="85"/>
      <c r="R74" s="85"/>
      <c r="S74" s="84"/>
      <c r="T74" s="84"/>
      <c r="U74" s="84"/>
      <c r="V74" s="86">
        <f t="shared" si="7"/>
        <v>0</v>
      </c>
      <c r="W74" s="70">
        <v>87645</v>
      </c>
      <c r="X74" s="70">
        <f t="shared" si="8"/>
        <v>17529</v>
      </c>
      <c r="Y74" s="77" t="s">
        <v>4344</v>
      </c>
      <c r="Z74" s="77"/>
      <c r="AA74" s="78"/>
      <c r="AB74" s="67"/>
      <c r="AC74" s="67"/>
      <c r="AD74" s="67"/>
      <c r="AE74" s="67"/>
      <c r="AF74" s="67"/>
      <c r="AG74" s="67"/>
      <c r="AH74" s="67"/>
      <c r="AI74" s="67"/>
      <c r="AJ74" s="67"/>
      <c r="AK74" s="79"/>
    </row>
    <row r="75" spans="1:37" s="80" customFormat="1" ht="15" customHeight="1" x14ac:dyDescent="0.25">
      <c r="A75" s="71" t="s">
        <v>3888</v>
      </c>
      <c r="B75" s="72" t="s">
        <v>3886</v>
      </c>
      <c r="C75" s="73">
        <v>44896</v>
      </c>
      <c r="D75" s="74" t="s">
        <v>2142</v>
      </c>
      <c r="E75" s="75" t="s">
        <v>1387</v>
      </c>
      <c r="F75" s="75" t="s">
        <v>2143</v>
      </c>
      <c r="G75" s="76">
        <f t="shared" si="6"/>
        <v>105174</v>
      </c>
      <c r="H75" s="70">
        <v>0</v>
      </c>
      <c r="I75" s="70"/>
      <c r="J75" s="70"/>
      <c r="K75" s="67"/>
      <c r="L75" s="67"/>
      <c r="M75" s="84"/>
      <c r="N75" s="84"/>
      <c r="O75" s="85"/>
      <c r="P75" s="85"/>
      <c r="Q75" s="85"/>
      <c r="R75" s="85"/>
      <c r="S75" s="84"/>
      <c r="T75" s="84"/>
      <c r="U75" s="84"/>
      <c r="V75" s="86">
        <f t="shared" si="7"/>
        <v>0</v>
      </c>
      <c r="W75" s="70">
        <v>87645</v>
      </c>
      <c r="X75" s="70">
        <f t="shared" si="8"/>
        <v>17529</v>
      </c>
      <c r="Y75" s="77" t="s">
        <v>4344</v>
      </c>
      <c r="Z75" s="77"/>
      <c r="AA75" s="78"/>
      <c r="AB75" s="67"/>
      <c r="AC75" s="67"/>
      <c r="AD75" s="67"/>
      <c r="AE75" s="67"/>
      <c r="AF75" s="67"/>
      <c r="AG75" s="67"/>
      <c r="AH75" s="67"/>
      <c r="AI75" s="67"/>
      <c r="AJ75" s="67"/>
      <c r="AK75" s="79"/>
    </row>
    <row r="76" spans="1:37" s="80" customFormat="1" ht="15" customHeight="1" x14ac:dyDescent="0.25">
      <c r="A76" s="71" t="s">
        <v>3884</v>
      </c>
      <c r="B76" s="72" t="s">
        <v>3882</v>
      </c>
      <c r="C76" s="73">
        <v>44896</v>
      </c>
      <c r="D76" s="74" t="s">
        <v>2142</v>
      </c>
      <c r="E76" s="75" t="s">
        <v>1387</v>
      </c>
      <c r="F76" s="75" t="s">
        <v>2143</v>
      </c>
      <c r="G76" s="76">
        <f t="shared" si="6"/>
        <v>105174</v>
      </c>
      <c r="H76" s="70">
        <v>0</v>
      </c>
      <c r="I76" s="70"/>
      <c r="J76" s="70"/>
      <c r="K76" s="67"/>
      <c r="L76" s="67"/>
      <c r="M76" s="84"/>
      <c r="N76" s="84"/>
      <c r="O76" s="85"/>
      <c r="P76" s="85"/>
      <c r="Q76" s="85"/>
      <c r="R76" s="85"/>
      <c r="S76" s="84"/>
      <c r="T76" s="84"/>
      <c r="U76" s="84"/>
      <c r="V76" s="86">
        <f t="shared" si="7"/>
        <v>0</v>
      </c>
      <c r="W76" s="70">
        <v>87645</v>
      </c>
      <c r="X76" s="70">
        <f t="shared" si="8"/>
        <v>17529</v>
      </c>
      <c r="Y76" s="77" t="s">
        <v>4344</v>
      </c>
      <c r="Z76" s="77"/>
      <c r="AA76" s="78"/>
      <c r="AB76" s="67"/>
      <c r="AC76" s="67"/>
      <c r="AD76" s="67"/>
      <c r="AE76" s="67"/>
      <c r="AF76" s="67"/>
      <c r="AG76" s="67"/>
      <c r="AH76" s="67"/>
      <c r="AI76" s="67"/>
      <c r="AJ76" s="67"/>
      <c r="AK76" s="79"/>
    </row>
    <row r="77" spans="1:37" s="80" customFormat="1" ht="15" customHeight="1" x14ac:dyDescent="0.25">
      <c r="A77" s="71" t="s">
        <v>3880</v>
      </c>
      <c r="B77" s="72" t="s">
        <v>3878</v>
      </c>
      <c r="C77" s="73">
        <v>44896</v>
      </c>
      <c r="D77" s="74" t="s">
        <v>2142</v>
      </c>
      <c r="E77" s="75" t="s">
        <v>1387</v>
      </c>
      <c r="F77" s="75" t="s">
        <v>2143</v>
      </c>
      <c r="G77" s="76">
        <f t="shared" si="6"/>
        <v>105174</v>
      </c>
      <c r="H77" s="70">
        <v>0</v>
      </c>
      <c r="I77" s="70"/>
      <c r="J77" s="70"/>
      <c r="K77" s="67"/>
      <c r="L77" s="67"/>
      <c r="M77" s="84"/>
      <c r="N77" s="84"/>
      <c r="O77" s="85"/>
      <c r="P77" s="85"/>
      <c r="Q77" s="85"/>
      <c r="R77" s="85"/>
      <c r="S77" s="84"/>
      <c r="T77" s="84"/>
      <c r="U77" s="84"/>
      <c r="V77" s="86">
        <f t="shared" si="7"/>
        <v>0</v>
      </c>
      <c r="W77" s="70">
        <v>87645</v>
      </c>
      <c r="X77" s="70">
        <f t="shared" si="8"/>
        <v>17529</v>
      </c>
      <c r="Y77" s="77" t="s">
        <v>4344</v>
      </c>
      <c r="Z77" s="77"/>
      <c r="AA77" s="78"/>
      <c r="AB77" s="67"/>
      <c r="AC77" s="67"/>
      <c r="AD77" s="67"/>
      <c r="AE77" s="67"/>
      <c r="AF77" s="67"/>
      <c r="AG77" s="67"/>
      <c r="AH77" s="67"/>
      <c r="AI77" s="67"/>
      <c r="AJ77" s="67"/>
      <c r="AK77" s="79"/>
    </row>
    <row r="78" spans="1:37" s="80" customFormat="1" ht="15" customHeight="1" x14ac:dyDescent="0.25">
      <c r="A78" s="71" t="s">
        <v>3876</v>
      </c>
      <c r="B78" s="72" t="s">
        <v>3874</v>
      </c>
      <c r="C78" s="73">
        <v>44896</v>
      </c>
      <c r="D78" s="74" t="s">
        <v>2142</v>
      </c>
      <c r="E78" s="75" t="s">
        <v>1387</v>
      </c>
      <c r="F78" s="75" t="s">
        <v>2143</v>
      </c>
      <c r="G78" s="76">
        <f t="shared" si="6"/>
        <v>126208.8</v>
      </c>
      <c r="H78" s="70">
        <v>0</v>
      </c>
      <c r="I78" s="70"/>
      <c r="J78" s="70"/>
      <c r="K78" s="67"/>
      <c r="L78" s="67"/>
      <c r="M78" s="84"/>
      <c r="N78" s="84"/>
      <c r="O78" s="85"/>
      <c r="P78" s="85"/>
      <c r="Q78" s="85"/>
      <c r="R78" s="85"/>
      <c r="S78" s="84"/>
      <c r="T78" s="84"/>
      <c r="U78" s="84"/>
      <c r="V78" s="86">
        <f t="shared" si="7"/>
        <v>0</v>
      </c>
      <c r="W78" s="70">
        <v>105174</v>
      </c>
      <c r="X78" s="70">
        <f t="shared" si="8"/>
        <v>21034.800000000003</v>
      </c>
      <c r="Y78" s="77" t="s">
        <v>4344</v>
      </c>
      <c r="Z78" s="77"/>
      <c r="AA78" s="78"/>
      <c r="AB78" s="67"/>
      <c r="AC78" s="67"/>
      <c r="AD78" s="67"/>
      <c r="AE78" s="67"/>
      <c r="AF78" s="67"/>
      <c r="AG78" s="67"/>
      <c r="AH78" s="67"/>
      <c r="AI78" s="67"/>
      <c r="AJ78" s="67"/>
      <c r="AK78" s="79"/>
    </row>
    <row r="79" spans="1:37" s="80" customFormat="1" ht="15" customHeight="1" x14ac:dyDescent="0.25">
      <c r="A79" s="71" t="s">
        <v>3872</v>
      </c>
      <c r="B79" s="72" t="s">
        <v>3870</v>
      </c>
      <c r="C79" s="73">
        <v>44896</v>
      </c>
      <c r="D79" s="74" t="s">
        <v>2142</v>
      </c>
      <c r="E79" s="75" t="s">
        <v>1387</v>
      </c>
      <c r="F79" s="75" t="s">
        <v>2143</v>
      </c>
      <c r="G79" s="76">
        <f t="shared" si="6"/>
        <v>105174</v>
      </c>
      <c r="H79" s="70">
        <v>0</v>
      </c>
      <c r="I79" s="70"/>
      <c r="J79" s="70"/>
      <c r="K79" s="67"/>
      <c r="L79" s="67"/>
      <c r="M79" s="84"/>
      <c r="N79" s="84"/>
      <c r="O79" s="85"/>
      <c r="P79" s="85"/>
      <c r="Q79" s="85"/>
      <c r="R79" s="85"/>
      <c r="S79" s="84"/>
      <c r="T79" s="84"/>
      <c r="U79" s="84"/>
      <c r="V79" s="86">
        <f t="shared" si="7"/>
        <v>0</v>
      </c>
      <c r="W79" s="70">
        <v>87645</v>
      </c>
      <c r="X79" s="70">
        <f t="shared" si="8"/>
        <v>17529</v>
      </c>
      <c r="Y79" s="77" t="s">
        <v>4344</v>
      </c>
      <c r="Z79" s="77"/>
      <c r="AA79" s="78"/>
      <c r="AB79" s="67"/>
      <c r="AC79" s="67"/>
      <c r="AD79" s="67"/>
      <c r="AE79" s="67"/>
      <c r="AF79" s="67"/>
      <c r="AG79" s="67"/>
      <c r="AH79" s="67"/>
      <c r="AI79" s="67"/>
      <c r="AJ79" s="67"/>
      <c r="AK79" s="79"/>
    </row>
    <row r="80" spans="1:37" s="80" customFormat="1" ht="15" customHeight="1" x14ac:dyDescent="0.25">
      <c r="A80" s="71" t="s">
        <v>3868</v>
      </c>
      <c r="B80" s="72" t="s">
        <v>3866</v>
      </c>
      <c r="C80" s="73">
        <v>44896</v>
      </c>
      <c r="D80" s="74" t="s">
        <v>2142</v>
      </c>
      <c r="E80" s="75" t="s">
        <v>1387</v>
      </c>
      <c r="F80" s="75" t="s">
        <v>2143</v>
      </c>
      <c r="G80" s="76">
        <f t="shared" si="6"/>
        <v>126208.8</v>
      </c>
      <c r="H80" s="70">
        <v>0</v>
      </c>
      <c r="I80" s="70"/>
      <c r="J80" s="70"/>
      <c r="K80" s="67"/>
      <c r="L80" s="67"/>
      <c r="M80" s="84"/>
      <c r="N80" s="84"/>
      <c r="O80" s="85"/>
      <c r="P80" s="85"/>
      <c r="Q80" s="85"/>
      <c r="R80" s="85"/>
      <c r="S80" s="84"/>
      <c r="T80" s="84"/>
      <c r="U80" s="84"/>
      <c r="V80" s="86">
        <f t="shared" si="7"/>
        <v>0</v>
      </c>
      <c r="W80" s="70">
        <v>105174</v>
      </c>
      <c r="X80" s="70">
        <f t="shared" si="8"/>
        <v>21034.800000000003</v>
      </c>
      <c r="Y80" s="77" t="s">
        <v>4344</v>
      </c>
      <c r="Z80" s="77"/>
      <c r="AA80" s="78"/>
      <c r="AB80" s="67"/>
      <c r="AC80" s="67"/>
      <c r="AD80" s="67"/>
      <c r="AE80" s="67"/>
      <c r="AF80" s="67"/>
      <c r="AG80" s="67"/>
      <c r="AH80" s="67"/>
      <c r="AI80" s="67"/>
      <c r="AJ80" s="67"/>
      <c r="AK80" s="79"/>
    </row>
    <row r="81" spans="1:37" s="80" customFormat="1" ht="15" customHeight="1" x14ac:dyDescent="0.25">
      <c r="A81" s="71" t="s">
        <v>3864</v>
      </c>
      <c r="B81" s="72" t="s">
        <v>3862</v>
      </c>
      <c r="C81" s="73">
        <v>44896</v>
      </c>
      <c r="D81" s="74" t="s">
        <v>2142</v>
      </c>
      <c r="E81" s="75" t="s">
        <v>1387</v>
      </c>
      <c r="F81" s="75" t="s">
        <v>2143</v>
      </c>
      <c r="G81" s="76">
        <f t="shared" si="6"/>
        <v>126208.8</v>
      </c>
      <c r="H81" s="70">
        <v>0</v>
      </c>
      <c r="I81" s="70"/>
      <c r="J81" s="70"/>
      <c r="K81" s="67"/>
      <c r="L81" s="67"/>
      <c r="M81" s="84"/>
      <c r="N81" s="84"/>
      <c r="O81" s="85"/>
      <c r="P81" s="85"/>
      <c r="Q81" s="85"/>
      <c r="R81" s="85"/>
      <c r="S81" s="84"/>
      <c r="T81" s="84"/>
      <c r="U81" s="84"/>
      <c r="V81" s="86">
        <f t="shared" si="7"/>
        <v>0</v>
      </c>
      <c r="W81" s="70">
        <v>105174</v>
      </c>
      <c r="X81" s="70">
        <f t="shared" si="8"/>
        <v>21034.800000000003</v>
      </c>
      <c r="Y81" s="77" t="s">
        <v>4344</v>
      </c>
      <c r="Z81" s="78"/>
      <c r="AA81" s="78"/>
      <c r="AB81" s="67"/>
      <c r="AC81" s="67"/>
      <c r="AD81" s="67"/>
      <c r="AE81" s="67"/>
      <c r="AF81" s="67"/>
      <c r="AG81" s="67"/>
      <c r="AH81" s="67"/>
      <c r="AI81" s="67"/>
      <c r="AJ81" s="67"/>
      <c r="AK81" s="79"/>
    </row>
    <row r="82" spans="1:37" s="80" customFormat="1" ht="15" customHeight="1" x14ac:dyDescent="0.25">
      <c r="A82" s="71" t="s">
        <v>3860</v>
      </c>
      <c r="B82" s="72" t="s">
        <v>3858</v>
      </c>
      <c r="C82" s="73">
        <v>44896</v>
      </c>
      <c r="D82" s="74" t="s">
        <v>2142</v>
      </c>
      <c r="E82" s="75" t="s">
        <v>1387</v>
      </c>
      <c r="F82" s="75" t="s">
        <v>2143</v>
      </c>
      <c r="G82" s="76">
        <f t="shared" si="6"/>
        <v>105174</v>
      </c>
      <c r="H82" s="70">
        <v>0</v>
      </c>
      <c r="I82" s="70"/>
      <c r="J82" s="70"/>
      <c r="K82" s="67"/>
      <c r="L82" s="67"/>
      <c r="M82" s="84"/>
      <c r="N82" s="84"/>
      <c r="O82" s="85"/>
      <c r="P82" s="85"/>
      <c r="Q82" s="85"/>
      <c r="R82" s="85"/>
      <c r="S82" s="84"/>
      <c r="T82" s="84"/>
      <c r="U82" s="84"/>
      <c r="V82" s="86">
        <f t="shared" si="7"/>
        <v>0</v>
      </c>
      <c r="W82" s="70">
        <v>87645</v>
      </c>
      <c r="X82" s="70">
        <f t="shared" si="8"/>
        <v>17529</v>
      </c>
      <c r="Y82" s="77" t="s">
        <v>4344</v>
      </c>
      <c r="Z82" s="78"/>
      <c r="AA82" s="78"/>
      <c r="AB82" s="67"/>
      <c r="AC82" s="67"/>
      <c r="AD82" s="67"/>
      <c r="AE82" s="67"/>
      <c r="AF82" s="67"/>
      <c r="AG82" s="67"/>
      <c r="AH82" s="67"/>
      <c r="AI82" s="67"/>
      <c r="AJ82" s="67"/>
      <c r="AK82" s="79"/>
    </row>
    <row r="83" spans="1:37" s="80" customFormat="1" ht="15" customHeight="1" x14ac:dyDescent="0.25">
      <c r="A83" s="71" t="s">
        <v>3855</v>
      </c>
      <c r="B83" s="72" t="s">
        <v>3853</v>
      </c>
      <c r="C83" s="73">
        <v>44896</v>
      </c>
      <c r="D83" s="74" t="s">
        <v>2142</v>
      </c>
      <c r="E83" s="75" t="s">
        <v>1387</v>
      </c>
      <c r="F83" s="75" t="s">
        <v>2143</v>
      </c>
      <c r="G83" s="76">
        <f t="shared" si="6"/>
        <v>105174</v>
      </c>
      <c r="H83" s="70">
        <v>0</v>
      </c>
      <c r="I83" s="70"/>
      <c r="J83" s="70"/>
      <c r="K83" s="67"/>
      <c r="L83" s="67"/>
      <c r="M83" s="84"/>
      <c r="N83" s="84"/>
      <c r="O83" s="85"/>
      <c r="P83" s="85"/>
      <c r="Q83" s="85"/>
      <c r="R83" s="85"/>
      <c r="S83" s="84"/>
      <c r="T83" s="84"/>
      <c r="U83" s="84"/>
      <c r="V83" s="86">
        <f t="shared" si="7"/>
        <v>0</v>
      </c>
      <c r="W83" s="70">
        <v>87645</v>
      </c>
      <c r="X83" s="70">
        <f t="shared" si="8"/>
        <v>17529</v>
      </c>
      <c r="Y83" s="77" t="s">
        <v>4344</v>
      </c>
      <c r="Z83" s="78"/>
      <c r="AA83" s="78"/>
      <c r="AB83" s="67"/>
      <c r="AC83" s="67"/>
      <c r="AD83" s="67"/>
      <c r="AE83" s="67"/>
      <c r="AF83" s="67"/>
      <c r="AG83" s="67"/>
      <c r="AH83" s="67"/>
      <c r="AI83" s="67"/>
      <c r="AJ83" s="67"/>
      <c r="AK83" s="79"/>
    </row>
    <row r="84" spans="1:37" s="2" customFormat="1" ht="15" customHeight="1" x14ac:dyDescent="0.25">
      <c r="A84" s="7" t="s">
        <v>4341</v>
      </c>
      <c r="B84" s="7" t="s">
        <v>4341</v>
      </c>
      <c r="C84" s="8" t="s">
        <v>4340</v>
      </c>
      <c r="D84" s="9" t="s">
        <v>1389</v>
      </c>
      <c r="E84" s="10" t="s">
        <v>4342</v>
      </c>
      <c r="F84" s="10"/>
      <c r="G84" s="40">
        <f t="shared" si="6"/>
        <v>3119469.6</v>
      </c>
      <c r="H84" s="3"/>
      <c r="I84" s="3"/>
      <c r="J84" s="3"/>
      <c r="K84" s="4"/>
      <c r="L84" s="4"/>
      <c r="M84" s="81">
        <v>2599558</v>
      </c>
      <c r="N84" s="81">
        <f>M84*0.2</f>
        <v>519911.60000000003</v>
      </c>
      <c r="O84" s="83"/>
      <c r="P84" s="83"/>
      <c r="Q84" s="83"/>
      <c r="R84" s="83"/>
      <c r="S84" s="81"/>
      <c r="T84" s="81"/>
      <c r="U84" s="81"/>
      <c r="V84" s="82">
        <f t="shared" si="7"/>
        <v>0</v>
      </c>
      <c r="W84" s="67"/>
      <c r="X84" s="70">
        <f t="shared" si="8"/>
        <v>0</v>
      </c>
      <c r="Y84" s="38" t="s">
        <v>4350</v>
      </c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11"/>
    </row>
    <row r="85" spans="1:37" s="2" customFormat="1" ht="15" customHeight="1" x14ac:dyDescent="0.25">
      <c r="A85" s="7" t="s">
        <v>4341</v>
      </c>
      <c r="B85" s="7" t="s">
        <v>4341</v>
      </c>
      <c r="C85" s="8" t="s">
        <v>4340</v>
      </c>
      <c r="D85" s="9" t="s">
        <v>1955</v>
      </c>
      <c r="E85" s="10" t="s">
        <v>4342</v>
      </c>
      <c r="F85" s="10"/>
      <c r="G85" s="40">
        <f t="shared" si="6"/>
        <v>2303736</v>
      </c>
      <c r="H85" s="3"/>
      <c r="I85" s="3"/>
      <c r="J85" s="3"/>
      <c r="K85" s="4"/>
      <c r="L85" s="4"/>
      <c r="M85" s="81">
        <f>1327906+591874</f>
        <v>1919780</v>
      </c>
      <c r="N85" s="81">
        <f>M85*0.2</f>
        <v>383956</v>
      </c>
      <c r="O85" s="83"/>
      <c r="P85" s="83"/>
      <c r="Q85" s="83"/>
      <c r="R85" s="83"/>
      <c r="S85" s="81"/>
      <c r="T85" s="81"/>
      <c r="U85" s="81"/>
      <c r="V85" s="82">
        <f t="shared" si="7"/>
        <v>0</v>
      </c>
      <c r="W85" s="67"/>
      <c r="X85" s="70">
        <f t="shared" si="8"/>
        <v>0</v>
      </c>
      <c r="Y85" s="5" t="s">
        <v>4353</v>
      </c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11"/>
    </row>
    <row r="86" spans="1:37" s="2" customFormat="1" ht="15" customHeight="1" x14ac:dyDescent="0.25">
      <c r="A86" s="7" t="s">
        <v>4341</v>
      </c>
      <c r="B86" s="7" t="s">
        <v>4341</v>
      </c>
      <c r="C86" s="8" t="s">
        <v>4340</v>
      </c>
      <c r="D86" s="9" t="s">
        <v>1392</v>
      </c>
      <c r="E86" s="10" t="s">
        <v>4342</v>
      </c>
      <c r="F86" s="10" t="s">
        <v>1957</v>
      </c>
      <c r="G86" s="40">
        <f t="shared" si="6"/>
        <v>358308</v>
      </c>
      <c r="H86" s="3"/>
      <c r="I86" s="3"/>
      <c r="J86" s="3"/>
      <c r="K86" s="4"/>
      <c r="L86" s="4"/>
      <c r="M86" s="81">
        <f>298590</f>
        <v>298590</v>
      </c>
      <c r="N86" s="81">
        <f>M86*0.2</f>
        <v>59718</v>
      </c>
      <c r="O86" s="83"/>
      <c r="P86" s="83"/>
      <c r="Q86" s="83"/>
      <c r="R86" s="83"/>
      <c r="S86" s="81"/>
      <c r="T86" s="81"/>
      <c r="U86" s="81"/>
      <c r="V86" s="82">
        <f t="shared" si="7"/>
        <v>0</v>
      </c>
      <c r="W86" s="68"/>
      <c r="X86" s="70">
        <f t="shared" si="8"/>
        <v>0</v>
      </c>
      <c r="Y86" s="5" t="s">
        <v>4345</v>
      </c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1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72F3-BFE8-4CA9-80AB-DF4CD054BA0A}">
  <dimension ref="A1:AI537"/>
  <sheetViews>
    <sheetView topLeftCell="A11" workbookViewId="0">
      <selection activeCell="F552" sqref="F552"/>
    </sheetView>
  </sheetViews>
  <sheetFormatPr defaultColWidth="9.140625" defaultRowHeight="15" customHeight="1" x14ac:dyDescent="0.25"/>
  <cols>
    <col min="1" max="1" width="9.85546875" customWidth="1"/>
    <col min="2" max="2" width="8.7109375" customWidth="1"/>
    <col min="3" max="3" width="12.5703125" customWidth="1"/>
    <col min="4" max="5" width="7.140625" customWidth="1"/>
    <col min="6" max="6" width="7.7109375" customWidth="1"/>
    <col min="7" max="7" width="16.7109375" customWidth="1"/>
    <col min="8" max="8" width="14.85546875" customWidth="1"/>
    <col min="9" max="9" width="9.7109375" customWidth="1"/>
    <col min="10" max="10" width="10.140625" customWidth="1"/>
    <col min="11" max="11" width="10" customWidth="1"/>
    <col min="12" max="12" width="14.140625" style="13" customWidth="1"/>
    <col min="13" max="13" width="21" customWidth="1"/>
    <col min="14" max="17" width="10.42578125" customWidth="1"/>
    <col min="18" max="19" width="8.85546875" customWidth="1"/>
    <col min="20" max="20" width="17.42578125" customWidth="1"/>
    <col min="21" max="21" width="14.140625" customWidth="1"/>
    <col min="22" max="25" width="8.5703125" customWidth="1"/>
    <col min="26" max="26" width="9.5703125" customWidth="1"/>
    <col min="27" max="27" width="9.85546875" customWidth="1"/>
    <col min="28" max="28" width="8.7109375" customWidth="1"/>
    <col min="29" max="29" width="9" customWidth="1"/>
    <col min="30" max="30" width="7" customWidth="1"/>
  </cols>
  <sheetData>
    <row r="1" spans="1:35" s="14" customFormat="1" ht="19.5" x14ac:dyDescent="0.25">
      <c r="A1" s="37" t="s">
        <v>1384</v>
      </c>
      <c r="L1" s="15"/>
    </row>
    <row r="2" spans="1:35" s="14" customFormat="1" ht="15.75" x14ac:dyDescent="0.25">
      <c r="A2" s="14" t="s">
        <v>1383</v>
      </c>
      <c r="C2" s="14" t="s">
        <v>1382</v>
      </c>
      <c r="L2" s="15"/>
    </row>
    <row r="3" spans="1:35" s="14" customFormat="1" ht="15.75" x14ac:dyDescent="0.25">
      <c r="A3" s="14" t="s">
        <v>1381</v>
      </c>
      <c r="C3" s="14" t="s">
        <v>92</v>
      </c>
      <c r="L3" s="15"/>
    </row>
    <row r="4" spans="1:35" s="14" customFormat="1" ht="15.75" x14ac:dyDescent="0.25">
      <c r="A4" s="14" t="s">
        <v>1380</v>
      </c>
      <c r="C4" s="14" t="s">
        <v>1379</v>
      </c>
      <c r="L4" s="15"/>
    </row>
    <row r="5" spans="1:35" s="14" customFormat="1" ht="15.75" x14ac:dyDescent="0.25">
      <c r="A5" s="14" t="s">
        <v>1378</v>
      </c>
      <c r="C5" s="14" t="s">
        <v>307</v>
      </c>
      <c r="L5" s="15"/>
    </row>
    <row r="6" spans="1:35" s="14" customFormat="1" ht="16.5" thickBot="1" x14ac:dyDescent="0.3">
      <c r="L6" s="15"/>
    </row>
    <row r="7" spans="1:35" s="14" customFormat="1" ht="16.5" thickBot="1" x14ac:dyDescent="0.3">
      <c r="A7" s="14" t="s">
        <v>1377</v>
      </c>
      <c r="B7" s="36"/>
      <c r="C7" s="14" t="s">
        <v>1376</v>
      </c>
      <c r="L7" s="15"/>
    </row>
    <row r="8" spans="1:35" s="14" customFormat="1" ht="16.5" thickBot="1" x14ac:dyDescent="0.3">
      <c r="L8" s="15"/>
    </row>
    <row r="9" spans="1:35" s="31" customFormat="1" ht="16.5" thickBot="1" x14ac:dyDescent="0.3">
      <c r="A9" s="1181" t="s">
        <v>1375</v>
      </c>
      <c r="B9" s="1182"/>
      <c r="C9" s="1183"/>
      <c r="D9" s="1181" t="s">
        <v>1374</v>
      </c>
      <c r="E9" s="1182"/>
      <c r="F9" s="1183"/>
      <c r="G9" s="1179" t="s">
        <v>1373</v>
      </c>
      <c r="H9" s="1172" t="s">
        <v>1372</v>
      </c>
      <c r="I9" s="1178"/>
      <c r="J9" s="1178"/>
      <c r="K9" s="1178"/>
      <c r="L9" s="1178"/>
      <c r="M9" s="1178"/>
      <c r="N9" s="1178"/>
      <c r="O9" s="1178"/>
      <c r="P9" s="1178"/>
      <c r="Q9" s="1178"/>
      <c r="R9" s="1178"/>
      <c r="S9" s="1178"/>
      <c r="T9" s="1178"/>
      <c r="U9" s="1178"/>
      <c r="V9" s="1178"/>
      <c r="W9" s="1178"/>
      <c r="X9" s="1178"/>
      <c r="Y9" s="1178"/>
      <c r="Z9" s="1178"/>
      <c r="AA9" s="1178"/>
      <c r="AB9" s="1178"/>
      <c r="AC9" s="1173"/>
      <c r="AD9" s="1177" t="s">
        <v>1371</v>
      </c>
      <c r="AE9" s="1178"/>
      <c r="AF9" s="1178"/>
      <c r="AG9" s="1178"/>
      <c r="AH9" s="1178"/>
      <c r="AI9" s="1173"/>
    </row>
    <row r="10" spans="1:35" s="31" customFormat="1" ht="16.5" thickBot="1" x14ac:dyDescent="0.3">
      <c r="A10" s="1179" t="s">
        <v>1370</v>
      </c>
      <c r="B10" s="1179" t="s">
        <v>1369</v>
      </c>
      <c r="C10" s="1179" t="s">
        <v>1368</v>
      </c>
      <c r="D10" s="1179" t="s">
        <v>1367</v>
      </c>
      <c r="E10" s="1179" t="s">
        <v>1366</v>
      </c>
      <c r="F10" s="1179" t="s">
        <v>1365</v>
      </c>
      <c r="G10" s="1184"/>
      <c r="H10" s="1179" t="s">
        <v>1364</v>
      </c>
      <c r="I10" s="1179" t="s">
        <v>1363</v>
      </c>
      <c r="J10" s="1179" t="s">
        <v>1362</v>
      </c>
      <c r="K10" s="1179" t="s">
        <v>1361</v>
      </c>
      <c r="L10" s="1172" t="s">
        <v>1360</v>
      </c>
      <c r="M10" s="1173"/>
      <c r="N10" s="1172" t="s">
        <v>1359</v>
      </c>
      <c r="O10" s="1173"/>
      <c r="P10" s="1172" t="s">
        <v>1358</v>
      </c>
      <c r="Q10" s="1173"/>
      <c r="R10" s="1172" t="s">
        <v>1357</v>
      </c>
      <c r="S10" s="1173"/>
      <c r="T10" s="1172" t="s">
        <v>1356</v>
      </c>
      <c r="U10" s="1173"/>
      <c r="V10" s="1172" t="s">
        <v>1355</v>
      </c>
      <c r="W10" s="1178"/>
      <c r="X10" s="1172" t="s">
        <v>1354</v>
      </c>
      <c r="Y10" s="1173"/>
      <c r="Z10" s="1172" t="s">
        <v>1353</v>
      </c>
      <c r="AA10" s="1173"/>
      <c r="AB10" s="1172" t="s">
        <v>1352</v>
      </c>
      <c r="AC10" s="1173"/>
      <c r="AD10" s="1172" t="s">
        <v>1351</v>
      </c>
      <c r="AE10" s="1173"/>
      <c r="AF10" s="1172" t="s">
        <v>1350</v>
      </c>
      <c r="AG10" s="1173"/>
      <c r="AH10" s="1172" t="s">
        <v>1349</v>
      </c>
      <c r="AI10" s="1173"/>
    </row>
    <row r="11" spans="1:35" s="31" customFormat="1" ht="48" thickBot="1" x14ac:dyDescent="0.3">
      <c r="A11" s="1180"/>
      <c r="B11" s="1180"/>
      <c r="C11" s="1180"/>
      <c r="D11" s="1180"/>
      <c r="E11" s="1180"/>
      <c r="F11" s="1180"/>
      <c r="G11" s="1180"/>
      <c r="H11" s="1180"/>
      <c r="I11" s="1180"/>
      <c r="J11" s="1180"/>
      <c r="K11" s="1180"/>
      <c r="L11" s="35" t="s">
        <v>1348</v>
      </c>
      <c r="M11" s="33" t="s">
        <v>1346</v>
      </c>
      <c r="N11" s="34" t="s">
        <v>1348</v>
      </c>
      <c r="O11" s="33" t="s">
        <v>1346</v>
      </c>
      <c r="P11" s="34" t="s">
        <v>1348</v>
      </c>
      <c r="Q11" s="33" t="s">
        <v>1346</v>
      </c>
      <c r="R11" s="34" t="s">
        <v>1348</v>
      </c>
      <c r="S11" s="33" t="s">
        <v>1346</v>
      </c>
      <c r="T11" s="32" t="s">
        <v>1347</v>
      </c>
      <c r="U11" s="32" t="s">
        <v>1346</v>
      </c>
      <c r="V11" s="34" t="s">
        <v>1348</v>
      </c>
      <c r="W11" s="33" t="s">
        <v>1346</v>
      </c>
      <c r="X11" s="32" t="s">
        <v>1347</v>
      </c>
      <c r="Y11" s="32" t="s">
        <v>1346</v>
      </c>
      <c r="Z11" s="32" t="s">
        <v>1347</v>
      </c>
      <c r="AA11" s="32" t="s">
        <v>1346</v>
      </c>
      <c r="AB11" s="32" t="s">
        <v>1347</v>
      </c>
      <c r="AC11" s="32" t="s">
        <v>1346</v>
      </c>
      <c r="AD11" s="32" t="s">
        <v>1347</v>
      </c>
      <c r="AE11" s="32" t="s">
        <v>1346</v>
      </c>
      <c r="AF11" s="32" t="s">
        <v>1347</v>
      </c>
      <c r="AG11" s="32" t="s">
        <v>1346</v>
      </c>
      <c r="AH11" s="32" t="s">
        <v>1347</v>
      </c>
      <c r="AI11" s="32" t="s">
        <v>1346</v>
      </c>
    </row>
    <row r="12" spans="1:35" s="25" customFormat="1" ht="60.75" thickBot="1" x14ac:dyDescent="0.3">
      <c r="A12" s="30" t="s">
        <v>1345</v>
      </c>
      <c r="B12" s="28" t="s">
        <v>1344</v>
      </c>
      <c r="C12" s="28" t="s">
        <v>1343</v>
      </c>
      <c r="D12" s="28" t="s">
        <v>1342</v>
      </c>
      <c r="E12" s="28" t="s">
        <v>1341</v>
      </c>
      <c r="F12" s="28" t="s">
        <v>1340</v>
      </c>
      <c r="G12" s="28" t="s">
        <v>1339</v>
      </c>
      <c r="H12" s="28" t="s">
        <v>1338</v>
      </c>
      <c r="I12" s="28" t="s">
        <v>1337</v>
      </c>
      <c r="J12" s="28" t="s">
        <v>1336</v>
      </c>
      <c r="K12" s="28" t="s">
        <v>1335</v>
      </c>
      <c r="L12" s="29" t="s">
        <v>1334</v>
      </c>
      <c r="M12" s="28" t="s">
        <v>1333</v>
      </c>
      <c r="N12" s="27" t="s">
        <v>1332</v>
      </c>
      <c r="O12" s="27" t="s">
        <v>1331</v>
      </c>
      <c r="P12" s="27" t="s">
        <v>1330</v>
      </c>
      <c r="Q12" s="27" t="s">
        <v>1329</v>
      </c>
      <c r="R12" s="27" t="s">
        <v>1328</v>
      </c>
      <c r="S12" s="27" t="s">
        <v>1327</v>
      </c>
      <c r="T12" s="27" t="s">
        <v>1326</v>
      </c>
      <c r="U12" s="27" t="s">
        <v>1325</v>
      </c>
      <c r="V12" s="27" t="s">
        <v>1324</v>
      </c>
      <c r="W12" s="27" t="s">
        <v>1323</v>
      </c>
      <c r="X12" s="27" t="s">
        <v>1322</v>
      </c>
      <c r="Y12" s="27" t="s">
        <v>1321</v>
      </c>
      <c r="Z12" s="27" t="s">
        <v>1320</v>
      </c>
      <c r="AA12" s="27" t="s">
        <v>1319</v>
      </c>
      <c r="AB12" s="27" t="s">
        <v>1318</v>
      </c>
      <c r="AC12" s="27" t="s">
        <v>1317</v>
      </c>
      <c r="AD12" s="27" t="s">
        <v>1316</v>
      </c>
      <c r="AE12" s="26" t="s">
        <v>1315</v>
      </c>
      <c r="AF12" s="27" t="s">
        <v>34</v>
      </c>
      <c r="AG12" s="27" t="s">
        <v>1314</v>
      </c>
      <c r="AH12" s="27" t="s">
        <v>1313</v>
      </c>
      <c r="AI12" s="26" t="s">
        <v>1312</v>
      </c>
    </row>
    <row r="13" spans="1:35" s="14" customFormat="1" ht="15.75" x14ac:dyDescent="0.25">
      <c r="A13" s="24" t="s">
        <v>1311</v>
      </c>
      <c r="B13" s="23" t="s">
        <v>1310</v>
      </c>
      <c r="C13" s="23" t="s">
        <v>1306</v>
      </c>
      <c r="D13" s="23" t="s">
        <v>36</v>
      </c>
      <c r="E13" s="23" t="s">
        <v>27</v>
      </c>
      <c r="F13" s="23" t="s">
        <v>37</v>
      </c>
      <c r="G13" s="21">
        <v>171000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142500</v>
      </c>
      <c r="U13" s="21">
        <v>28500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</row>
    <row r="14" spans="1:35" s="14" customFormat="1" ht="15.75" x14ac:dyDescent="0.25">
      <c r="A14" s="24" t="s">
        <v>1309</v>
      </c>
      <c r="B14" s="23" t="s">
        <v>1309</v>
      </c>
      <c r="C14" s="23" t="s">
        <v>1306</v>
      </c>
      <c r="D14" s="23" t="s">
        <v>38</v>
      </c>
      <c r="E14" s="23" t="s">
        <v>27</v>
      </c>
      <c r="F14" s="23" t="s">
        <v>39</v>
      </c>
      <c r="G14" s="21">
        <v>246500</v>
      </c>
      <c r="H14" s="21">
        <v>246500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</row>
    <row r="15" spans="1:35" s="14" customFormat="1" ht="15.75" x14ac:dyDescent="0.25">
      <c r="A15" s="24" t="s">
        <v>1308</v>
      </c>
      <c r="B15" s="23" t="s">
        <v>1307</v>
      </c>
      <c r="C15" s="23" t="s">
        <v>1306</v>
      </c>
      <c r="D15" s="23" t="s">
        <v>40</v>
      </c>
      <c r="E15" s="23" t="s">
        <v>41</v>
      </c>
      <c r="F15" s="23" t="s">
        <v>42</v>
      </c>
      <c r="G15" s="21">
        <v>268914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224095</v>
      </c>
      <c r="U15" s="21">
        <v>44819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1:35" s="14" customFormat="1" ht="15.75" x14ac:dyDescent="0.25">
      <c r="A16" s="24" t="s">
        <v>1305</v>
      </c>
      <c r="B16" s="23" t="s">
        <v>1304</v>
      </c>
      <c r="C16" s="23" t="s">
        <v>1301</v>
      </c>
      <c r="D16" s="23" t="s">
        <v>40</v>
      </c>
      <c r="E16" s="23"/>
      <c r="F16" s="23" t="s">
        <v>42</v>
      </c>
      <c r="G16" s="21">
        <v>84778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70648</v>
      </c>
      <c r="U16" s="21">
        <v>14130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1:35" s="14" customFormat="1" ht="15.75" x14ac:dyDescent="0.25">
      <c r="A17" s="24" t="s">
        <v>1303</v>
      </c>
      <c r="B17" s="23" t="s">
        <v>1302</v>
      </c>
      <c r="C17" s="23" t="s">
        <v>1301</v>
      </c>
      <c r="D17" s="23" t="s">
        <v>40</v>
      </c>
      <c r="E17" s="23"/>
      <c r="F17" s="23" t="s">
        <v>42</v>
      </c>
      <c r="G17" s="21">
        <v>260898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217415</v>
      </c>
      <c r="U17" s="21">
        <v>43483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</row>
    <row r="18" spans="1:35" s="14" customFormat="1" ht="15.75" x14ac:dyDescent="0.25">
      <c r="A18" s="24" t="s">
        <v>634</v>
      </c>
      <c r="B18" s="23" t="s">
        <v>1300</v>
      </c>
      <c r="C18" s="23" t="s">
        <v>1299</v>
      </c>
      <c r="D18" s="23" t="s">
        <v>43</v>
      </c>
      <c r="E18" s="23"/>
      <c r="F18" s="23" t="s">
        <v>44</v>
      </c>
      <c r="G18" s="21">
        <v>149040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124200</v>
      </c>
      <c r="U18" s="21">
        <v>24840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</row>
    <row r="19" spans="1:35" s="14" customFormat="1" ht="15.75" x14ac:dyDescent="0.25">
      <c r="A19" s="24" t="s">
        <v>453</v>
      </c>
      <c r="B19" s="23" t="s">
        <v>1298</v>
      </c>
      <c r="C19" s="23" t="s">
        <v>1297</v>
      </c>
      <c r="D19" s="23" t="s">
        <v>43</v>
      </c>
      <c r="E19" s="23"/>
      <c r="F19" s="23" t="s">
        <v>44</v>
      </c>
      <c r="G19" s="21">
        <v>149040</v>
      </c>
      <c r="H19" s="21">
        <v>0</v>
      </c>
      <c r="I19" s="21">
        <v>0</v>
      </c>
      <c r="J19" s="21">
        <v>0</v>
      </c>
      <c r="K19" s="21">
        <v>0</v>
      </c>
      <c r="L19" s="22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124200</v>
      </c>
      <c r="U19" s="21">
        <v>24840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</row>
    <row r="20" spans="1:35" s="14" customFormat="1" ht="15.75" x14ac:dyDescent="0.25">
      <c r="A20" s="24" t="s">
        <v>1296</v>
      </c>
      <c r="B20" s="23" t="s">
        <v>1295</v>
      </c>
      <c r="C20" s="23" t="s">
        <v>1294</v>
      </c>
      <c r="D20" s="23" t="s">
        <v>45</v>
      </c>
      <c r="E20" s="23"/>
      <c r="F20" s="23" t="s">
        <v>46</v>
      </c>
      <c r="G20" s="21">
        <v>39000</v>
      </c>
      <c r="H20" s="21">
        <v>0</v>
      </c>
      <c r="I20" s="21">
        <v>0</v>
      </c>
      <c r="J20" s="21">
        <v>0</v>
      </c>
      <c r="K20" s="21">
        <v>0</v>
      </c>
      <c r="L20" s="22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32500</v>
      </c>
      <c r="U20" s="21">
        <v>6500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</row>
    <row r="21" spans="1:35" s="14" customFormat="1" ht="15.75" x14ac:dyDescent="0.25">
      <c r="A21" s="24" t="s">
        <v>307</v>
      </c>
      <c r="B21" s="23" t="s">
        <v>1293</v>
      </c>
      <c r="C21" s="23" t="s">
        <v>1286</v>
      </c>
      <c r="D21" s="23" t="s">
        <v>47</v>
      </c>
      <c r="E21" s="23"/>
      <c r="F21" s="23" t="s">
        <v>48</v>
      </c>
      <c r="G21" s="21">
        <v>67200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56000</v>
      </c>
      <c r="U21" s="21">
        <v>11200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</row>
    <row r="22" spans="1:35" s="14" customFormat="1" ht="15.75" x14ac:dyDescent="0.25">
      <c r="A22" s="24" t="s">
        <v>1292</v>
      </c>
      <c r="B22" s="23" t="s">
        <v>1291</v>
      </c>
      <c r="C22" s="23" t="s">
        <v>1286</v>
      </c>
      <c r="D22" s="23" t="s">
        <v>49</v>
      </c>
      <c r="E22" s="23"/>
      <c r="F22" s="23" t="s">
        <v>50</v>
      </c>
      <c r="G22" s="21">
        <v>102000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85000</v>
      </c>
      <c r="U22" s="21">
        <v>17000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</row>
    <row r="23" spans="1:35" s="14" customFormat="1" ht="15.75" x14ac:dyDescent="0.25">
      <c r="A23" s="24" t="s">
        <v>1290</v>
      </c>
      <c r="B23" s="23" t="s">
        <v>1289</v>
      </c>
      <c r="C23" s="23" t="s">
        <v>1286</v>
      </c>
      <c r="D23" s="23" t="s">
        <v>43</v>
      </c>
      <c r="E23" s="23"/>
      <c r="F23" s="23" t="s">
        <v>44</v>
      </c>
      <c r="G23" s="21">
        <v>200232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166860</v>
      </c>
      <c r="U23" s="21">
        <v>33372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</row>
    <row r="24" spans="1:35" s="14" customFormat="1" ht="15.75" x14ac:dyDescent="0.25">
      <c r="A24" s="24" t="s">
        <v>1288</v>
      </c>
      <c r="B24" s="23" t="s">
        <v>1287</v>
      </c>
      <c r="C24" s="23" t="s">
        <v>1286</v>
      </c>
      <c r="D24" s="23" t="s">
        <v>51</v>
      </c>
      <c r="E24" s="23"/>
      <c r="F24" s="23" t="s">
        <v>52</v>
      </c>
      <c r="G24" s="21">
        <v>16800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14000</v>
      </c>
      <c r="U24" s="21">
        <v>2800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</row>
    <row r="25" spans="1:35" s="14" customFormat="1" ht="15.75" x14ac:dyDescent="0.25">
      <c r="A25" s="24" t="s">
        <v>213</v>
      </c>
      <c r="B25" s="23" t="s">
        <v>1285</v>
      </c>
      <c r="C25" s="23" t="s">
        <v>1284</v>
      </c>
      <c r="D25" s="23" t="s">
        <v>43</v>
      </c>
      <c r="E25" s="23"/>
      <c r="F25" s="23" t="s">
        <v>44</v>
      </c>
      <c r="G25" s="21">
        <v>149040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124200</v>
      </c>
      <c r="U25" s="21">
        <v>24840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</row>
    <row r="26" spans="1:35" s="14" customFormat="1" ht="15.75" x14ac:dyDescent="0.25">
      <c r="A26" s="24" t="s">
        <v>1210</v>
      </c>
      <c r="B26" s="23" t="s">
        <v>1283</v>
      </c>
      <c r="C26" s="23" t="s">
        <v>1282</v>
      </c>
      <c r="D26" s="23" t="s">
        <v>47</v>
      </c>
      <c r="E26" s="23"/>
      <c r="F26" s="23" t="s">
        <v>48</v>
      </c>
      <c r="G26" s="21">
        <v>28800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24000</v>
      </c>
      <c r="U26" s="21">
        <v>4800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</row>
    <row r="27" spans="1:35" s="14" customFormat="1" ht="15.75" x14ac:dyDescent="0.25">
      <c r="A27" s="24" t="s">
        <v>1281</v>
      </c>
      <c r="B27" s="23" t="s">
        <v>1280</v>
      </c>
      <c r="C27" s="23" t="s">
        <v>1279</v>
      </c>
      <c r="D27" s="23" t="s">
        <v>40</v>
      </c>
      <c r="E27" s="23"/>
      <c r="F27" s="23" t="s">
        <v>42</v>
      </c>
      <c r="G27" s="21">
        <v>53700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44750</v>
      </c>
      <c r="U27" s="21">
        <v>8950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1:35" s="14" customFormat="1" ht="15.75" x14ac:dyDescent="0.25">
      <c r="A28" s="24" t="s">
        <v>999</v>
      </c>
      <c r="B28" s="23" t="s">
        <v>1278</v>
      </c>
      <c r="C28" s="23" t="s">
        <v>1277</v>
      </c>
      <c r="D28" s="23" t="s">
        <v>47</v>
      </c>
      <c r="E28" s="23"/>
      <c r="F28" s="23" t="s">
        <v>48</v>
      </c>
      <c r="G28" s="21">
        <v>22560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18800</v>
      </c>
      <c r="U28" s="21">
        <v>3760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</row>
    <row r="29" spans="1:35" s="14" customFormat="1" ht="15.75" x14ac:dyDescent="0.25">
      <c r="A29" s="24" t="s">
        <v>1059</v>
      </c>
      <c r="B29" s="23" t="s">
        <v>1276</v>
      </c>
      <c r="C29" s="23" t="s">
        <v>1272</v>
      </c>
      <c r="D29" s="23" t="s">
        <v>47</v>
      </c>
      <c r="E29" s="23"/>
      <c r="F29" s="23" t="s">
        <v>48</v>
      </c>
      <c r="G29" s="21">
        <v>12000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10000</v>
      </c>
      <c r="U29" s="21">
        <v>2000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</row>
    <row r="30" spans="1:35" s="14" customFormat="1" ht="15.75" x14ac:dyDescent="0.25">
      <c r="A30" s="24" t="s">
        <v>1275</v>
      </c>
      <c r="B30" s="23" t="s">
        <v>1274</v>
      </c>
      <c r="C30" s="23" t="s">
        <v>1272</v>
      </c>
      <c r="D30" s="23" t="s">
        <v>43</v>
      </c>
      <c r="E30" s="23"/>
      <c r="F30" s="23" t="s">
        <v>44</v>
      </c>
      <c r="G30" s="21">
        <v>100440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83700</v>
      </c>
      <c r="U30" s="21">
        <v>16740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</row>
    <row r="31" spans="1:35" s="14" customFormat="1" ht="15.75" x14ac:dyDescent="0.25">
      <c r="A31" s="24" t="s">
        <v>1273</v>
      </c>
      <c r="B31" s="23" t="s">
        <v>1273</v>
      </c>
      <c r="C31" s="23" t="s">
        <v>1272</v>
      </c>
      <c r="D31" s="23" t="s">
        <v>53</v>
      </c>
      <c r="E31" s="23"/>
      <c r="F31" s="23" t="s">
        <v>54</v>
      </c>
      <c r="G31" s="21">
        <v>4800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4000</v>
      </c>
      <c r="U31" s="21">
        <v>800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</row>
    <row r="32" spans="1:35" s="14" customFormat="1" ht="15.75" x14ac:dyDescent="0.25">
      <c r="A32" s="24" t="s">
        <v>832</v>
      </c>
      <c r="B32" s="23" t="s">
        <v>1271</v>
      </c>
      <c r="C32" s="23" t="s">
        <v>1268</v>
      </c>
      <c r="D32" s="23" t="s">
        <v>47</v>
      </c>
      <c r="E32" s="23"/>
      <c r="F32" s="23" t="s">
        <v>48</v>
      </c>
      <c r="G32" s="21">
        <v>3600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3000</v>
      </c>
      <c r="U32" s="21">
        <v>600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</row>
    <row r="33" spans="1:35" s="14" customFormat="1" ht="15.75" x14ac:dyDescent="0.25">
      <c r="A33" s="24" t="s">
        <v>1270</v>
      </c>
      <c r="B33" s="23" t="s">
        <v>1269</v>
      </c>
      <c r="C33" s="23" t="s">
        <v>1268</v>
      </c>
      <c r="D33" s="23" t="s">
        <v>40</v>
      </c>
      <c r="E33" s="23"/>
      <c r="F33" s="23" t="s">
        <v>42</v>
      </c>
      <c r="G33" s="21">
        <v>64800</v>
      </c>
      <c r="H33" s="21">
        <v>0</v>
      </c>
      <c r="I33" s="21">
        <v>0</v>
      </c>
      <c r="J33" s="21">
        <v>0</v>
      </c>
      <c r="K33" s="21">
        <v>0</v>
      </c>
      <c r="L33" s="22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54000</v>
      </c>
      <c r="U33" s="21">
        <v>10800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</row>
    <row r="34" spans="1:35" s="14" customFormat="1" ht="15.75" x14ac:dyDescent="0.25">
      <c r="A34" s="24" t="s">
        <v>1267</v>
      </c>
      <c r="B34" s="23" t="s">
        <v>1266</v>
      </c>
      <c r="C34" s="23" t="s">
        <v>1265</v>
      </c>
      <c r="D34" s="23" t="s">
        <v>40</v>
      </c>
      <c r="E34" s="23"/>
      <c r="F34" s="23" t="s">
        <v>42</v>
      </c>
      <c r="G34" s="21">
        <v>258000</v>
      </c>
      <c r="H34" s="21">
        <v>0</v>
      </c>
      <c r="I34" s="21">
        <v>0</v>
      </c>
      <c r="J34" s="21">
        <v>0</v>
      </c>
      <c r="K34" s="21">
        <v>0</v>
      </c>
      <c r="L34" s="22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215000</v>
      </c>
      <c r="U34" s="21">
        <v>43000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</row>
    <row r="35" spans="1:35" s="14" customFormat="1" ht="15.75" x14ac:dyDescent="0.25">
      <c r="A35" s="24" t="s">
        <v>892</v>
      </c>
      <c r="B35" s="23" t="s">
        <v>1264</v>
      </c>
      <c r="C35" s="23" t="s">
        <v>1261</v>
      </c>
      <c r="D35" s="23" t="s">
        <v>43</v>
      </c>
      <c r="E35" s="23"/>
      <c r="F35" s="23" t="s">
        <v>44</v>
      </c>
      <c r="G35" s="21">
        <v>68040</v>
      </c>
      <c r="H35" s="21">
        <v>0</v>
      </c>
      <c r="I35" s="21">
        <v>0</v>
      </c>
      <c r="J35" s="21">
        <v>0</v>
      </c>
      <c r="K35" s="21">
        <v>0</v>
      </c>
      <c r="L35" s="22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56700</v>
      </c>
      <c r="U35" s="21">
        <v>11340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</row>
    <row r="36" spans="1:35" s="14" customFormat="1" ht="15.75" x14ac:dyDescent="0.25">
      <c r="A36" s="24" t="s">
        <v>1263</v>
      </c>
      <c r="B36" s="23" t="s">
        <v>1262</v>
      </c>
      <c r="C36" s="23" t="s">
        <v>1261</v>
      </c>
      <c r="D36" s="23" t="s">
        <v>40</v>
      </c>
      <c r="E36" s="23"/>
      <c r="F36" s="23" t="s">
        <v>42</v>
      </c>
      <c r="G36" s="21">
        <v>29146</v>
      </c>
      <c r="H36" s="21">
        <v>0</v>
      </c>
      <c r="I36" s="21">
        <v>0</v>
      </c>
      <c r="J36" s="21">
        <v>0</v>
      </c>
      <c r="K36" s="21">
        <v>0</v>
      </c>
      <c r="L36" s="22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24288</v>
      </c>
      <c r="U36" s="21">
        <v>4858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</row>
    <row r="37" spans="1:35" s="14" customFormat="1" ht="15.75" x14ac:dyDescent="0.25">
      <c r="A37" s="24" t="s">
        <v>766</v>
      </c>
      <c r="B37" s="23" t="s">
        <v>1260</v>
      </c>
      <c r="C37" s="23" t="s">
        <v>1259</v>
      </c>
      <c r="D37" s="23" t="s">
        <v>47</v>
      </c>
      <c r="E37" s="23"/>
      <c r="F37" s="23" t="s">
        <v>48</v>
      </c>
      <c r="G37" s="21">
        <v>12000</v>
      </c>
      <c r="H37" s="21">
        <v>0</v>
      </c>
      <c r="I37" s="21">
        <v>0</v>
      </c>
      <c r="J37" s="21">
        <v>0</v>
      </c>
      <c r="K37" s="21">
        <v>0</v>
      </c>
      <c r="L37" s="22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10000</v>
      </c>
      <c r="U37" s="21">
        <v>2000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</row>
    <row r="38" spans="1:35" s="14" customFormat="1" ht="15.75" x14ac:dyDescent="0.25">
      <c r="A38" s="24" t="s">
        <v>1258</v>
      </c>
      <c r="B38" s="23" t="s">
        <v>1257</v>
      </c>
      <c r="C38" s="23" t="s">
        <v>1254</v>
      </c>
      <c r="D38" s="23" t="s">
        <v>43</v>
      </c>
      <c r="E38" s="23"/>
      <c r="F38" s="23" t="s">
        <v>44</v>
      </c>
      <c r="G38" s="21">
        <v>150012</v>
      </c>
      <c r="H38" s="21">
        <v>0</v>
      </c>
      <c r="I38" s="21">
        <v>0</v>
      </c>
      <c r="J38" s="21">
        <v>0</v>
      </c>
      <c r="K38" s="21">
        <v>0</v>
      </c>
      <c r="L38" s="22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125010</v>
      </c>
      <c r="U38" s="21">
        <v>25002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</row>
    <row r="39" spans="1:35" s="14" customFormat="1" ht="15.75" x14ac:dyDescent="0.25">
      <c r="A39" s="24" t="s">
        <v>1256</v>
      </c>
      <c r="B39" s="23" t="s">
        <v>1255</v>
      </c>
      <c r="C39" s="23" t="s">
        <v>1254</v>
      </c>
      <c r="D39" s="23" t="s">
        <v>40</v>
      </c>
      <c r="E39" s="23"/>
      <c r="F39" s="23" t="s">
        <v>42</v>
      </c>
      <c r="G39" s="21">
        <v>342000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285000</v>
      </c>
      <c r="U39" s="21">
        <v>57000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</row>
    <row r="40" spans="1:35" s="14" customFormat="1" ht="15.75" x14ac:dyDescent="0.25">
      <c r="A40" s="24" t="s">
        <v>377</v>
      </c>
      <c r="B40" s="23" t="s">
        <v>1253</v>
      </c>
      <c r="C40" s="23" t="s">
        <v>1251</v>
      </c>
      <c r="D40" s="23" t="s">
        <v>47</v>
      </c>
      <c r="E40" s="23"/>
      <c r="F40" s="23" t="s">
        <v>48</v>
      </c>
      <c r="G40" s="21">
        <v>53839</v>
      </c>
      <c r="H40" s="21">
        <v>0</v>
      </c>
      <c r="I40" s="21">
        <v>0</v>
      </c>
      <c r="J40" s="21">
        <v>0</v>
      </c>
      <c r="K40" s="21">
        <v>0</v>
      </c>
      <c r="L40" s="22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44866</v>
      </c>
      <c r="U40" s="21">
        <v>8973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</row>
    <row r="41" spans="1:35" s="14" customFormat="1" ht="15.75" x14ac:dyDescent="0.25">
      <c r="A41" s="24" t="s">
        <v>376</v>
      </c>
      <c r="B41" s="23" t="s">
        <v>1252</v>
      </c>
      <c r="C41" s="23" t="s">
        <v>1251</v>
      </c>
      <c r="D41" s="23" t="s">
        <v>47</v>
      </c>
      <c r="E41" s="23"/>
      <c r="F41" s="23" t="s">
        <v>48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2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</row>
    <row r="42" spans="1:35" s="14" customFormat="1" ht="15.75" x14ac:dyDescent="0.25">
      <c r="A42" s="24" t="s">
        <v>1250</v>
      </c>
      <c r="B42" s="23"/>
      <c r="C42" s="23" t="s">
        <v>1249</v>
      </c>
      <c r="D42" s="23" t="s">
        <v>40</v>
      </c>
      <c r="E42" s="23"/>
      <c r="F42" s="23" t="s">
        <v>42</v>
      </c>
      <c r="G42" s="21">
        <v>458832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382360</v>
      </c>
      <c r="U42" s="21">
        <v>76472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</row>
    <row r="43" spans="1:35" s="14" customFormat="1" ht="15.75" x14ac:dyDescent="0.25">
      <c r="A43" s="24" t="s">
        <v>600</v>
      </c>
      <c r="B43" s="23"/>
      <c r="C43" s="23" t="s">
        <v>1247</v>
      </c>
      <c r="D43" s="23" t="s">
        <v>43</v>
      </c>
      <c r="E43" s="23"/>
      <c r="F43" s="23" t="s">
        <v>44</v>
      </c>
      <c r="G43" s="21">
        <v>200232</v>
      </c>
      <c r="H43" s="21">
        <v>0</v>
      </c>
      <c r="I43" s="21">
        <v>0</v>
      </c>
      <c r="J43" s="21">
        <v>0</v>
      </c>
      <c r="K43" s="21">
        <v>0</v>
      </c>
      <c r="L43" s="22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166860</v>
      </c>
      <c r="U43" s="21">
        <v>33372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</row>
    <row r="44" spans="1:35" s="14" customFormat="1" ht="15.75" x14ac:dyDescent="0.25">
      <c r="A44" s="24" t="s">
        <v>1248</v>
      </c>
      <c r="B44" s="23"/>
      <c r="C44" s="23" t="s">
        <v>1247</v>
      </c>
      <c r="D44" s="23" t="s">
        <v>40</v>
      </c>
      <c r="E44" s="23"/>
      <c r="F44" s="23" t="s">
        <v>42</v>
      </c>
      <c r="G44" s="21">
        <v>450000</v>
      </c>
      <c r="H44" s="21">
        <v>0</v>
      </c>
      <c r="I44" s="21">
        <v>0</v>
      </c>
      <c r="J44" s="21">
        <v>0</v>
      </c>
      <c r="K44" s="21">
        <v>0</v>
      </c>
      <c r="L44" s="22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375000</v>
      </c>
      <c r="U44" s="21">
        <v>75000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</row>
    <row r="45" spans="1:35" s="14" customFormat="1" ht="15.75" x14ac:dyDescent="0.25">
      <c r="A45" s="24" t="s">
        <v>262</v>
      </c>
      <c r="B45" s="23"/>
      <c r="C45" s="23" t="s">
        <v>1246</v>
      </c>
      <c r="D45" s="23" t="s">
        <v>47</v>
      </c>
      <c r="E45" s="23"/>
      <c r="F45" s="23" t="s">
        <v>48</v>
      </c>
      <c r="G45" s="21">
        <v>12000</v>
      </c>
      <c r="H45" s="21">
        <v>0</v>
      </c>
      <c r="I45" s="21">
        <v>0</v>
      </c>
      <c r="J45" s="21">
        <v>0</v>
      </c>
      <c r="K45" s="21">
        <v>0</v>
      </c>
      <c r="L45" s="22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10000</v>
      </c>
      <c r="U45" s="21">
        <v>2000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</row>
    <row r="46" spans="1:35" s="14" customFormat="1" ht="15.75" x14ac:dyDescent="0.25">
      <c r="A46" s="24" t="s">
        <v>1245</v>
      </c>
      <c r="B46" s="23"/>
      <c r="C46" s="23" t="s">
        <v>1242</v>
      </c>
      <c r="D46" s="23" t="s">
        <v>43</v>
      </c>
      <c r="E46" s="23"/>
      <c r="F46" s="23" t="s">
        <v>44</v>
      </c>
      <c r="G46" s="21">
        <v>116640</v>
      </c>
      <c r="H46" s="21">
        <v>0</v>
      </c>
      <c r="I46" s="21">
        <v>0</v>
      </c>
      <c r="J46" s="21">
        <v>0</v>
      </c>
      <c r="K46" s="21">
        <v>0</v>
      </c>
      <c r="L46" s="22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97200</v>
      </c>
      <c r="U46" s="21">
        <v>19440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</row>
    <row r="47" spans="1:35" s="14" customFormat="1" ht="15.75" x14ac:dyDescent="0.25">
      <c r="A47" s="24" t="s">
        <v>1244</v>
      </c>
      <c r="B47" s="23"/>
      <c r="C47" s="23" t="s">
        <v>1242</v>
      </c>
      <c r="D47" s="23" t="s">
        <v>47</v>
      </c>
      <c r="E47" s="23"/>
      <c r="F47" s="23" t="s">
        <v>48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2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</row>
    <row r="48" spans="1:35" s="14" customFormat="1" ht="15.75" x14ac:dyDescent="0.25">
      <c r="A48" s="24" t="s">
        <v>1243</v>
      </c>
      <c r="B48" s="23"/>
      <c r="C48" s="23" t="s">
        <v>1242</v>
      </c>
      <c r="D48" s="23" t="s">
        <v>40</v>
      </c>
      <c r="E48" s="23"/>
      <c r="F48" s="23" t="s">
        <v>42</v>
      </c>
      <c r="G48" s="21">
        <v>346764</v>
      </c>
      <c r="H48" s="21">
        <v>0</v>
      </c>
      <c r="I48" s="21">
        <v>0</v>
      </c>
      <c r="J48" s="21">
        <v>0</v>
      </c>
      <c r="K48" s="21">
        <v>0</v>
      </c>
      <c r="L48" s="22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288970</v>
      </c>
      <c r="U48" s="21">
        <v>57794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</row>
    <row r="49" spans="1:35" s="14" customFormat="1" ht="15.75" x14ac:dyDescent="0.25">
      <c r="A49" s="24" t="s">
        <v>1241</v>
      </c>
      <c r="B49" s="23"/>
      <c r="C49" s="23" t="s">
        <v>1238</v>
      </c>
      <c r="D49" s="23" t="s">
        <v>55</v>
      </c>
      <c r="E49" s="23" t="s">
        <v>56</v>
      </c>
      <c r="F49" s="23" t="s">
        <v>57</v>
      </c>
      <c r="G49" s="21">
        <v>3000</v>
      </c>
      <c r="H49" s="21">
        <v>0</v>
      </c>
      <c r="I49" s="21">
        <v>0</v>
      </c>
      <c r="J49" s="21">
        <v>0</v>
      </c>
      <c r="K49" s="21">
        <v>0</v>
      </c>
      <c r="L49" s="22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2500</v>
      </c>
      <c r="U49" s="21">
        <v>500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</row>
    <row r="50" spans="1:35" s="14" customFormat="1" ht="15.75" x14ac:dyDescent="0.25">
      <c r="A50" s="24" t="s">
        <v>1240</v>
      </c>
      <c r="B50" s="23"/>
      <c r="C50" s="23" t="s">
        <v>1238</v>
      </c>
      <c r="D50" s="23" t="s">
        <v>43</v>
      </c>
      <c r="E50" s="23"/>
      <c r="F50" s="23" t="s">
        <v>44</v>
      </c>
      <c r="G50" s="21">
        <v>113400</v>
      </c>
      <c r="H50" s="21">
        <v>0</v>
      </c>
      <c r="I50" s="21">
        <v>0</v>
      </c>
      <c r="J50" s="21">
        <v>0</v>
      </c>
      <c r="K50" s="21">
        <v>0</v>
      </c>
      <c r="L50" s="22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94500</v>
      </c>
      <c r="U50" s="21">
        <v>18900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</row>
    <row r="51" spans="1:35" s="14" customFormat="1" ht="15.75" x14ac:dyDescent="0.25">
      <c r="A51" s="24" t="s">
        <v>488</v>
      </c>
      <c r="B51" s="23"/>
      <c r="C51" s="23" t="s">
        <v>1238</v>
      </c>
      <c r="D51" s="23" t="s">
        <v>43</v>
      </c>
      <c r="E51" s="23"/>
      <c r="F51" s="23" t="s">
        <v>44</v>
      </c>
      <c r="G51" s="21">
        <v>149040</v>
      </c>
      <c r="H51" s="21">
        <v>0</v>
      </c>
      <c r="I51" s="21">
        <v>0</v>
      </c>
      <c r="J51" s="21">
        <v>0</v>
      </c>
      <c r="K51" s="21">
        <v>0</v>
      </c>
      <c r="L51" s="22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124200</v>
      </c>
      <c r="U51" s="21">
        <v>24840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</row>
    <row r="52" spans="1:35" s="14" customFormat="1" ht="15.75" x14ac:dyDescent="0.25">
      <c r="A52" s="24" t="s">
        <v>1239</v>
      </c>
      <c r="B52" s="23"/>
      <c r="C52" s="23" t="s">
        <v>1238</v>
      </c>
      <c r="D52" s="23" t="s">
        <v>47</v>
      </c>
      <c r="E52" s="23"/>
      <c r="F52" s="23" t="s">
        <v>48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2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</row>
    <row r="53" spans="1:35" s="14" customFormat="1" ht="15.75" x14ac:dyDescent="0.25">
      <c r="A53" s="24" t="s">
        <v>1237</v>
      </c>
      <c r="B53" s="23"/>
      <c r="C53" s="23" t="s">
        <v>1234</v>
      </c>
      <c r="D53" s="23" t="s">
        <v>58</v>
      </c>
      <c r="E53" s="23" t="s">
        <v>27</v>
      </c>
      <c r="F53" s="23" t="s">
        <v>59</v>
      </c>
      <c r="G53" s="21">
        <v>30000</v>
      </c>
      <c r="H53" s="21">
        <v>30000</v>
      </c>
      <c r="I53" s="21">
        <v>0</v>
      </c>
      <c r="J53" s="21">
        <v>0</v>
      </c>
      <c r="K53" s="21">
        <v>0</v>
      </c>
      <c r="L53" s="22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</row>
    <row r="54" spans="1:35" s="14" customFormat="1" ht="15.75" x14ac:dyDescent="0.25">
      <c r="A54" s="24" t="s">
        <v>1236</v>
      </c>
      <c r="B54" s="23"/>
      <c r="C54" s="23" t="s">
        <v>1234</v>
      </c>
      <c r="D54" s="23" t="s">
        <v>40</v>
      </c>
      <c r="E54" s="23"/>
      <c r="F54" s="23" t="s">
        <v>42</v>
      </c>
      <c r="G54" s="21">
        <v>138000</v>
      </c>
      <c r="H54" s="21">
        <v>0</v>
      </c>
      <c r="I54" s="21">
        <v>0</v>
      </c>
      <c r="J54" s="21">
        <v>0</v>
      </c>
      <c r="K54" s="21">
        <v>0</v>
      </c>
      <c r="L54" s="22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115000</v>
      </c>
      <c r="U54" s="21">
        <v>23000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</row>
    <row r="55" spans="1:35" s="14" customFormat="1" ht="15.75" x14ac:dyDescent="0.25">
      <c r="A55" s="24" t="s">
        <v>1235</v>
      </c>
      <c r="B55" s="23"/>
      <c r="C55" s="23" t="s">
        <v>1234</v>
      </c>
      <c r="D55" s="23" t="s">
        <v>40</v>
      </c>
      <c r="E55" s="23"/>
      <c r="F55" s="23" t="s">
        <v>42</v>
      </c>
      <c r="G55" s="21">
        <v>247800</v>
      </c>
      <c r="H55" s="21">
        <v>0</v>
      </c>
      <c r="I55" s="21">
        <v>0</v>
      </c>
      <c r="J55" s="21">
        <v>0</v>
      </c>
      <c r="K55" s="21">
        <v>0</v>
      </c>
      <c r="L55" s="22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206500</v>
      </c>
      <c r="U55" s="21">
        <v>41300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</row>
    <row r="56" spans="1:35" s="14" customFormat="1" ht="15.75" x14ac:dyDescent="0.25">
      <c r="A56" s="24" t="s">
        <v>361</v>
      </c>
      <c r="B56" s="23"/>
      <c r="C56" s="23" t="s">
        <v>1232</v>
      </c>
      <c r="D56" s="23" t="s">
        <v>43</v>
      </c>
      <c r="E56" s="23"/>
      <c r="F56" s="23" t="s">
        <v>44</v>
      </c>
      <c r="G56" s="21">
        <v>93960</v>
      </c>
      <c r="H56" s="21">
        <v>0</v>
      </c>
      <c r="I56" s="21">
        <v>0</v>
      </c>
      <c r="J56" s="21">
        <v>0</v>
      </c>
      <c r="K56" s="21">
        <v>0</v>
      </c>
      <c r="L56" s="22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78300</v>
      </c>
      <c r="U56" s="21">
        <v>15660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</row>
    <row r="57" spans="1:35" s="14" customFormat="1" ht="15.75" x14ac:dyDescent="0.25">
      <c r="A57" s="24" t="s">
        <v>1233</v>
      </c>
      <c r="B57" s="23"/>
      <c r="C57" s="23" t="s">
        <v>1232</v>
      </c>
      <c r="D57" s="23" t="s">
        <v>40</v>
      </c>
      <c r="E57" s="23"/>
      <c r="F57" s="23" t="s">
        <v>42</v>
      </c>
      <c r="G57" s="21">
        <v>77026</v>
      </c>
      <c r="H57" s="21">
        <v>0</v>
      </c>
      <c r="I57" s="21">
        <v>0</v>
      </c>
      <c r="J57" s="21">
        <v>0</v>
      </c>
      <c r="K57" s="21">
        <v>0</v>
      </c>
      <c r="L57" s="22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64188</v>
      </c>
      <c r="U57" s="21">
        <v>12838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</row>
    <row r="58" spans="1:35" s="14" customFormat="1" ht="15.75" x14ac:dyDescent="0.25">
      <c r="A58" s="24" t="s">
        <v>1231</v>
      </c>
      <c r="B58" s="23"/>
      <c r="C58" s="23" t="s">
        <v>1229</v>
      </c>
      <c r="D58" s="23" t="s">
        <v>43</v>
      </c>
      <c r="E58" s="23"/>
      <c r="F58" s="23" t="s">
        <v>44</v>
      </c>
      <c r="G58" s="21">
        <v>155520</v>
      </c>
      <c r="H58" s="21">
        <v>0</v>
      </c>
      <c r="I58" s="21">
        <v>0</v>
      </c>
      <c r="J58" s="21">
        <v>0</v>
      </c>
      <c r="K58" s="21">
        <v>0</v>
      </c>
      <c r="L58" s="22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129600</v>
      </c>
      <c r="U58" s="21">
        <v>25920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</row>
    <row r="59" spans="1:35" s="14" customFormat="1" ht="15.75" x14ac:dyDescent="0.25">
      <c r="A59" s="24" t="s">
        <v>1230</v>
      </c>
      <c r="B59" s="23"/>
      <c r="C59" s="23" t="s">
        <v>1229</v>
      </c>
      <c r="D59" s="23" t="s">
        <v>47</v>
      </c>
      <c r="E59" s="23"/>
      <c r="F59" s="23" t="s">
        <v>48</v>
      </c>
      <c r="G59" s="21">
        <v>7360</v>
      </c>
      <c r="H59" s="21">
        <v>0</v>
      </c>
      <c r="I59" s="21">
        <v>0</v>
      </c>
      <c r="J59" s="21">
        <v>0</v>
      </c>
      <c r="K59" s="21">
        <v>0</v>
      </c>
      <c r="L59" s="22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6133</v>
      </c>
      <c r="U59" s="21">
        <v>1227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</row>
    <row r="60" spans="1:35" s="14" customFormat="1" ht="15.75" x14ac:dyDescent="0.25">
      <c r="A60" s="24" t="s">
        <v>1228</v>
      </c>
      <c r="B60" s="23"/>
      <c r="C60" s="23" t="s">
        <v>1226</v>
      </c>
      <c r="D60" s="23" t="s">
        <v>65</v>
      </c>
      <c r="E60" s="23" t="s">
        <v>27</v>
      </c>
      <c r="F60" s="23" t="s">
        <v>66</v>
      </c>
      <c r="G60" s="21">
        <v>19200</v>
      </c>
      <c r="H60" s="21">
        <v>0</v>
      </c>
      <c r="I60" s="21">
        <v>0</v>
      </c>
      <c r="J60" s="21">
        <v>0</v>
      </c>
      <c r="K60" s="21">
        <v>0</v>
      </c>
      <c r="L60" s="22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16000</v>
      </c>
      <c r="U60" s="21">
        <v>3200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</row>
    <row r="61" spans="1:35" s="14" customFormat="1" ht="15.75" x14ac:dyDescent="0.25">
      <c r="A61" s="24" t="s">
        <v>1227</v>
      </c>
      <c r="B61" s="23"/>
      <c r="C61" s="23" t="s">
        <v>1226</v>
      </c>
      <c r="D61" s="23" t="s">
        <v>40</v>
      </c>
      <c r="E61" s="23"/>
      <c r="F61" s="23" t="s">
        <v>42</v>
      </c>
      <c r="G61" s="21">
        <v>394260</v>
      </c>
      <c r="H61" s="21">
        <v>0</v>
      </c>
      <c r="I61" s="21">
        <v>0</v>
      </c>
      <c r="J61" s="21">
        <v>0</v>
      </c>
      <c r="K61" s="21">
        <v>0</v>
      </c>
      <c r="L61" s="22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328550</v>
      </c>
      <c r="U61" s="21">
        <v>65710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</row>
    <row r="62" spans="1:35" s="14" customFormat="1" ht="15.75" x14ac:dyDescent="0.25">
      <c r="A62" s="24" t="s">
        <v>1225</v>
      </c>
      <c r="B62" s="23"/>
      <c r="C62" s="23" t="s">
        <v>1224</v>
      </c>
      <c r="D62" s="23" t="s">
        <v>40</v>
      </c>
      <c r="E62" s="23"/>
      <c r="F62" s="23" t="s">
        <v>42</v>
      </c>
      <c r="G62" s="21">
        <v>27115</v>
      </c>
      <c r="H62" s="21">
        <v>0</v>
      </c>
      <c r="I62" s="21">
        <v>0</v>
      </c>
      <c r="J62" s="21">
        <v>0</v>
      </c>
      <c r="K62" s="21">
        <v>0</v>
      </c>
      <c r="L62" s="22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22596</v>
      </c>
      <c r="U62" s="21">
        <v>4519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</row>
    <row r="63" spans="1:35" s="14" customFormat="1" ht="15.75" x14ac:dyDescent="0.25">
      <c r="A63" s="24" t="s">
        <v>1223</v>
      </c>
      <c r="B63" s="23"/>
      <c r="C63" s="23" t="s">
        <v>1222</v>
      </c>
      <c r="D63" s="23" t="s">
        <v>40</v>
      </c>
      <c r="E63" s="23"/>
      <c r="F63" s="23" t="s">
        <v>42</v>
      </c>
      <c r="G63" s="21">
        <v>31632</v>
      </c>
      <c r="H63" s="21">
        <v>0</v>
      </c>
      <c r="I63" s="21">
        <v>0</v>
      </c>
      <c r="J63" s="21">
        <v>0</v>
      </c>
      <c r="K63" s="21">
        <v>0</v>
      </c>
      <c r="L63" s="22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26360</v>
      </c>
      <c r="U63" s="21">
        <v>5272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</row>
    <row r="64" spans="1:35" s="14" customFormat="1" ht="15.75" x14ac:dyDescent="0.25">
      <c r="A64" s="24" t="s">
        <v>1221</v>
      </c>
      <c r="B64" s="23"/>
      <c r="C64" s="23" t="s">
        <v>1220</v>
      </c>
      <c r="D64" s="23" t="s">
        <v>1219</v>
      </c>
      <c r="E64" s="23" t="s">
        <v>67</v>
      </c>
      <c r="F64" s="23" t="s">
        <v>68</v>
      </c>
      <c r="G64" s="21">
        <v>660474</v>
      </c>
      <c r="H64" s="21">
        <v>0</v>
      </c>
      <c r="I64" s="21">
        <v>0</v>
      </c>
      <c r="J64" s="21">
        <v>0</v>
      </c>
      <c r="K64" s="21">
        <v>0</v>
      </c>
      <c r="L64" s="22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550395</v>
      </c>
      <c r="U64" s="21">
        <v>110079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</row>
    <row r="65" spans="1:35" s="14" customFormat="1" ht="15.75" x14ac:dyDescent="0.25">
      <c r="A65" s="24" t="s">
        <v>1218</v>
      </c>
      <c r="B65" s="23"/>
      <c r="C65" s="23" t="s">
        <v>1215</v>
      </c>
      <c r="D65" s="23" t="s">
        <v>43</v>
      </c>
      <c r="E65" s="23"/>
      <c r="F65" s="23" t="s">
        <v>44</v>
      </c>
      <c r="G65" s="21">
        <v>103680</v>
      </c>
      <c r="H65" s="21">
        <v>0</v>
      </c>
      <c r="I65" s="21">
        <v>0</v>
      </c>
      <c r="J65" s="21">
        <v>0</v>
      </c>
      <c r="K65" s="21">
        <v>0</v>
      </c>
      <c r="L65" s="22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86400</v>
      </c>
      <c r="U65" s="21">
        <v>17280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</row>
    <row r="66" spans="1:35" s="14" customFormat="1" ht="15.75" x14ac:dyDescent="0.25">
      <c r="A66" s="24" t="s">
        <v>1217</v>
      </c>
      <c r="B66" s="23"/>
      <c r="C66" s="23" t="s">
        <v>1215</v>
      </c>
      <c r="D66" s="23" t="s">
        <v>40</v>
      </c>
      <c r="E66" s="23"/>
      <c r="F66" s="23" t="s">
        <v>42</v>
      </c>
      <c r="G66" s="21">
        <v>36000</v>
      </c>
      <c r="H66" s="21">
        <v>0</v>
      </c>
      <c r="I66" s="21">
        <v>0</v>
      </c>
      <c r="J66" s="21">
        <v>0</v>
      </c>
      <c r="K66" s="21">
        <v>0</v>
      </c>
      <c r="L66" s="22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30000</v>
      </c>
      <c r="U66" s="21">
        <v>6000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</row>
    <row r="67" spans="1:35" s="14" customFormat="1" ht="15.75" x14ac:dyDescent="0.25">
      <c r="A67" s="24" t="s">
        <v>1216</v>
      </c>
      <c r="B67" s="23"/>
      <c r="C67" s="23" t="s">
        <v>1215</v>
      </c>
      <c r="D67" s="23" t="s">
        <v>47</v>
      </c>
      <c r="E67" s="23"/>
      <c r="F67" s="23" t="s">
        <v>48</v>
      </c>
      <c r="G67" s="21">
        <v>24960</v>
      </c>
      <c r="H67" s="21">
        <v>0</v>
      </c>
      <c r="I67" s="21">
        <v>0</v>
      </c>
      <c r="J67" s="21">
        <v>0</v>
      </c>
      <c r="K67" s="21">
        <v>0</v>
      </c>
      <c r="L67" s="22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20800</v>
      </c>
      <c r="U67" s="21">
        <v>4160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</row>
    <row r="68" spans="1:35" s="14" customFormat="1" ht="15.75" x14ac:dyDescent="0.25">
      <c r="A68" s="24" t="s">
        <v>1214</v>
      </c>
      <c r="B68" s="23"/>
      <c r="C68" s="23" t="s">
        <v>1212</v>
      </c>
      <c r="D68" s="23" t="s">
        <v>40</v>
      </c>
      <c r="E68" s="23"/>
      <c r="F68" s="23" t="s">
        <v>42</v>
      </c>
      <c r="G68" s="21">
        <v>547200</v>
      </c>
      <c r="H68" s="21">
        <v>0</v>
      </c>
      <c r="I68" s="21">
        <v>0</v>
      </c>
      <c r="J68" s="21">
        <v>0</v>
      </c>
      <c r="K68" s="21">
        <v>0</v>
      </c>
      <c r="L68" s="22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456000</v>
      </c>
      <c r="U68" s="21">
        <v>91200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</row>
    <row r="69" spans="1:35" s="14" customFormat="1" ht="15.75" x14ac:dyDescent="0.25">
      <c r="A69" s="24" t="s">
        <v>1213</v>
      </c>
      <c r="B69" s="23"/>
      <c r="C69" s="23" t="s">
        <v>1212</v>
      </c>
      <c r="D69" s="23" t="s">
        <v>40</v>
      </c>
      <c r="E69" s="23"/>
      <c r="F69" s="23" t="s">
        <v>42</v>
      </c>
      <c r="G69" s="21">
        <v>20160</v>
      </c>
      <c r="H69" s="21">
        <v>0</v>
      </c>
      <c r="I69" s="21">
        <v>0</v>
      </c>
      <c r="J69" s="21">
        <v>0</v>
      </c>
      <c r="K69" s="21">
        <v>0</v>
      </c>
      <c r="L69" s="22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16800</v>
      </c>
      <c r="U69" s="21">
        <v>3360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</row>
    <row r="70" spans="1:35" s="14" customFormat="1" ht="15.75" x14ac:dyDescent="0.25">
      <c r="A70" s="24" t="s">
        <v>1211</v>
      </c>
      <c r="B70" s="23"/>
      <c r="C70" s="23" t="s">
        <v>1209</v>
      </c>
      <c r="D70" s="23" t="s">
        <v>40</v>
      </c>
      <c r="E70" s="23"/>
      <c r="F70" s="23" t="s">
        <v>42</v>
      </c>
      <c r="G70" s="21">
        <v>358560</v>
      </c>
      <c r="H70" s="21">
        <v>0</v>
      </c>
      <c r="I70" s="21">
        <v>0</v>
      </c>
      <c r="J70" s="21">
        <v>0</v>
      </c>
      <c r="K70" s="21">
        <v>0</v>
      </c>
      <c r="L70" s="22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298800</v>
      </c>
      <c r="U70" s="21">
        <v>59760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</row>
    <row r="71" spans="1:35" s="14" customFormat="1" ht="15.75" x14ac:dyDescent="0.25">
      <c r="A71" s="24" t="s">
        <v>1210</v>
      </c>
      <c r="B71" s="23"/>
      <c r="C71" s="23" t="s">
        <v>1209</v>
      </c>
      <c r="D71" s="23" t="s">
        <v>96</v>
      </c>
      <c r="E71" s="23"/>
      <c r="F71" s="23"/>
      <c r="G71" s="21">
        <v>87338</v>
      </c>
      <c r="H71" s="21">
        <v>0</v>
      </c>
      <c r="I71" s="21">
        <v>0</v>
      </c>
      <c r="J71" s="21">
        <v>0</v>
      </c>
      <c r="K71" s="21">
        <v>0</v>
      </c>
      <c r="L71" s="22">
        <v>72782</v>
      </c>
      <c r="M71" s="21">
        <v>14556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</row>
    <row r="72" spans="1:35" s="14" customFormat="1" ht="15.75" x14ac:dyDescent="0.25">
      <c r="A72" s="24" t="s">
        <v>1208</v>
      </c>
      <c r="B72" s="23"/>
      <c r="C72" s="23" t="s">
        <v>1207</v>
      </c>
      <c r="D72" s="23" t="s">
        <v>47</v>
      </c>
      <c r="E72" s="23"/>
      <c r="F72" s="23" t="s">
        <v>48</v>
      </c>
      <c r="G72" s="21">
        <v>32400</v>
      </c>
      <c r="H72" s="21">
        <v>0</v>
      </c>
      <c r="I72" s="21">
        <v>0</v>
      </c>
      <c r="J72" s="21">
        <v>0</v>
      </c>
      <c r="K72" s="21">
        <v>0</v>
      </c>
      <c r="L72" s="22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27000</v>
      </c>
      <c r="U72" s="21">
        <v>5400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</row>
    <row r="73" spans="1:35" s="14" customFormat="1" ht="15.75" x14ac:dyDescent="0.25">
      <c r="A73" s="24" t="s">
        <v>1206</v>
      </c>
      <c r="B73" s="23"/>
      <c r="C73" s="23" t="s">
        <v>1205</v>
      </c>
      <c r="D73" s="23" t="s">
        <v>40</v>
      </c>
      <c r="E73" s="23"/>
      <c r="F73" s="23" t="s">
        <v>42</v>
      </c>
      <c r="G73" s="21">
        <v>23696</v>
      </c>
      <c r="H73" s="21">
        <v>0</v>
      </c>
      <c r="I73" s="21">
        <v>0</v>
      </c>
      <c r="J73" s="21">
        <v>0</v>
      </c>
      <c r="K73" s="21">
        <v>0</v>
      </c>
      <c r="L73" s="22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19747</v>
      </c>
      <c r="U73" s="21">
        <v>3949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</row>
    <row r="74" spans="1:35" s="14" customFormat="1" ht="15.75" x14ac:dyDescent="0.25">
      <c r="A74" s="24" t="s">
        <v>307</v>
      </c>
      <c r="B74" s="23"/>
      <c r="C74" s="23" t="s">
        <v>1202</v>
      </c>
      <c r="D74" s="23" t="s">
        <v>60</v>
      </c>
      <c r="E74" s="23"/>
      <c r="F74" s="23"/>
      <c r="G74" s="21">
        <v>3159014</v>
      </c>
      <c r="H74" s="21">
        <v>0</v>
      </c>
      <c r="I74" s="21">
        <v>0</v>
      </c>
      <c r="J74" s="21">
        <v>0</v>
      </c>
      <c r="K74" s="21">
        <v>0</v>
      </c>
      <c r="L74" s="22">
        <v>2632512</v>
      </c>
      <c r="M74" s="21">
        <v>526502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</row>
    <row r="75" spans="1:35" s="14" customFormat="1" ht="15.75" x14ac:dyDescent="0.25">
      <c r="A75" s="24" t="s">
        <v>236</v>
      </c>
      <c r="B75" s="23"/>
      <c r="C75" s="23" t="s">
        <v>1202</v>
      </c>
      <c r="D75" s="23" t="s">
        <v>62</v>
      </c>
      <c r="E75" s="23"/>
      <c r="F75" s="23"/>
      <c r="G75" s="21">
        <v>417700</v>
      </c>
      <c r="H75" s="21">
        <v>0</v>
      </c>
      <c r="I75" s="21">
        <v>0</v>
      </c>
      <c r="J75" s="21">
        <v>0</v>
      </c>
      <c r="K75" s="21">
        <v>0</v>
      </c>
      <c r="L75" s="22">
        <v>348083</v>
      </c>
      <c r="M75" s="21">
        <v>69617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</row>
    <row r="76" spans="1:35" s="14" customFormat="1" ht="15.75" x14ac:dyDescent="0.25">
      <c r="A76" s="24" t="s">
        <v>1204</v>
      </c>
      <c r="B76" s="23"/>
      <c r="C76" s="23" t="s">
        <v>1202</v>
      </c>
      <c r="D76" s="23" t="s">
        <v>63</v>
      </c>
      <c r="E76" s="23"/>
      <c r="F76" s="23"/>
      <c r="G76" s="21">
        <v>101880</v>
      </c>
      <c r="H76" s="21">
        <v>0</v>
      </c>
      <c r="I76" s="21">
        <v>0</v>
      </c>
      <c r="J76" s="21">
        <v>0</v>
      </c>
      <c r="K76" s="21">
        <v>0</v>
      </c>
      <c r="L76" s="22">
        <v>84900</v>
      </c>
      <c r="M76" s="21">
        <v>16980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</row>
    <row r="77" spans="1:35" s="14" customFormat="1" ht="15.75" x14ac:dyDescent="0.25">
      <c r="A77" s="24" t="s">
        <v>1203</v>
      </c>
      <c r="B77" s="23"/>
      <c r="C77" s="23" t="s">
        <v>1202</v>
      </c>
      <c r="D77" s="23" t="s">
        <v>64</v>
      </c>
      <c r="E77" s="23"/>
      <c r="F77" s="23"/>
      <c r="G77" s="21">
        <v>417822</v>
      </c>
      <c r="H77" s="21">
        <v>0</v>
      </c>
      <c r="I77" s="21">
        <v>0</v>
      </c>
      <c r="J77" s="21">
        <v>0</v>
      </c>
      <c r="K77" s="21">
        <v>0</v>
      </c>
      <c r="L77" s="22">
        <v>348185</v>
      </c>
      <c r="M77" s="21">
        <v>69637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</row>
    <row r="78" spans="1:35" s="14" customFormat="1" ht="15.75" x14ac:dyDescent="0.25">
      <c r="A78" s="24" t="s">
        <v>339</v>
      </c>
      <c r="B78" s="23"/>
      <c r="C78" s="23" t="s">
        <v>1202</v>
      </c>
      <c r="D78" s="23" t="s">
        <v>47</v>
      </c>
      <c r="E78" s="23"/>
      <c r="F78" s="23" t="s">
        <v>48</v>
      </c>
      <c r="G78" s="21">
        <v>37440</v>
      </c>
      <c r="H78" s="21">
        <v>0</v>
      </c>
      <c r="I78" s="21">
        <v>0</v>
      </c>
      <c r="J78" s="21">
        <v>0</v>
      </c>
      <c r="K78" s="21">
        <v>0</v>
      </c>
      <c r="L78" s="22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31200</v>
      </c>
      <c r="U78" s="21">
        <v>6240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</row>
    <row r="79" spans="1:35" s="14" customFormat="1" ht="15.75" x14ac:dyDescent="0.25">
      <c r="A79" s="24" t="s">
        <v>1201</v>
      </c>
      <c r="B79" s="23"/>
      <c r="C79" s="23" t="s">
        <v>1197</v>
      </c>
      <c r="D79" s="23" t="s">
        <v>43</v>
      </c>
      <c r="E79" s="23"/>
      <c r="F79" s="23" t="s">
        <v>44</v>
      </c>
      <c r="G79" s="21">
        <v>149040</v>
      </c>
      <c r="H79" s="21">
        <v>0</v>
      </c>
      <c r="I79" s="21">
        <v>0</v>
      </c>
      <c r="J79" s="21">
        <v>0</v>
      </c>
      <c r="K79" s="21">
        <v>0</v>
      </c>
      <c r="L79" s="22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124200</v>
      </c>
      <c r="U79" s="21">
        <v>24840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</row>
    <row r="80" spans="1:35" s="14" customFormat="1" ht="15.75" x14ac:dyDescent="0.25">
      <c r="A80" s="24" t="s">
        <v>1200</v>
      </c>
      <c r="B80" s="23"/>
      <c r="C80" s="23" t="s">
        <v>1197</v>
      </c>
      <c r="D80" s="23" t="s">
        <v>40</v>
      </c>
      <c r="E80" s="23"/>
      <c r="F80" s="23" t="s">
        <v>42</v>
      </c>
      <c r="G80" s="21">
        <v>547200</v>
      </c>
      <c r="H80" s="21">
        <v>0</v>
      </c>
      <c r="I80" s="21">
        <v>0</v>
      </c>
      <c r="J80" s="21">
        <v>0</v>
      </c>
      <c r="K80" s="21">
        <v>0</v>
      </c>
      <c r="L80" s="22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456000</v>
      </c>
      <c r="U80" s="21">
        <v>91200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</row>
    <row r="81" spans="1:35" s="14" customFormat="1" ht="15.75" x14ac:dyDescent="0.25">
      <c r="A81" s="24" t="s">
        <v>1199</v>
      </c>
      <c r="B81" s="23" t="s">
        <v>1198</v>
      </c>
      <c r="C81" s="23" t="s">
        <v>1197</v>
      </c>
      <c r="D81" s="23" t="s">
        <v>40</v>
      </c>
      <c r="E81" s="23" t="s">
        <v>41</v>
      </c>
      <c r="F81" s="23" t="s">
        <v>42</v>
      </c>
      <c r="G81" s="21">
        <v>504000</v>
      </c>
      <c r="H81" s="21">
        <v>0</v>
      </c>
      <c r="I81" s="21">
        <v>0</v>
      </c>
      <c r="J81" s="21">
        <v>0</v>
      </c>
      <c r="K81" s="21">
        <v>0</v>
      </c>
      <c r="L81" s="22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420000</v>
      </c>
      <c r="U81" s="21">
        <v>84000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</row>
    <row r="82" spans="1:35" s="14" customFormat="1" ht="15.75" x14ac:dyDescent="0.25">
      <c r="A82" s="24" t="s">
        <v>1196</v>
      </c>
      <c r="B82" s="23"/>
      <c r="C82" s="23" t="s">
        <v>1193</v>
      </c>
      <c r="D82" s="23" t="s">
        <v>40</v>
      </c>
      <c r="E82" s="23"/>
      <c r="F82" s="23" t="s">
        <v>42</v>
      </c>
      <c r="G82" s="21">
        <v>30000</v>
      </c>
      <c r="H82" s="21">
        <v>0</v>
      </c>
      <c r="I82" s="21">
        <v>0</v>
      </c>
      <c r="J82" s="21">
        <v>0</v>
      </c>
      <c r="K82" s="21">
        <v>0</v>
      </c>
      <c r="L82" s="22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25000</v>
      </c>
      <c r="U82" s="21">
        <v>5000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</row>
    <row r="83" spans="1:35" s="14" customFormat="1" ht="15.75" x14ac:dyDescent="0.25">
      <c r="A83" s="24" t="s">
        <v>1195</v>
      </c>
      <c r="B83" s="23"/>
      <c r="C83" s="23" t="s">
        <v>1193</v>
      </c>
      <c r="D83" s="23" t="s">
        <v>43</v>
      </c>
      <c r="E83" s="23"/>
      <c r="F83" s="23" t="s">
        <v>44</v>
      </c>
      <c r="G83" s="21">
        <v>149040</v>
      </c>
      <c r="H83" s="21">
        <v>0</v>
      </c>
      <c r="I83" s="21">
        <v>0</v>
      </c>
      <c r="J83" s="21">
        <v>0</v>
      </c>
      <c r="K83" s="21">
        <v>0</v>
      </c>
      <c r="L83" s="22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124200</v>
      </c>
      <c r="U83" s="21">
        <v>24840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</row>
    <row r="84" spans="1:35" s="14" customFormat="1" ht="15.75" x14ac:dyDescent="0.25">
      <c r="A84" s="24" t="s">
        <v>1194</v>
      </c>
      <c r="B84" s="23"/>
      <c r="C84" s="23" t="s">
        <v>1193</v>
      </c>
      <c r="D84" s="23" t="s">
        <v>47</v>
      </c>
      <c r="E84" s="23"/>
      <c r="F84" s="23" t="s">
        <v>48</v>
      </c>
      <c r="G84" s="21">
        <v>15360</v>
      </c>
      <c r="H84" s="21">
        <v>0</v>
      </c>
      <c r="I84" s="21">
        <v>0</v>
      </c>
      <c r="J84" s="21">
        <v>0</v>
      </c>
      <c r="K84" s="21">
        <v>0</v>
      </c>
      <c r="L84" s="22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12800</v>
      </c>
      <c r="U84" s="21">
        <v>2560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</row>
    <row r="85" spans="1:35" s="14" customFormat="1" ht="15.75" x14ac:dyDescent="0.25">
      <c r="A85" s="24" t="s">
        <v>213</v>
      </c>
      <c r="B85" s="23"/>
      <c r="C85" s="23" t="s">
        <v>1192</v>
      </c>
      <c r="D85" s="23" t="s">
        <v>47</v>
      </c>
      <c r="E85" s="23"/>
      <c r="F85" s="23" t="s">
        <v>48</v>
      </c>
      <c r="G85" s="21">
        <v>5760</v>
      </c>
      <c r="H85" s="21">
        <v>0</v>
      </c>
      <c r="I85" s="21">
        <v>0</v>
      </c>
      <c r="J85" s="21">
        <v>0</v>
      </c>
      <c r="K85" s="21">
        <v>0</v>
      </c>
      <c r="L85" s="22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4800</v>
      </c>
      <c r="U85" s="21">
        <v>960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</row>
    <row r="86" spans="1:35" s="14" customFormat="1" ht="15.75" x14ac:dyDescent="0.25">
      <c r="A86" s="24" t="s">
        <v>1191</v>
      </c>
      <c r="B86" s="23"/>
      <c r="C86" s="23" t="s">
        <v>1189</v>
      </c>
      <c r="D86" s="23" t="s">
        <v>70</v>
      </c>
      <c r="E86" s="23"/>
      <c r="F86" s="23"/>
      <c r="G86" s="21">
        <v>82828</v>
      </c>
      <c r="H86" s="21">
        <v>0</v>
      </c>
      <c r="I86" s="21">
        <v>0</v>
      </c>
      <c r="J86" s="21">
        <v>0</v>
      </c>
      <c r="K86" s="21">
        <v>0</v>
      </c>
      <c r="L86" s="22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69023</v>
      </c>
      <c r="U86" s="21">
        <v>13805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</row>
    <row r="87" spans="1:35" s="14" customFormat="1" ht="15.75" x14ac:dyDescent="0.25">
      <c r="A87" s="24" t="s">
        <v>1190</v>
      </c>
      <c r="B87" s="23"/>
      <c r="C87" s="23" t="s">
        <v>1189</v>
      </c>
      <c r="D87" s="23" t="s">
        <v>43</v>
      </c>
      <c r="E87" s="23"/>
      <c r="F87" s="23" t="s">
        <v>44</v>
      </c>
      <c r="G87" s="21">
        <v>178200</v>
      </c>
      <c r="H87" s="21">
        <v>0</v>
      </c>
      <c r="I87" s="21">
        <v>0</v>
      </c>
      <c r="J87" s="21">
        <v>0</v>
      </c>
      <c r="K87" s="21">
        <v>0</v>
      </c>
      <c r="L87" s="22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148500</v>
      </c>
      <c r="U87" s="21">
        <v>29700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</row>
    <row r="88" spans="1:35" s="14" customFormat="1" ht="15.75" x14ac:dyDescent="0.25">
      <c r="A88" s="24" t="s">
        <v>1188</v>
      </c>
      <c r="B88" s="23" t="s">
        <v>1187</v>
      </c>
      <c r="C88" s="23" t="s">
        <v>1184</v>
      </c>
      <c r="D88" s="23" t="s">
        <v>72</v>
      </c>
      <c r="E88" s="23" t="s">
        <v>27</v>
      </c>
      <c r="F88" s="23" t="s">
        <v>73</v>
      </c>
      <c r="G88" s="21">
        <v>6583</v>
      </c>
      <c r="H88" s="21">
        <v>0</v>
      </c>
      <c r="I88" s="21">
        <v>0</v>
      </c>
      <c r="J88" s="21">
        <v>0</v>
      </c>
      <c r="K88" s="21">
        <v>0</v>
      </c>
      <c r="L88" s="22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5486</v>
      </c>
      <c r="U88" s="21">
        <v>1097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</row>
    <row r="89" spans="1:35" s="14" customFormat="1" ht="15.75" x14ac:dyDescent="0.25">
      <c r="A89" s="24" t="s">
        <v>1186</v>
      </c>
      <c r="B89" s="23" t="s">
        <v>1185</v>
      </c>
      <c r="C89" s="23" t="s">
        <v>1184</v>
      </c>
      <c r="D89" s="23" t="s">
        <v>40</v>
      </c>
      <c r="E89" s="23" t="s">
        <v>41</v>
      </c>
      <c r="F89" s="23" t="s">
        <v>42</v>
      </c>
      <c r="G89" s="21">
        <v>256320</v>
      </c>
      <c r="H89" s="21">
        <v>0</v>
      </c>
      <c r="I89" s="21">
        <v>0</v>
      </c>
      <c r="J89" s="21">
        <v>0</v>
      </c>
      <c r="K89" s="21">
        <v>0</v>
      </c>
      <c r="L89" s="22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213600</v>
      </c>
      <c r="U89" s="21">
        <v>42720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</row>
    <row r="90" spans="1:35" s="14" customFormat="1" ht="15.75" x14ac:dyDescent="0.25">
      <c r="A90" s="24" t="s">
        <v>1183</v>
      </c>
      <c r="B90" s="23" t="s">
        <v>1182</v>
      </c>
      <c r="C90" s="23" t="s">
        <v>1179</v>
      </c>
      <c r="D90" s="23" t="s">
        <v>43</v>
      </c>
      <c r="E90" s="23" t="s">
        <v>27</v>
      </c>
      <c r="F90" s="23" t="s">
        <v>44</v>
      </c>
      <c r="G90" s="21">
        <v>149040</v>
      </c>
      <c r="H90" s="21">
        <v>0</v>
      </c>
      <c r="I90" s="21">
        <v>0</v>
      </c>
      <c r="J90" s="21">
        <v>0</v>
      </c>
      <c r="K90" s="21">
        <v>0</v>
      </c>
      <c r="L90" s="22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124200</v>
      </c>
      <c r="U90" s="21">
        <v>24840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</row>
    <row r="91" spans="1:35" s="14" customFormat="1" ht="15.75" x14ac:dyDescent="0.25">
      <c r="A91" s="24" t="s">
        <v>1181</v>
      </c>
      <c r="B91" s="23" t="s">
        <v>1180</v>
      </c>
      <c r="C91" s="23" t="s">
        <v>1179</v>
      </c>
      <c r="D91" s="23" t="s">
        <v>74</v>
      </c>
      <c r="E91" s="23" t="s">
        <v>27</v>
      </c>
      <c r="F91" s="23" t="s">
        <v>75</v>
      </c>
      <c r="G91" s="21">
        <v>28032</v>
      </c>
      <c r="H91" s="21">
        <v>0</v>
      </c>
      <c r="I91" s="21">
        <v>0</v>
      </c>
      <c r="J91" s="21">
        <v>0</v>
      </c>
      <c r="K91" s="21">
        <v>0</v>
      </c>
      <c r="L91" s="22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23360</v>
      </c>
      <c r="U91" s="21">
        <v>4672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</row>
    <row r="92" spans="1:35" s="14" customFormat="1" ht="15.75" x14ac:dyDescent="0.25">
      <c r="A92" s="24" t="s">
        <v>1178</v>
      </c>
      <c r="B92" s="23" t="s">
        <v>1177</v>
      </c>
      <c r="C92" s="23" t="s">
        <v>1176</v>
      </c>
      <c r="D92" s="23" t="s">
        <v>47</v>
      </c>
      <c r="E92" s="23"/>
      <c r="F92" s="23" t="s">
        <v>48</v>
      </c>
      <c r="G92" s="21">
        <v>20400</v>
      </c>
      <c r="H92" s="21">
        <v>0</v>
      </c>
      <c r="I92" s="21">
        <v>0</v>
      </c>
      <c r="J92" s="21">
        <v>0</v>
      </c>
      <c r="K92" s="21">
        <v>0</v>
      </c>
      <c r="L92" s="22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17000</v>
      </c>
      <c r="U92" s="21">
        <v>3400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</row>
    <row r="93" spans="1:35" s="14" customFormat="1" ht="15.75" x14ac:dyDescent="0.25">
      <c r="A93" s="24" t="s">
        <v>1175</v>
      </c>
      <c r="B93" s="23" t="s">
        <v>1174</v>
      </c>
      <c r="C93" s="23" t="s">
        <v>1173</v>
      </c>
      <c r="D93" s="23" t="s">
        <v>40</v>
      </c>
      <c r="E93" s="23" t="s">
        <v>41</v>
      </c>
      <c r="F93" s="23" t="s">
        <v>42</v>
      </c>
      <c r="G93" s="21">
        <v>368230</v>
      </c>
      <c r="H93" s="21">
        <v>0</v>
      </c>
      <c r="I93" s="21">
        <v>0</v>
      </c>
      <c r="J93" s="21">
        <v>0</v>
      </c>
      <c r="K93" s="21">
        <v>0</v>
      </c>
      <c r="L93" s="22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306858</v>
      </c>
      <c r="U93" s="21">
        <v>61372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</row>
    <row r="94" spans="1:35" s="14" customFormat="1" ht="15.75" x14ac:dyDescent="0.25">
      <c r="A94" s="24" t="s">
        <v>292</v>
      </c>
      <c r="B94" s="23" t="s">
        <v>76</v>
      </c>
      <c r="C94" s="23" t="s">
        <v>1172</v>
      </c>
      <c r="D94" s="23" t="s">
        <v>60</v>
      </c>
      <c r="E94" s="23" t="s">
        <v>77</v>
      </c>
      <c r="F94" s="23"/>
      <c r="G94" s="21">
        <v>2617630</v>
      </c>
      <c r="H94" s="21">
        <v>0</v>
      </c>
      <c r="I94" s="21">
        <v>0</v>
      </c>
      <c r="J94" s="21">
        <v>0</v>
      </c>
      <c r="K94" s="21">
        <v>0</v>
      </c>
      <c r="L94" s="22">
        <v>2181358</v>
      </c>
      <c r="M94" s="21">
        <v>436272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</row>
    <row r="95" spans="1:35" s="14" customFormat="1" ht="15.75" x14ac:dyDescent="0.25">
      <c r="A95" s="24" t="s">
        <v>1171</v>
      </c>
      <c r="B95" s="23" t="s">
        <v>1171</v>
      </c>
      <c r="C95" s="23" t="s">
        <v>1170</v>
      </c>
      <c r="D95" s="23" t="s">
        <v>70</v>
      </c>
      <c r="E95" s="23" t="s">
        <v>27</v>
      </c>
      <c r="F95" s="23"/>
      <c r="G95" s="21">
        <v>61920</v>
      </c>
      <c r="H95" s="21">
        <v>0</v>
      </c>
      <c r="I95" s="21">
        <v>0</v>
      </c>
      <c r="J95" s="21">
        <v>0</v>
      </c>
      <c r="K95" s="21">
        <v>0</v>
      </c>
      <c r="L95" s="22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51600</v>
      </c>
      <c r="U95" s="21">
        <v>10320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</row>
    <row r="96" spans="1:35" s="14" customFormat="1" ht="15.75" x14ac:dyDescent="0.25">
      <c r="A96" s="24" t="s">
        <v>1169</v>
      </c>
      <c r="B96" s="23" t="s">
        <v>1168</v>
      </c>
      <c r="C96" s="23" t="s">
        <v>1167</v>
      </c>
      <c r="D96" s="23" t="s">
        <v>40</v>
      </c>
      <c r="E96" s="23" t="s">
        <v>41</v>
      </c>
      <c r="F96" s="23" t="s">
        <v>42</v>
      </c>
      <c r="G96" s="21">
        <v>467940</v>
      </c>
      <c r="H96" s="21">
        <v>0</v>
      </c>
      <c r="I96" s="21">
        <v>0</v>
      </c>
      <c r="J96" s="21">
        <v>0</v>
      </c>
      <c r="K96" s="21">
        <v>0</v>
      </c>
      <c r="L96" s="22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389950</v>
      </c>
      <c r="U96" s="21">
        <v>77990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</row>
    <row r="97" spans="1:35" s="14" customFormat="1" ht="15.75" x14ac:dyDescent="0.25">
      <c r="A97" s="24" t="s">
        <v>1166</v>
      </c>
      <c r="B97" s="23" t="s">
        <v>1165</v>
      </c>
      <c r="C97" s="23" t="s">
        <v>1164</v>
      </c>
      <c r="D97" s="23" t="s">
        <v>58</v>
      </c>
      <c r="E97" s="23" t="s">
        <v>27</v>
      </c>
      <c r="F97" s="23" t="s">
        <v>59</v>
      </c>
      <c r="G97" s="21">
        <v>30000</v>
      </c>
      <c r="H97" s="21">
        <v>30000</v>
      </c>
      <c r="I97" s="21">
        <v>0</v>
      </c>
      <c r="J97" s="21">
        <v>0</v>
      </c>
      <c r="K97" s="21">
        <v>0</v>
      </c>
      <c r="L97" s="22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</row>
    <row r="98" spans="1:35" s="14" customFormat="1" ht="15.75" x14ac:dyDescent="0.25">
      <c r="A98" s="24" t="s">
        <v>1163</v>
      </c>
      <c r="B98" s="23" t="s">
        <v>79</v>
      </c>
      <c r="C98" s="23" t="s">
        <v>1162</v>
      </c>
      <c r="D98" s="23" t="s">
        <v>62</v>
      </c>
      <c r="E98" s="23" t="s">
        <v>77</v>
      </c>
      <c r="F98" s="23"/>
      <c r="G98" s="21">
        <v>744526</v>
      </c>
      <c r="H98" s="21">
        <v>0</v>
      </c>
      <c r="I98" s="21">
        <v>0</v>
      </c>
      <c r="J98" s="21">
        <v>0</v>
      </c>
      <c r="K98" s="21">
        <v>0</v>
      </c>
      <c r="L98" s="22">
        <v>620438</v>
      </c>
      <c r="M98" s="21">
        <v>124088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</row>
    <row r="99" spans="1:35" s="14" customFormat="1" ht="15.75" x14ac:dyDescent="0.25">
      <c r="A99" s="24" t="s">
        <v>278</v>
      </c>
      <c r="B99" s="23" t="s">
        <v>1161</v>
      </c>
      <c r="C99" s="23" t="s">
        <v>1160</v>
      </c>
      <c r="D99" s="23" t="s">
        <v>47</v>
      </c>
      <c r="E99" s="23" t="s">
        <v>27</v>
      </c>
      <c r="F99" s="23" t="s">
        <v>48</v>
      </c>
      <c r="G99" s="21">
        <v>44320</v>
      </c>
      <c r="H99" s="21">
        <v>0</v>
      </c>
      <c r="I99" s="21">
        <v>0</v>
      </c>
      <c r="J99" s="21">
        <v>0</v>
      </c>
      <c r="K99" s="21">
        <v>0</v>
      </c>
      <c r="L99" s="22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36933</v>
      </c>
      <c r="U99" s="21">
        <v>7387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</row>
    <row r="100" spans="1:35" s="14" customFormat="1" ht="15.75" x14ac:dyDescent="0.25">
      <c r="A100" s="24" t="s">
        <v>1159</v>
      </c>
      <c r="B100" s="23" t="s">
        <v>1158</v>
      </c>
      <c r="C100" s="23" t="s">
        <v>1157</v>
      </c>
      <c r="D100" s="23" t="s">
        <v>47</v>
      </c>
      <c r="E100" s="23" t="s">
        <v>27</v>
      </c>
      <c r="F100" s="23" t="s">
        <v>48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2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</row>
    <row r="101" spans="1:35" s="14" customFormat="1" ht="15.75" x14ac:dyDescent="0.25">
      <c r="A101" s="24" t="s">
        <v>1156</v>
      </c>
      <c r="B101" s="23" t="s">
        <v>1155</v>
      </c>
      <c r="C101" s="23" t="s">
        <v>1152</v>
      </c>
      <c r="D101" s="23" t="s">
        <v>51</v>
      </c>
      <c r="E101" s="23" t="s">
        <v>27</v>
      </c>
      <c r="F101" s="23" t="s">
        <v>52</v>
      </c>
      <c r="G101" s="21">
        <v>12600</v>
      </c>
      <c r="H101" s="21">
        <v>0</v>
      </c>
      <c r="I101" s="21">
        <v>0</v>
      </c>
      <c r="J101" s="21">
        <v>0</v>
      </c>
      <c r="K101" s="21">
        <v>0</v>
      </c>
      <c r="L101" s="22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10500</v>
      </c>
      <c r="U101" s="21">
        <v>2100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</row>
    <row r="102" spans="1:35" s="14" customFormat="1" ht="15.75" x14ac:dyDescent="0.25">
      <c r="A102" s="24" t="s">
        <v>1154</v>
      </c>
      <c r="B102" s="23" t="s">
        <v>1153</v>
      </c>
      <c r="C102" s="23" t="s">
        <v>1152</v>
      </c>
      <c r="D102" s="23" t="s">
        <v>43</v>
      </c>
      <c r="E102" s="23" t="s">
        <v>27</v>
      </c>
      <c r="F102" s="23" t="s">
        <v>44</v>
      </c>
      <c r="G102" s="21">
        <v>200232</v>
      </c>
      <c r="H102" s="21">
        <v>0</v>
      </c>
      <c r="I102" s="21">
        <v>0</v>
      </c>
      <c r="J102" s="21">
        <v>0</v>
      </c>
      <c r="K102" s="21">
        <v>0</v>
      </c>
      <c r="L102" s="22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166860</v>
      </c>
      <c r="U102" s="21">
        <v>33372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</row>
    <row r="103" spans="1:35" s="14" customFormat="1" ht="15.75" x14ac:dyDescent="0.25">
      <c r="A103" s="24" t="s">
        <v>409</v>
      </c>
      <c r="B103" s="23" t="s">
        <v>1151</v>
      </c>
      <c r="C103" s="23" t="s">
        <v>1150</v>
      </c>
      <c r="D103" s="23" t="s">
        <v>47</v>
      </c>
      <c r="E103" s="23" t="s">
        <v>27</v>
      </c>
      <c r="F103" s="23" t="s">
        <v>48</v>
      </c>
      <c r="G103" s="21">
        <v>18080</v>
      </c>
      <c r="H103" s="21">
        <v>0</v>
      </c>
      <c r="I103" s="21">
        <v>0</v>
      </c>
      <c r="J103" s="21">
        <v>0</v>
      </c>
      <c r="K103" s="21">
        <v>0</v>
      </c>
      <c r="L103" s="22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15067</v>
      </c>
      <c r="U103" s="21">
        <v>3013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</row>
    <row r="104" spans="1:35" s="14" customFormat="1" ht="15.75" x14ac:dyDescent="0.25">
      <c r="A104" s="24" t="s">
        <v>1149</v>
      </c>
      <c r="B104" s="23" t="s">
        <v>1148</v>
      </c>
      <c r="C104" s="23" t="s">
        <v>1147</v>
      </c>
      <c r="D104" s="23" t="s">
        <v>47</v>
      </c>
      <c r="E104" s="23" t="s">
        <v>27</v>
      </c>
      <c r="F104" s="23" t="s">
        <v>48</v>
      </c>
      <c r="G104" s="21">
        <v>20160</v>
      </c>
      <c r="H104" s="21">
        <v>0</v>
      </c>
      <c r="I104" s="21">
        <v>0</v>
      </c>
      <c r="J104" s="21">
        <v>0</v>
      </c>
      <c r="K104" s="21">
        <v>0</v>
      </c>
      <c r="L104" s="22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16800</v>
      </c>
      <c r="U104" s="21">
        <v>3360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</row>
    <row r="105" spans="1:35" s="14" customFormat="1" ht="15.75" x14ac:dyDescent="0.25">
      <c r="A105" s="24" t="s">
        <v>1146</v>
      </c>
      <c r="B105" s="23" t="s">
        <v>1145</v>
      </c>
      <c r="C105" s="23" t="s">
        <v>1144</v>
      </c>
      <c r="D105" s="23" t="s">
        <v>40</v>
      </c>
      <c r="E105" s="23" t="s">
        <v>41</v>
      </c>
      <c r="F105" s="23" t="s">
        <v>42</v>
      </c>
      <c r="G105" s="21">
        <v>202790</v>
      </c>
      <c r="H105" s="21">
        <v>0</v>
      </c>
      <c r="I105" s="21">
        <v>0</v>
      </c>
      <c r="J105" s="21">
        <v>0</v>
      </c>
      <c r="K105" s="21">
        <v>0</v>
      </c>
      <c r="L105" s="22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168992</v>
      </c>
      <c r="U105" s="21">
        <v>33798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</row>
    <row r="106" spans="1:35" s="14" customFormat="1" ht="15.75" x14ac:dyDescent="0.25">
      <c r="A106" s="24" t="s">
        <v>376</v>
      </c>
      <c r="B106" s="23" t="s">
        <v>1143</v>
      </c>
      <c r="C106" s="23" t="s">
        <v>1138</v>
      </c>
      <c r="D106" s="23" t="s">
        <v>80</v>
      </c>
      <c r="E106" s="23" t="s">
        <v>81</v>
      </c>
      <c r="F106" s="23"/>
      <c r="G106" s="21">
        <v>876172</v>
      </c>
      <c r="H106" s="21">
        <v>0</v>
      </c>
      <c r="I106" s="21">
        <v>0</v>
      </c>
      <c r="J106" s="21">
        <v>0</v>
      </c>
      <c r="K106" s="21">
        <v>0</v>
      </c>
      <c r="L106" s="22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730143</v>
      </c>
      <c r="U106" s="21">
        <v>146029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</row>
    <row r="107" spans="1:35" s="14" customFormat="1" ht="15.75" x14ac:dyDescent="0.25">
      <c r="A107" s="24" t="s">
        <v>1142</v>
      </c>
      <c r="B107" s="23" t="s">
        <v>1141</v>
      </c>
      <c r="C107" s="23" t="s">
        <v>1138</v>
      </c>
      <c r="D107" s="23" t="s">
        <v>43</v>
      </c>
      <c r="E107" s="23" t="s">
        <v>27</v>
      </c>
      <c r="F107" s="23" t="s">
        <v>44</v>
      </c>
      <c r="G107" s="21">
        <v>149040</v>
      </c>
      <c r="H107" s="21">
        <v>0</v>
      </c>
      <c r="I107" s="21">
        <v>0</v>
      </c>
      <c r="J107" s="21">
        <v>0</v>
      </c>
      <c r="K107" s="21">
        <v>0</v>
      </c>
      <c r="L107" s="22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124200</v>
      </c>
      <c r="U107" s="21">
        <v>24840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</row>
    <row r="108" spans="1:35" s="14" customFormat="1" ht="15.75" x14ac:dyDescent="0.25">
      <c r="A108" s="24" t="s">
        <v>1140</v>
      </c>
      <c r="B108" s="23" t="s">
        <v>1139</v>
      </c>
      <c r="C108" s="23" t="s">
        <v>1138</v>
      </c>
      <c r="D108" s="23" t="s">
        <v>36</v>
      </c>
      <c r="E108" s="23" t="s">
        <v>27</v>
      </c>
      <c r="F108" s="23" t="s">
        <v>37</v>
      </c>
      <c r="G108" s="21">
        <v>80000</v>
      </c>
      <c r="H108" s="21">
        <v>0</v>
      </c>
      <c r="I108" s="21">
        <v>0</v>
      </c>
      <c r="J108" s="21">
        <v>0</v>
      </c>
      <c r="K108" s="21">
        <v>0</v>
      </c>
      <c r="L108" s="22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66667</v>
      </c>
      <c r="U108" s="21">
        <v>13333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</row>
    <row r="109" spans="1:35" s="14" customFormat="1" ht="15.75" x14ac:dyDescent="0.25">
      <c r="A109" s="24" t="s">
        <v>1137</v>
      </c>
      <c r="B109" s="23" t="s">
        <v>1136</v>
      </c>
      <c r="C109" s="23" t="s">
        <v>1135</v>
      </c>
      <c r="D109" s="23" t="s">
        <v>40</v>
      </c>
      <c r="E109" s="23" t="s">
        <v>41</v>
      </c>
      <c r="F109" s="23" t="s">
        <v>42</v>
      </c>
      <c r="G109" s="21">
        <v>27060</v>
      </c>
      <c r="H109" s="21">
        <v>0</v>
      </c>
      <c r="I109" s="21">
        <v>0</v>
      </c>
      <c r="J109" s="21">
        <v>0</v>
      </c>
      <c r="K109" s="21">
        <v>0</v>
      </c>
      <c r="L109" s="22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22550</v>
      </c>
      <c r="U109" s="21">
        <v>4510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</row>
    <row r="110" spans="1:35" s="14" customFormat="1" ht="15.75" x14ac:dyDescent="0.25">
      <c r="A110" s="24" t="s">
        <v>1134</v>
      </c>
      <c r="B110" s="23" t="s">
        <v>1134</v>
      </c>
      <c r="C110" s="23" t="s">
        <v>1131</v>
      </c>
      <c r="D110" s="23" t="s">
        <v>70</v>
      </c>
      <c r="E110" s="23" t="s">
        <v>27</v>
      </c>
      <c r="F110" s="23"/>
      <c r="G110" s="21">
        <v>36696</v>
      </c>
      <c r="H110" s="21">
        <v>0</v>
      </c>
      <c r="I110" s="21">
        <v>0</v>
      </c>
      <c r="J110" s="21">
        <v>0</v>
      </c>
      <c r="K110" s="21">
        <v>0</v>
      </c>
      <c r="L110" s="22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30580</v>
      </c>
      <c r="U110" s="21">
        <v>6116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</row>
    <row r="111" spans="1:35" s="14" customFormat="1" ht="15.75" x14ac:dyDescent="0.25">
      <c r="A111" s="24" t="s">
        <v>1133</v>
      </c>
      <c r="B111" s="23" t="s">
        <v>1132</v>
      </c>
      <c r="C111" s="23" t="s">
        <v>1131</v>
      </c>
      <c r="D111" s="23" t="s">
        <v>40</v>
      </c>
      <c r="E111" s="23" t="s">
        <v>41</v>
      </c>
      <c r="F111" s="23" t="s">
        <v>42</v>
      </c>
      <c r="G111" s="21">
        <v>29700</v>
      </c>
      <c r="H111" s="21">
        <v>0</v>
      </c>
      <c r="I111" s="21">
        <v>0</v>
      </c>
      <c r="J111" s="21">
        <v>0</v>
      </c>
      <c r="K111" s="21">
        <v>0</v>
      </c>
      <c r="L111" s="22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24750</v>
      </c>
      <c r="U111" s="21">
        <v>4950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</row>
    <row r="112" spans="1:35" s="14" customFormat="1" ht="15.75" x14ac:dyDescent="0.25">
      <c r="A112" s="24" t="s">
        <v>1130</v>
      </c>
      <c r="B112" s="23" t="s">
        <v>1129</v>
      </c>
      <c r="C112" s="23" t="s">
        <v>1128</v>
      </c>
      <c r="D112" s="23" t="s">
        <v>43</v>
      </c>
      <c r="E112" s="23" t="s">
        <v>27</v>
      </c>
      <c r="F112" s="23" t="s">
        <v>44</v>
      </c>
      <c r="G112" s="21">
        <v>200232</v>
      </c>
      <c r="H112" s="21">
        <v>0</v>
      </c>
      <c r="I112" s="21">
        <v>0</v>
      </c>
      <c r="J112" s="21">
        <v>0</v>
      </c>
      <c r="K112" s="21">
        <v>0</v>
      </c>
      <c r="L112" s="22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166860</v>
      </c>
      <c r="U112" s="21">
        <v>33372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</row>
    <row r="113" spans="1:35" s="14" customFormat="1" ht="15.75" x14ac:dyDescent="0.25">
      <c r="A113" s="24" t="s">
        <v>998</v>
      </c>
      <c r="B113" s="23" t="s">
        <v>1127</v>
      </c>
      <c r="C113" s="23" t="s">
        <v>1125</v>
      </c>
      <c r="D113" s="23" t="s">
        <v>82</v>
      </c>
      <c r="E113" s="23" t="s">
        <v>30</v>
      </c>
      <c r="F113" s="23" t="s">
        <v>83</v>
      </c>
      <c r="G113" s="21">
        <v>123806</v>
      </c>
      <c r="H113" s="21">
        <v>0</v>
      </c>
      <c r="I113" s="21">
        <v>0</v>
      </c>
      <c r="J113" s="21">
        <v>0</v>
      </c>
      <c r="K113" s="21">
        <v>0</v>
      </c>
      <c r="L113" s="22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103172</v>
      </c>
      <c r="U113" s="21">
        <v>20634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</row>
    <row r="114" spans="1:35" s="14" customFormat="1" ht="15.75" x14ac:dyDescent="0.25">
      <c r="A114" s="24" t="s">
        <v>1126</v>
      </c>
      <c r="B114" s="23" t="s">
        <v>1126</v>
      </c>
      <c r="C114" s="23" t="s">
        <v>1125</v>
      </c>
      <c r="D114" s="23" t="s">
        <v>70</v>
      </c>
      <c r="E114" s="23" t="s">
        <v>27</v>
      </c>
      <c r="F114" s="23"/>
      <c r="G114" s="21">
        <v>25614</v>
      </c>
      <c r="H114" s="21">
        <v>0</v>
      </c>
      <c r="I114" s="21">
        <v>0</v>
      </c>
      <c r="J114" s="21">
        <v>0</v>
      </c>
      <c r="K114" s="21">
        <v>0</v>
      </c>
      <c r="L114" s="22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21345</v>
      </c>
      <c r="U114" s="21">
        <v>4269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</row>
    <row r="115" spans="1:35" s="14" customFormat="1" ht="15.75" x14ac:dyDescent="0.25">
      <c r="A115" s="24" t="s">
        <v>1124</v>
      </c>
      <c r="B115" s="23" t="s">
        <v>1123</v>
      </c>
      <c r="C115" s="23" t="s">
        <v>1122</v>
      </c>
      <c r="D115" s="23" t="s">
        <v>47</v>
      </c>
      <c r="E115" s="23" t="s">
        <v>27</v>
      </c>
      <c r="F115" s="23" t="s">
        <v>48</v>
      </c>
      <c r="G115" s="21">
        <v>26400</v>
      </c>
      <c r="H115" s="21">
        <v>0</v>
      </c>
      <c r="I115" s="21">
        <v>0</v>
      </c>
      <c r="J115" s="21">
        <v>0</v>
      </c>
      <c r="K115" s="21">
        <v>0</v>
      </c>
      <c r="L115" s="22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22000</v>
      </c>
      <c r="U115" s="21">
        <v>4400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</row>
    <row r="116" spans="1:35" s="14" customFormat="1" ht="15.75" x14ac:dyDescent="0.25">
      <c r="A116" s="24" t="s">
        <v>1121</v>
      </c>
      <c r="B116" s="23" t="s">
        <v>1120</v>
      </c>
      <c r="C116" s="23" t="s">
        <v>1113</v>
      </c>
      <c r="D116" s="23" t="s">
        <v>40</v>
      </c>
      <c r="E116" s="23" t="s">
        <v>41</v>
      </c>
      <c r="F116" s="23" t="s">
        <v>42</v>
      </c>
      <c r="G116" s="21">
        <v>90200</v>
      </c>
      <c r="H116" s="21">
        <v>0</v>
      </c>
      <c r="I116" s="21">
        <v>0</v>
      </c>
      <c r="J116" s="21">
        <v>0</v>
      </c>
      <c r="K116" s="21">
        <v>0</v>
      </c>
      <c r="L116" s="22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75167</v>
      </c>
      <c r="U116" s="21">
        <v>15033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</row>
    <row r="117" spans="1:35" s="14" customFormat="1" ht="15.75" x14ac:dyDescent="0.25">
      <c r="A117" s="24" t="s">
        <v>1119</v>
      </c>
      <c r="B117" s="23" t="s">
        <v>1118</v>
      </c>
      <c r="C117" s="23" t="s">
        <v>1113</v>
      </c>
      <c r="D117" s="23" t="s">
        <v>40</v>
      </c>
      <c r="E117" s="23" t="s">
        <v>41</v>
      </c>
      <c r="F117" s="23" t="s">
        <v>42</v>
      </c>
      <c r="G117" s="21">
        <v>66300</v>
      </c>
      <c r="H117" s="21">
        <v>0</v>
      </c>
      <c r="I117" s="21">
        <v>0</v>
      </c>
      <c r="J117" s="21">
        <v>0</v>
      </c>
      <c r="K117" s="21">
        <v>0</v>
      </c>
      <c r="L117" s="22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55250</v>
      </c>
      <c r="U117" s="21">
        <v>11050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</row>
    <row r="118" spans="1:35" s="14" customFormat="1" ht="15.75" x14ac:dyDescent="0.25">
      <c r="A118" s="24" t="s">
        <v>1117</v>
      </c>
      <c r="B118" s="23" t="s">
        <v>1116</v>
      </c>
      <c r="C118" s="23" t="s">
        <v>1113</v>
      </c>
      <c r="D118" s="23" t="s">
        <v>47</v>
      </c>
      <c r="E118" s="23" t="s">
        <v>27</v>
      </c>
      <c r="F118" s="23" t="s">
        <v>48</v>
      </c>
      <c r="G118" s="21">
        <v>92046</v>
      </c>
      <c r="H118" s="21">
        <v>0</v>
      </c>
      <c r="I118" s="21">
        <v>0</v>
      </c>
      <c r="J118" s="21">
        <v>0</v>
      </c>
      <c r="K118" s="21">
        <v>0</v>
      </c>
      <c r="L118" s="22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76705</v>
      </c>
      <c r="U118" s="21">
        <v>15341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</row>
    <row r="119" spans="1:35" s="14" customFormat="1" ht="15.75" x14ac:dyDescent="0.25">
      <c r="A119" s="24" t="s">
        <v>1115</v>
      </c>
      <c r="B119" s="23" t="s">
        <v>1114</v>
      </c>
      <c r="C119" s="23" t="s">
        <v>1113</v>
      </c>
      <c r="D119" s="23" t="s">
        <v>43</v>
      </c>
      <c r="E119" s="23" t="s">
        <v>27</v>
      </c>
      <c r="F119" s="23" t="s">
        <v>44</v>
      </c>
      <c r="G119" s="21">
        <v>682020</v>
      </c>
      <c r="H119" s="21">
        <v>0</v>
      </c>
      <c r="I119" s="21">
        <v>0</v>
      </c>
      <c r="J119" s="21">
        <v>0</v>
      </c>
      <c r="K119" s="21">
        <v>0</v>
      </c>
      <c r="L119" s="22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568350</v>
      </c>
      <c r="U119" s="21">
        <v>113670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</row>
    <row r="120" spans="1:35" s="14" customFormat="1" ht="15.75" x14ac:dyDescent="0.25">
      <c r="A120" s="24" t="s">
        <v>1112</v>
      </c>
      <c r="B120" s="23" t="s">
        <v>1111</v>
      </c>
      <c r="C120" s="23" t="s">
        <v>1110</v>
      </c>
      <c r="D120" s="23" t="s">
        <v>40</v>
      </c>
      <c r="E120" s="23" t="s">
        <v>41</v>
      </c>
      <c r="F120" s="23" t="s">
        <v>42</v>
      </c>
      <c r="G120" s="21">
        <v>66960</v>
      </c>
      <c r="H120" s="21">
        <v>0</v>
      </c>
      <c r="I120" s="21">
        <v>0</v>
      </c>
      <c r="J120" s="21">
        <v>0</v>
      </c>
      <c r="K120" s="21">
        <v>0</v>
      </c>
      <c r="L120" s="22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55800</v>
      </c>
      <c r="U120" s="21">
        <v>11160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</row>
    <row r="121" spans="1:35" s="14" customFormat="1" ht="15.75" x14ac:dyDescent="0.25">
      <c r="A121" s="24" t="s">
        <v>212</v>
      </c>
      <c r="B121" s="23" t="s">
        <v>1109</v>
      </c>
      <c r="C121" s="23" t="s">
        <v>1108</v>
      </c>
      <c r="D121" s="23" t="s">
        <v>43</v>
      </c>
      <c r="E121" s="23" t="s">
        <v>27</v>
      </c>
      <c r="F121" s="23" t="s">
        <v>44</v>
      </c>
      <c r="G121" s="21">
        <v>200232</v>
      </c>
      <c r="H121" s="21">
        <v>0</v>
      </c>
      <c r="I121" s="21">
        <v>0</v>
      </c>
      <c r="J121" s="21">
        <v>0</v>
      </c>
      <c r="K121" s="21">
        <v>0</v>
      </c>
      <c r="L121" s="22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166860</v>
      </c>
      <c r="U121" s="21">
        <v>33372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</row>
    <row r="122" spans="1:35" s="14" customFormat="1" ht="15.75" x14ac:dyDescent="0.25">
      <c r="A122" s="24" t="s">
        <v>1107</v>
      </c>
      <c r="B122" s="23" t="s">
        <v>1106</v>
      </c>
      <c r="C122" s="23" t="s">
        <v>1105</v>
      </c>
      <c r="D122" s="23" t="s">
        <v>43</v>
      </c>
      <c r="E122" s="23" t="s">
        <v>27</v>
      </c>
      <c r="F122" s="23" t="s">
        <v>44</v>
      </c>
      <c r="G122" s="21">
        <v>300024</v>
      </c>
      <c r="H122" s="21">
        <v>0</v>
      </c>
      <c r="I122" s="21">
        <v>0</v>
      </c>
      <c r="J122" s="21">
        <v>0</v>
      </c>
      <c r="K122" s="21">
        <v>0</v>
      </c>
      <c r="L122" s="22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250020</v>
      </c>
      <c r="U122" s="21">
        <v>50004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</row>
    <row r="123" spans="1:35" s="14" customFormat="1" ht="15.75" x14ac:dyDescent="0.25">
      <c r="A123" s="24" t="s">
        <v>1104</v>
      </c>
      <c r="B123" s="23" t="s">
        <v>1103</v>
      </c>
      <c r="C123" s="23" t="s">
        <v>1100</v>
      </c>
      <c r="D123" s="23" t="s">
        <v>40</v>
      </c>
      <c r="E123" s="23" t="s">
        <v>41</v>
      </c>
      <c r="F123" s="23" t="s">
        <v>42</v>
      </c>
      <c r="G123" s="21">
        <v>47059</v>
      </c>
      <c r="H123" s="21">
        <v>0</v>
      </c>
      <c r="I123" s="21">
        <v>0</v>
      </c>
      <c r="J123" s="21">
        <v>0</v>
      </c>
      <c r="K123" s="21">
        <v>0</v>
      </c>
      <c r="L123" s="22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39216</v>
      </c>
      <c r="U123" s="21">
        <v>7843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</row>
    <row r="124" spans="1:35" s="14" customFormat="1" ht="15.75" x14ac:dyDescent="0.25">
      <c r="A124" s="24" t="s">
        <v>1102</v>
      </c>
      <c r="B124" s="23" t="s">
        <v>1101</v>
      </c>
      <c r="C124" s="23" t="s">
        <v>1100</v>
      </c>
      <c r="D124" s="23" t="s">
        <v>43</v>
      </c>
      <c r="E124" s="23" t="s">
        <v>27</v>
      </c>
      <c r="F124" s="23" t="s">
        <v>44</v>
      </c>
      <c r="G124" s="21">
        <v>200232</v>
      </c>
      <c r="H124" s="21">
        <v>0</v>
      </c>
      <c r="I124" s="21">
        <v>0</v>
      </c>
      <c r="J124" s="21">
        <v>0</v>
      </c>
      <c r="K124" s="21">
        <v>0</v>
      </c>
      <c r="L124" s="22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166860</v>
      </c>
      <c r="U124" s="21">
        <v>33372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</row>
    <row r="125" spans="1:35" s="14" customFormat="1" ht="15.75" x14ac:dyDescent="0.25">
      <c r="A125" s="24" t="s">
        <v>1099</v>
      </c>
      <c r="B125" s="23" t="s">
        <v>1098</v>
      </c>
      <c r="C125" s="23" t="s">
        <v>1097</v>
      </c>
      <c r="D125" s="23" t="s">
        <v>84</v>
      </c>
      <c r="E125" s="23" t="s">
        <v>27</v>
      </c>
      <c r="F125" s="23" t="s">
        <v>85</v>
      </c>
      <c r="G125" s="21">
        <v>16000</v>
      </c>
      <c r="H125" s="21">
        <v>0</v>
      </c>
      <c r="I125" s="21">
        <v>0</v>
      </c>
      <c r="J125" s="21">
        <v>0</v>
      </c>
      <c r="K125" s="21">
        <v>0</v>
      </c>
      <c r="L125" s="22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13333</v>
      </c>
      <c r="U125" s="21">
        <v>2667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</row>
    <row r="126" spans="1:35" s="14" customFormat="1" ht="15.75" x14ac:dyDescent="0.25">
      <c r="A126" s="24" t="s">
        <v>992</v>
      </c>
      <c r="B126" s="23" t="s">
        <v>1096</v>
      </c>
      <c r="C126" s="23" t="s">
        <v>1095</v>
      </c>
      <c r="D126" s="23" t="s">
        <v>43</v>
      </c>
      <c r="E126" s="23" t="s">
        <v>27</v>
      </c>
      <c r="F126" s="23" t="s">
        <v>44</v>
      </c>
      <c r="G126" s="21">
        <v>500256</v>
      </c>
      <c r="H126" s="21">
        <v>0</v>
      </c>
      <c r="I126" s="21">
        <v>0</v>
      </c>
      <c r="J126" s="21">
        <v>0</v>
      </c>
      <c r="K126" s="21">
        <v>0</v>
      </c>
      <c r="L126" s="22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416880</v>
      </c>
      <c r="U126" s="21">
        <v>83376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</row>
    <row r="127" spans="1:35" s="14" customFormat="1" ht="15.75" x14ac:dyDescent="0.25">
      <c r="A127" s="24" t="s">
        <v>1094</v>
      </c>
      <c r="B127" s="23" t="s">
        <v>1094</v>
      </c>
      <c r="C127" s="23" t="s">
        <v>1093</v>
      </c>
      <c r="D127" s="23" t="s">
        <v>70</v>
      </c>
      <c r="E127" s="23"/>
      <c r="F127" s="23"/>
      <c r="G127" s="21">
        <v>144320</v>
      </c>
      <c r="H127" s="21">
        <v>0</v>
      </c>
      <c r="I127" s="21">
        <v>0</v>
      </c>
      <c r="J127" s="21">
        <v>0</v>
      </c>
      <c r="K127" s="21">
        <v>0</v>
      </c>
      <c r="L127" s="22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120267</v>
      </c>
      <c r="U127" s="21">
        <v>24053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</row>
    <row r="128" spans="1:35" s="14" customFormat="1" ht="15.75" x14ac:dyDescent="0.25">
      <c r="A128" s="24" t="s">
        <v>1092</v>
      </c>
      <c r="B128" s="23" t="s">
        <v>1091</v>
      </c>
      <c r="C128" s="23" t="s">
        <v>1087</v>
      </c>
      <c r="D128" s="23" t="s">
        <v>47</v>
      </c>
      <c r="E128" s="23"/>
      <c r="F128" s="23" t="s">
        <v>48</v>
      </c>
      <c r="G128" s="21">
        <v>46019</v>
      </c>
      <c r="H128" s="21">
        <v>0</v>
      </c>
      <c r="I128" s="21">
        <v>0</v>
      </c>
      <c r="J128" s="21">
        <v>0</v>
      </c>
      <c r="K128" s="21">
        <v>0</v>
      </c>
      <c r="L128" s="22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38349</v>
      </c>
      <c r="U128" s="21">
        <v>7670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</row>
    <row r="129" spans="1:35" s="14" customFormat="1" ht="15.75" x14ac:dyDescent="0.25">
      <c r="A129" s="24" t="s">
        <v>1090</v>
      </c>
      <c r="B129" s="23" t="s">
        <v>1090</v>
      </c>
      <c r="C129" s="23" t="s">
        <v>1087</v>
      </c>
      <c r="D129" s="23" t="s">
        <v>86</v>
      </c>
      <c r="E129" s="23" t="s">
        <v>27</v>
      </c>
      <c r="F129" s="23" t="s">
        <v>87</v>
      </c>
      <c r="G129" s="21">
        <v>45913</v>
      </c>
      <c r="H129" s="21">
        <v>0</v>
      </c>
      <c r="I129" s="21">
        <v>0</v>
      </c>
      <c r="J129" s="21">
        <v>0</v>
      </c>
      <c r="K129" s="21">
        <v>0</v>
      </c>
      <c r="L129" s="22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38261</v>
      </c>
      <c r="U129" s="21">
        <v>7652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</row>
    <row r="130" spans="1:35" s="14" customFormat="1" ht="15.75" x14ac:dyDescent="0.25">
      <c r="A130" s="24" t="s">
        <v>1089</v>
      </c>
      <c r="B130" s="23" t="s">
        <v>1088</v>
      </c>
      <c r="C130" s="23" t="s">
        <v>1087</v>
      </c>
      <c r="D130" s="23" t="s">
        <v>43</v>
      </c>
      <c r="E130" s="23" t="s">
        <v>27</v>
      </c>
      <c r="F130" s="23" t="s">
        <v>44</v>
      </c>
      <c r="G130" s="21">
        <v>600048</v>
      </c>
      <c r="H130" s="21">
        <v>0</v>
      </c>
      <c r="I130" s="21">
        <v>0</v>
      </c>
      <c r="J130" s="21">
        <v>0</v>
      </c>
      <c r="K130" s="21">
        <v>0</v>
      </c>
      <c r="L130" s="22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500040</v>
      </c>
      <c r="U130" s="21">
        <v>100008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</row>
    <row r="131" spans="1:35" s="14" customFormat="1" ht="15.75" x14ac:dyDescent="0.25">
      <c r="A131" s="24" t="s">
        <v>1086</v>
      </c>
      <c r="B131" s="23" t="s">
        <v>1085</v>
      </c>
      <c r="C131" s="23" t="s">
        <v>1084</v>
      </c>
      <c r="D131" s="23" t="s">
        <v>40</v>
      </c>
      <c r="E131" s="23" t="s">
        <v>41</v>
      </c>
      <c r="F131" s="23" t="s">
        <v>42</v>
      </c>
      <c r="G131" s="21">
        <v>109791</v>
      </c>
      <c r="H131" s="21">
        <v>0</v>
      </c>
      <c r="I131" s="21">
        <v>0</v>
      </c>
      <c r="J131" s="21">
        <v>0</v>
      </c>
      <c r="K131" s="21">
        <v>0</v>
      </c>
      <c r="L131" s="22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91492</v>
      </c>
      <c r="U131" s="21">
        <v>18299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</row>
    <row r="132" spans="1:35" s="14" customFormat="1" ht="15.75" x14ac:dyDescent="0.25">
      <c r="A132" s="24" t="s">
        <v>1083</v>
      </c>
      <c r="B132" s="23" t="s">
        <v>1082</v>
      </c>
      <c r="C132" s="23" t="s">
        <v>1079</v>
      </c>
      <c r="D132" s="23" t="s">
        <v>43</v>
      </c>
      <c r="E132" s="23" t="s">
        <v>27</v>
      </c>
      <c r="F132" s="23" t="s">
        <v>44</v>
      </c>
      <c r="G132" s="21">
        <v>601020</v>
      </c>
      <c r="H132" s="21">
        <v>0</v>
      </c>
      <c r="I132" s="21">
        <v>0</v>
      </c>
      <c r="J132" s="21">
        <v>0</v>
      </c>
      <c r="K132" s="21">
        <v>0</v>
      </c>
      <c r="L132" s="22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500850</v>
      </c>
      <c r="U132" s="21">
        <v>100170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</row>
    <row r="133" spans="1:35" s="14" customFormat="1" ht="15.75" x14ac:dyDescent="0.25">
      <c r="A133" s="24" t="s">
        <v>1081</v>
      </c>
      <c r="B133" s="23" t="s">
        <v>1080</v>
      </c>
      <c r="C133" s="23" t="s">
        <v>1079</v>
      </c>
      <c r="D133" s="23" t="s">
        <v>43</v>
      </c>
      <c r="E133" s="23" t="s">
        <v>27</v>
      </c>
      <c r="F133" s="23" t="s">
        <v>44</v>
      </c>
      <c r="G133" s="21">
        <v>480168</v>
      </c>
      <c r="H133" s="21">
        <v>0</v>
      </c>
      <c r="I133" s="21">
        <v>0</v>
      </c>
      <c r="J133" s="21">
        <v>0</v>
      </c>
      <c r="K133" s="21">
        <v>0</v>
      </c>
      <c r="L133" s="22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400140</v>
      </c>
      <c r="U133" s="21">
        <v>80028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</row>
    <row r="134" spans="1:35" s="14" customFormat="1" ht="15.75" x14ac:dyDescent="0.25">
      <c r="A134" s="24" t="s">
        <v>959</v>
      </c>
      <c r="B134" s="23" t="s">
        <v>1078</v>
      </c>
      <c r="C134" s="23" t="s">
        <v>1074</v>
      </c>
      <c r="D134" s="23" t="s">
        <v>40</v>
      </c>
      <c r="E134" s="23" t="s">
        <v>41</v>
      </c>
      <c r="F134" s="23" t="s">
        <v>42</v>
      </c>
      <c r="G134" s="21">
        <v>45000</v>
      </c>
      <c r="H134" s="21">
        <v>0</v>
      </c>
      <c r="I134" s="21">
        <v>0</v>
      </c>
      <c r="J134" s="21">
        <v>0</v>
      </c>
      <c r="K134" s="21">
        <v>0</v>
      </c>
      <c r="L134" s="22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37500</v>
      </c>
      <c r="U134" s="21">
        <v>7500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</row>
    <row r="135" spans="1:35" s="14" customFormat="1" ht="15.75" x14ac:dyDescent="0.25">
      <c r="A135" s="24" t="s">
        <v>1077</v>
      </c>
      <c r="B135" s="23" t="s">
        <v>1077</v>
      </c>
      <c r="C135" s="23" t="s">
        <v>1074</v>
      </c>
      <c r="D135" s="23" t="s">
        <v>53</v>
      </c>
      <c r="E135" s="23"/>
      <c r="F135" s="23" t="s">
        <v>54</v>
      </c>
      <c r="G135" s="21">
        <v>4800</v>
      </c>
      <c r="H135" s="21">
        <v>0</v>
      </c>
      <c r="I135" s="21">
        <v>0</v>
      </c>
      <c r="J135" s="21">
        <v>0</v>
      </c>
      <c r="K135" s="21">
        <v>0</v>
      </c>
      <c r="L135" s="22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4000</v>
      </c>
      <c r="U135" s="21">
        <v>800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</row>
    <row r="136" spans="1:35" s="14" customFormat="1" ht="15.75" x14ac:dyDescent="0.25">
      <c r="A136" s="24" t="s">
        <v>1076</v>
      </c>
      <c r="B136" s="23" t="s">
        <v>1075</v>
      </c>
      <c r="C136" s="23" t="s">
        <v>1074</v>
      </c>
      <c r="D136" s="23" t="s">
        <v>43</v>
      </c>
      <c r="E136" s="23" t="s">
        <v>27</v>
      </c>
      <c r="F136" s="23" t="s">
        <v>44</v>
      </c>
      <c r="G136" s="21">
        <v>1000512</v>
      </c>
      <c r="H136" s="21">
        <v>0</v>
      </c>
      <c r="I136" s="21">
        <v>0</v>
      </c>
      <c r="J136" s="21">
        <v>0</v>
      </c>
      <c r="K136" s="21">
        <v>0</v>
      </c>
      <c r="L136" s="22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833760</v>
      </c>
      <c r="U136" s="21">
        <v>166752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</row>
    <row r="137" spans="1:35" s="14" customFormat="1" ht="15.75" x14ac:dyDescent="0.25">
      <c r="A137" s="24" t="s">
        <v>1073</v>
      </c>
      <c r="B137" s="23" t="s">
        <v>1072</v>
      </c>
      <c r="C137" s="23" t="s">
        <v>1068</v>
      </c>
      <c r="D137" s="23" t="s">
        <v>40</v>
      </c>
      <c r="E137" s="23" t="s">
        <v>41</v>
      </c>
      <c r="F137" s="23" t="s">
        <v>42</v>
      </c>
      <c r="G137" s="21">
        <v>743712</v>
      </c>
      <c r="H137" s="21">
        <v>0</v>
      </c>
      <c r="I137" s="21">
        <v>0</v>
      </c>
      <c r="J137" s="21">
        <v>0</v>
      </c>
      <c r="K137" s="21">
        <v>0</v>
      </c>
      <c r="L137" s="22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619760</v>
      </c>
      <c r="U137" s="21">
        <v>123952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</row>
    <row r="138" spans="1:35" s="14" customFormat="1" ht="15.75" x14ac:dyDescent="0.25">
      <c r="A138" s="24" t="s">
        <v>1071</v>
      </c>
      <c r="B138" s="23"/>
      <c r="C138" s="23" t="s">
        <v>1068</v>
      </c>
      <c r="D138" s="23" t="s">
        <v>45</v>
      </c>
      <c r="E138" s="23"/>
      <c r="F138" s="23" t="s">
        <v>46</v>
      </c>
      <c r="G138" s="21">
        <v>39000</v>
      </c>
      <c r="H138" s="21">
        <v>0</v>
      </c>
      <c r="I138" s="21">
        <v>0</v>
      </c>
      <c r="J138" s="21">
        <v>0</v>
      </c>
      <c r="K138" s="21">
        <v>0</v>
      </c>
      <c r="L138" s="22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32500</v>
      </c>
      <c r="U138" s="21">
        <v>6500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</row>
    <row r="139" spans="1:35" s="14" customFormat="1" ht="15.75" x14ac:dyDescent="0.25">
      <c r="A139" s="24" t="s">
        <v>1070</v>
      </c>
      <c r="B139" s="23" t="s">
        <v>1069</v>
      </c>
      <c r="C139" s="23" t="s">
        <v>1068</v>
      </c>
      <c r="D139" s="23" t="s">
        <v>43</v>
      </c>
      <c r="E139" s="23" t="s">
        <v>27</v>
      </c>
      <c r="F139" s="23" t="s">
        <v>44</v>
      </c>
      <c r="G139" s="21">
        <v>1000512</v>
      </c>
      <c r="H139" s="21">
        <v>0</v>
      </c>
      <c r="I139" s="21">
        <v>0</v>
      </c>
      <c r="J139" s="21">
        <v>0</v>
      </c>
      <c r="K139" s="21">
        <v>0</v>
      </c>
      <c r="L139" s="22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833760</v>
      </c>
      <c r="U139" s="21">
        <v>166752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</row>
    <row r="140" spans="1:35" s="14" customFormat="1" ht="15.75" x14ac:dyDescent="0.25">
      <c r="A140" s="24" t="s">
        <v>1067</v>
      </c>
      <c r="B140" s="23" t="s">
        <v>1067</v>
      </c>
      <c r="C140" s="23" t="s">
        <v>1060</v>
      </c>
      <c r="D140" s="23" t="s">
        <v>70</v>
      </c>
      <c r="E140" s="23"/>
      <c r="F140" s="23"/>
      <c r="G140" s="21">
        <v>41514</v>
      </c>
      <c r="H140" s="21">
        <v>0</v>
      </c>
      <c r="I140" s="21">
        <v>0</v>
      </c>
      <c r="J140" s="21">
        <v>0</v>
      </c>
      <c r="K140" s="21">
        <v>0</v>
      </c>
      <c r="L140" s="22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34595</v>
      </c>
      <c r="U140" s="21">
        <v>6919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</row>
    <row r="141" spans="1:35" s="14" customFormat="1" ht="15.75" x14ac:dyDescent="0.25">
      <c r="A141" s="24" t="s">
        <v>1066</v>
      </c>
      <c r="B141" s="23" t="s">
        <v>1065</v>
      </c>
      <c r="C141" s="23" t="s">
        <v>1060</v>
      </c>
      <c r="D141" s="23" t="s">
        <v>40</v>
      </c>
      <c r="E141" s="23"/>
      <c r="F141" s="23" t="s">
        <v>42</v>
      </c>
      <c r="G141" s="21">
        <v>40500</v>
      </c>
      <c r="H141" s="21">
        <v>0</v>
      </c>
      <c r="I141" s="21">
        <v>0</v>
      </c>
      <c r="J141" s="21">
        <v>0</v>
      </c>
      <c r="K141" s="21">
        <v>0</v>
      </c>
      <c r="L141" s="22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33750</v>
      </c>
      <c r="U141" s="21">
        <v>6750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</row>
    <row r="142" spans="1:35" s="14" customFormat="1" ht="15.75" x14ac:dyDescent="0.25">
      <c r="A142" s="24" t="s">
        <v>1064</v>
      </c>
      <c r="B142" s="23" t="s">
        <v>1063</v>
      </c>
      <c r="C142" s="23" t="s">
        <v>1060</v>
      </c>
      <c r="D142" s="23" t="s">
        <v>40</v>
      </c>
      <c r="E142" s="23" t="s">
        <v>41</v>
      </c>
      <c r="F142" s="23" t="s">
        <v>42</v>
      </c>
      <c r="G142" s="21">
        <v>67500</v>
      </c>
      <c r="H142" s="21">
        <v>0</v>
      </c>
      <c r="I142" s="21">
        <v>0</v>
      </c>
      <c r="J142" s="21">
        <v>0</v>
      </c>
      <c r="K142" s="21">
        <v>0</v>
      </c>
      <c r="L142" s="22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56250</v>
      </c>
      <c r="U142" s="21">
        <v>11250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</row>
    <row r="143" spans="1:35" s="14" customFormat="1" ht="15.75" x14ac:dyDescent="0.25">
      <c r="A143" s="24" t="s">
        <v>1062</v>
      </c>
      <c r="B143" s="23" t="s">
        <v>1061</v>
      </c>
      <c r="C143" s="23" t="s">
        <v>1060</v>
      </c>
      <c r="D143" s="23" t="s">
        <v>43</v>
      </c>
      <c r="E143" s="23" t="s">
        <v>27</v>
      </c>
      <c r="F143" s="23" t="s">
        <v>44</v>
      </c>
      <c r="G143" s="21">
        <v>1000512</v>
      </c>
      <c r="H143" s="21">
        <v>0</v>
      </c>
      <c r="I143" s="21">
        <v>0</v>
      </c>
      <c r="J143" s="21">
        <v>0</v>
      </c>
      <c r="K143" s="21">
        <v>0</v>
      </c>
      <c r="L143" s="22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833760</v>
      </c>
      <c r="U143" s="21">
        <v>166752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</row>
    <row r="144" spans="1:35" s="14" customFormat="1" ht="15.75" x14ac:dyDescent="0.25">
      <c r="A144" s="24" t="s">
        <v>1059</v>
      </c>
      <c r="B144" s="23" t="s">
        <v>88</v>
      </c>
      <c r="C144" s="23" t="s">
        <v>1054</v>
      </c>
      <c r="D144" s="23" t="s">
        <v>89</v>
      </c>
      <c r="E144" s="23" t="s">
        <v>90</v>
      </c>
      <c r="F144" s="23"/>
      <c r="G144" s="21">
        <v>496120</v>
      </c>
      <c r="H144" s="21">
        <v>0</v>
      </c>
      <c r="I144" s="21">
        <v>0</v>
      </c>
      <c r="J144" s="21">
        <v>0</v>
      </c>
      <c r="K144" s="21">
        <v>0</v>
      </c>
      <c r="L144" s="22">
        <v>413433</v>
      </c>
      <c r="M144" s="21">
        <v>82687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</row>
    <row r="145" spans="1:35" s="14" customFormat="1" ht="15.75" x14ac:dyDescent="0.25">
      <c r="A145" s="24" t="s">
        <v>1058</v>
      </c>
      <c r="B145" s="23" t="s">
        <v>1057</v>
      </c>
      <c r="C145" s="23" t="s">
        <v>1054</v>
      </c>
      <c r="D145" s="23" t="s">
        <v>47</v>
      </c>
      <c r="E145" s="23"/>
      <c r="F145" s="23" t="s">
        <v>48</v>
      </c>
      <c r="G145" s="21">
        <v>36000</v>
      </c>
      <c r="H145" s="21">
        <v>0</v>
      </c>
      <c r="I145" s="21">
        <v>0</v>
      </c>
      <c r="J145" s="21">
        <v>0</v>
      </c>
      <c r="K145" s="21">
        <v>0</v>
      </c>
      <c r="L145" s="22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30000</v>
      </c>
      <c r="U145" s="21">
        <v>6000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</row>
    <row r="146" spans="1:35" s="14" customFormat="1" ht="15.75" x14ac:dyDescent="0.25">
      <c r="A146" s="24" t="s">
        <v>1056</v>
      </c>
      <c r="B146" s="23" t="s">
        <v>1055</v>
      </c>
      <c r="C146" s="23" t="s">
        <v>1054</v>
      </c>
      <c r="D146" s="23" t="s">
        <v>43</v>
      </c>
      <c r="E146" s="23" t="s">
        <v>27</v>
      </c>
      <c r="F146" s="23" t="s">
        <v>44</v>
      </c>
      <c r="G146" s="21">
        <v>1000512</v>
      </c>
      <c r="H146" s="21">
        <v>0</v>
      </c>
      <c r="I146" s="21">
        <v>0</v>
      </c>
      <c r="J146" s="21">
        <v>0</v>
      </c>
      <c r="K146" s="21">
        <v>0</v>
      </c>
      <c r="L146" s="22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833760</v>
      </c>
      <c r="U146" s="21">
        <v>166752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</row>
    <row r="147" spans="1:35" s="14" customFormat="1" ht="15.75" x14ac:dyDescent="0.25">
      <c r="A147" s="24" t="s">
        <v>634</v>
      </c>
      <c r="B147" s="23" t="s">
        <v>1053</v>
      </c>
      <c r="C147" s="23" t="s">
        <v>1049</v>
      </c>
      <c r="D147" s="23" t="s">
        <v>91</v>
      </c>
      <c r="E147" s="23" t="s">
        <v>27</v>
      </c>
      <c r="F147" s="23" t="s">
        <v>92</v>
      </c>
      <c r="G147" s="21">
        <v>290254</v>
      </c>
      <c r="H147" s="21">
        <v>0</v>
      </c>
      <c r="I147" s="21">
        <v>0</v>
      </c>
      <c r="J147" s="21">
        <v>0</v>
      </c>
      <c r="K147" s="21">
        <v>0</v>
      </c>
      <c r="L147" s="22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241878</v>
      </c>
      <c r="U147" s="21">
        <v>48376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</row>
    <row r="148" spans="1:35" s="14" customFormat="1" ht="15.75" x14ac:dyDescent="0.25">
      <c r="A148" s="24" t="s">
        <v>633</v>
      </c>
      <c r="B148" s="23" t="s">
        <v>1052</v>
      </c>
      <c r="C148" s="23" t="s">
        <v>1049</v>
      </c>
      <c r="D148" s="23" t="s">
        <v>91</v>
      </c>
      <c r="E148" s="23" t="s">
        <v>27</v>
      </c>
      <c r="F148" s="23" t="s">
        <v>92</v>
      </c>
      <c r="G148" s="21">
        <v>285044</v>
      </c>
      <c r="H148" s="21">
        <v>0</v>
      </c>
      <c r="I148" s="21">
        <v>0</v>
      </c>
      <c r="J148" s="21">
        <v>0</v>
      </c>
      <c r="K148" s="21">
        <v>0</v>
      </c>
      <c r="L148" s="22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237537</v>
      </c>
      <c r="U148" s="21">
        <v>47507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</row>
    <row r="149" spans="1:35" s="14" customFormat="1" ht="15.75" x14ac:dyDescent="0.25">
      <c r="A149" s="24" t="s">
        <v>1051</v>
      </c>
      <c r="B149" s="23" t="s">
        <v>1050</v>
      </c>
      <c r="C149" s="23" t="s">
        <v>1049</v>
      </c>
      <c r="D149" s="23" t="s">
        <v>43</v>
      </c>
      <c r="E149" s="23" t="s">
        <v>27</v>
      </c>
      <c r="F149" s="23" t="s">
        <v>44</v>
      </c>
      <c r="G149" s="21">
        <v>200232</v>
      </c>
      <c r="H149" s="21">
        <v>0</v>
      </c>
      <c r="I149" s="21">
        <v>0</v>
      </c>
      <c r="J149" s="21">
        <v>0</v>
      </c>
      <c r="K149" s="21">
        <v>0</v>
      </c>
      <c r="L149" s="22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166860</v>
      </c>
      <c r="U149" s="21">
        <v>33372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</row>
    <row r="150" spans="1:35" s="14" customFormat="1" ht="15.75" x14ac:dyDescent="0.25">
      <c r="A150" s="24" t="s">
        <v>1048</v>
      </c>
      <c r="B150" s="23" t="s">
        <v>1047</v>
      </c>
      <c r="C150" s="23" t="s">
        <v>1042</v>
      </c>
      <c r="D150" s="23" t="s">
        <v>47</v>
      </c>
      <c r="E150" s="23"/>
      <c r="F150" s="23" t="s">
        <v>48</v>
      </c>
      <c r="G150" s="21">
        <v>18000</v>
      </c>
      <c r="H150" s="21">
        <v>0</v>
      </c>
      <c r="I150" s="21">
        <v>0</v>
      </c>
      <c r="J150" s="21">
        <v>0</v>
      </c>
      <c r="K150" s="21">
        <v>0</v>
      </c>
      <c r="L150" s="22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15000</v>
      </c>
      <c r="U150" s="21">
        <v>3000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</row>
    <row r="151" spans="1:35" s="14" customFormat="1" ht="15.75" x14ac:dyDescent="0.25">
      <c r="A151" s="24" t="s">
        <v>1046</v>
      </c>
      <c r="B151" s="23" t="s">
        <v>1045</v>
      </c>
      <c r="C151" s="23" t="s">
        <v>1042</v>
      </c>
      <c r="D151" s="23" t="s">
        <v>93</v>
      </c>
      <c r="E151" s="23" t="s">
        <v>30</v>
      </c>
      <c r="F151" s="23" t="s">
        <v>94</v>
      </c>
      <c r="G151" s="21">
        <v>72876</v>
      </c>
      <c r="H151" s="21">
        <v>0</v>
      </c>
      <c r="I151" s="21">
        <v>0</v>
      </c>
      <c r="J151" s="21">
        <v>0</v>
      </c>
      <c r="K151" s="21">
        <v>0</v>
      </c>
      <c r="L151" s="22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60730</v>
      </c>
      <c r="U151" s="21">
        <v>12146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</row>
    <row r="152" spans="1:35" s="14" customFormat="1" ht="15.75" x14ac:dyDescent="0.25">
      <c r="A152" s="24" t="s">
        <v>1044</v>
      </c>
      <c r="B152" s="23" t="s">
        <v>1043</v>
      </c>
      <c r="C152" s="23" t="s">
        <v>1042</v>
      </c>
      <c r="D152" s="23" t="s">
        <v>43</v>
      </c>
      <c r="E152" s="23" t="s">
        <v>27</v>
      </c>
      <c r="F152" s="23" t="s">
        <v>44</v>
      </c>
      <c r="G152" s="21">
        <v>1000512</v>
      </c>
      <c r="H152" s="21">
        <v>0</v>
      </c>
      <c r="I152" s="21">
        <v>0</v>
      </c>
      <c r="J152" s="21">
        <v>0</v>
      </c>
      <c r="K152" s="21">
        <v>0</v>
      </c>
      <c r="L152" s="22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833760</v>
      </c>
      <c r="U152" s="21">
        <v>166752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</row>
    <row r="153" spans="1:35" s="14" customFormat="1" ht="15.75" x14ac:dyDescent="0.25">
      <c r="A153" s="24" t="s">
        <v>1041</v>
      </c>
      <c r="B153" s="23" t="s">
        <v>1041</v>
      </c>
      <c r="C153" s="23" t="s">
        <v>1034</v>
      </c>
      <c r="D153" s="23" t="s">
        <v>70</v>
      </c>
      <c r="E153" s="23"/>
      <c r="F153" s="23"/>
      <c r="G153" s="21">
        <v>14180</v>
      </c>
      <c r="H153" s="21">
        <v>0</v>
      </c>
      <c r="I153" s="21">
        <v>0</v>
      </c>
      <c r="J153" s="21">
        <v>0</v>
      </c>
      <c r="K153" s="21">
        <v>0</v>
      </c>
      <c r="L153" s="22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11817</v>
      </c>
      <c r="U153" s="21">
        <v>2363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</row>
    <row r="154" spans="1:35" s="14" customFormat="1" ht="15.75" x14ac:dyDescent="0.25">
      <c r="A154" s="24" t="s">
        <v>1040</v>
      </c>
      <c r="B154" s="23" t="s">
        <v>1039</v>
      </c>
      <c r="C154" s="23" t="s">
        <v>1034</v>
      </c>
      <c r="D154" s="23" t="s">
        <v>40</v>
      </c>
      <c r="E154" s="23"/>
      <c r="F154" s="23" t="s">
        <v>42</v>
      </c>
      <c r="G154" s="21">
        <v>513292</v>
      </c>
      <c r="H154" s="21">
        <v>0</v>
      </c>
      <c r="I154" s="21">
        <v>0</v>
      </c>
      <c r="J154" s="21">
        <v>0</v>
      </c>
      <c r="K154" s="21">
        <v>0</v>
      </c>
      <c r="L154" s="22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427743</v>
      </c>
      <c r="U154" s="21">
        <v>85549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</row>
    <row r="155" spans="1:35" s="14" customFormat="1" ht="15.75" x14ac:dyDescent="0.25">
      <c r="A155" s="24" t="s">
        <v>1038</v>
      </c>
      <c r="B155" s="23" t="s">
        <v>1037</v>
      </c>
      <c r="C155" s="23" t="s">
        <v>1034</v>
      </c>
      <c r="D155" s="23" t="s">
        <v>43</v>
      </c>
      <c r="E155" s="23" t="s">
        <v>27</v>
      </c>
      <c r="F155" s="23" t="s">
        <v>44</v>
      </c>
      <c r="G155" s="21">
        <v>1000512</v>
      </c>
      <c r="H155" s="21">
        <v>0</v>
      </c>
      <c r="I155" s="21">
        <v>0</v>
      </c>
      <c r="J155" s="21">
        <v>0</v>
      </c>
      <c r="K155" s="21">
        <v>0</v>
      </c>
      <c r="L155" s="22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833760</v>
      </c>
      <c r="U155" s="21">
        <v>166752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</row>
    <row r="156" spans="1:35" s="14" customFormat="1" ht="15.75" x14ac:dyDescent="0.25">
      <c r="A156" s="24" t="s">
        <v>1036</v>
      </c>
      <c r="B156" s="23" t="s">
        <v>1035</v>
      </c>
      <c r="C156" s="23" t="s">
        <v>1034</v>
      </c>
      <c r="D156" s="23" t="s">
        <v>47</v>
      </c>
      <c r="E156" s="23"/>
      <c r="F156" s="23" t="s">
        <v>48</v>
      </c>
      <c r="G156" s="21">
        <v>1968</v>
      </c>
      <c r="H156" s="21">
        <v>0</v>
      </c>
      <c r="I156" s="21">
        <v>0</v>
      </c>
      <c r="J156" s="21">
        <v>0</v>
      </c>
      <c r="K156" s="21">
        <v>0</v>
      </c>
      <c r="L156" s="22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1640</v>
      </c>
      <c r="U156" s="21">
        <v>328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</row>
    <row r="157" spans="1:35" s="14" customFormat="1" ht="15.75" x14ac:dyDescent="0.25">
      <c r="A157" s="24" t="s">
        <v>1033</v>
      </c>
      <c r="B157" s="23" t="s">
        <v>1032</v>
      </c>
      <c r="C157" s="23" t="s">
        <v>1029</v>
      </c>
      <c r="D157" s="23" t="s">
        <v>40</v>
      </c>
      <c r="E157" s="23" t="s">
        <v>41</v>
      </c>
      <c r="F157" s="23" t="s">
        <v>42</v>
      </c>
      <c r="G157" s="21">
        <v>434880</v>
      </c>
      <c r="H157" s="21">
        <v>0</v>
      </c>
      <c r="I157" s="21">
        <v>0</v>
      </c>
      <c r="J157" s="21">
        <v>0</v>
      </c>
      <c r="K157" s="21">
        <v>0</v>
      </c>
      <c r="L157" s="22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362400</v>
      </c>
      <c r="U157" s="21">
        <v>72480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</row>
    <row r="158" spans="1:35" s="14" customFormat="1" ht="15.75" x14ac:dyDescent="0.25">
      <c r="A158" s="24" t="s">
        <v>1031</v>
      </c>
      <c r="B158" s="23" t="s">
        <v>1030</v>
      </c>
      <c r="C158" s="23" t="s">
        <v>1029</v>
      </c>
      <c r="D158" s="23" t="s">
        <v>43</v>
      </c>
      <c r="E158" s="23" t="s">
        <v>27</v>
      </c>
      <c r="F158" s="23" t="s">
        <v>44</v>
      </c>
      <c r="G158" s="21">
        <v>1000512</v>
      </c>
      <c r="H158" s="21">
        <v>0</v>
      </c>
      <c r="I158" s="21">
        <v>0</v>
      </c>
      <c r="J158" s="21">
        <v>0</v>
      </c>
      <c r="K158" s="21">
        <v>0</v>
      </c>
      <c r="L158" s="22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833760</v>
      </c>
      <c r="U158" s="21">
        <v>166752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</row>
    <row r="159" spans="1:35" s="14" customFormat="1" ht="15.75" x14ac:dyDescent="0.25">
      <c r="A159" s="24" t="s">
        <v>1028</v>
      </c>
      <c r="B159" s="23" t="s">
        <v>1027</v>
      </c>
      <c r="C159" s="23" t="s">
        <v>1026</v>
      </c>
      <c r="D159" s="23" t="s">
        <v>40</v>
      </c>
      <c r="E159" s="23" t="s">
        <v>41</v>
      </c>
      <c r="F159" s="23" t="s">
        <v>42</v>
      </c>
      <c r="G159" s="21">
        <v>209400</v>
      </c>
      <c r="H159" s="21">
        <v>0</v>
      </c>
      <c r="I159" s="21">
        <v>0</v>
      </c>
      <c r="J159" s="21">
        <v>0</v>
      </c>
      <c r="K159" s="21">
        <v>0</v>
      </c>
      <c r="L159" s="22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174500</v>
      </c>
      <c r="U159" s="21">
        <v>34900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</row>
    <row r="160" spans="1:35" s="14" customFormat="1" ht="15.75" x14ac:dyDescent="0.25">
      <c r="A160" s="24" t="s">
        <v>1025</v>
      </c>
      <c r="B160" s="23" t="s">
        <v>1024</v>
      </c>
      <c r="C160" s="23" t="s">
        <v>1021</v>
      </c>
      <c r="D160" s="23" t="s">
        <v>32</v>
      </c>
      <c r="E160" s="23" t="s">
        <v>27</v>
      </c>
      <c r="F160" s="23" t="s">
        <v>31</v>
      </c>
      <c r="G160" s="21">
        <v>10000</v>
      </c>
      <c r="H160" s="21">
        <v>0</v>
      </c>
      <c r="I160" s="21">
        <v>0</v>
      </c>
      <c r="J160" s="21">
        <v>0</v>
      </c>
      <c r="K160" s="21">
        <v>0</v>
      </c>
      <c r="L160" s="22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8333</v>
      </c>
      <c r="U160" s="21">
        <v>1667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</row>
    <row r="161" spans="1:35" s="14" customFormat="1" ht="15.75" x14ac:dyDescent="0.25">
      <c r="A161" s="24" t="s">
        <v>1023</v>
      </c>
      <c r="B161" s="23" t="s">
        <v>1022</v>
      </c>
      <c r="C161" s="23" t="s">
        <v>1021</v>
      </c>
      <c r="D161" s="23" t="s">
        <v>40</v>
      </c>
      <c r="E161" s="23"/>
      <c r="F161" s="23" t="s">
        <v>42</v>
      </c>
      <c r="G161" s="21">
        <v>152958</v>
      </c>
      <c r="H161" s="21">
        <v>0</v>
      </c>
      <c r="I161" s="21">
        <v>0</v>
      </c>
      <c r="J161" s="21">
        <v>0</v>
      </c>
      <c r="K161" s="21">
        <v>0</v>
      </c>
      <c r="L161" s="22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127465</v>
      </c>
      <c r="U161" s="21">
        <v>25493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</row>
    <row r="162" spans="1:35" s="14" customFormat="1" ht="15.75" x14ac:dyDescent="0.25">
      <c r="A162" s="24" t="s">
        <v>1020</v>
      </c>
      <c r="B162" s="23" t="s">
        <v>1019</v>
      </c>
      <c r="C162" s="23" t="s">
        <v>1014</v>
      </c>
      <c r="D162" s="23" t="s">
        <v>47</v>
      </c>
      <c r="E162" s="23"/>
      <c r="F162" s="23" t="s">
        <v>48</v>
      </c>
      <c r="G162" s="21">
        <v>22200</v>
      </c>
      <c r="H162" s="21">
        <v>0</v>
      </c>
      <c r="I162" s="21">
        <v>0</v>
      </c>
      <c r="J162" s="21">
        <v>0</v>
      </c>
      <c r="K162" s="21">
        <v>0</v>
      </c>
      <c r="L162" s="22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18500</v>
      </c>
      <c r="U162" s="21">
        <v>3700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</row>
    <row r="163" spans="1:35" s="14" customFormat="1" ht="15.75" x14ac:dyDescent="0.25">
      <c r="A163" s="24" t="s">
        <v>1018</v>
      </c>
      <c r="B163" s="23" t="s">
        <v>1017</v>
      </c>
      <c r="C163" s="23" t="s">
        <v>1014</v>
      </c>
      <c r="D163" s="23" t="s">
        <v>40</v>
      </c>
      <c r="E163" s="23"/>
      <c r="F163" s="23" t="s">
        <v>42</v>
      </c>
      <c r="G163" s="21">
        <v>214141</v>
      </c>
      <c r="H163" s="21">
        <v>0</v>
      </c>
      <c r="I163" s="21">
        <v>0</v>
      </c>
      <c r="J163" s="21">
        <v>0</v>
      </c>
      <c r="K163" s="21">
        <v>0</v>
      </c>
      <c r="L163" s="22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178451</v>
      </c>
      <c r="U163" s="21">
        <v>35690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</row>
    <row r="164" spans="1:35" s="14" customFormat="1" ht="15.75" x14ac:dyDescent="0.25">
      <c r="A164" s="24" t="s">
        <v>1016</v>
      </c>
      <c r="B164" s="23" t="s">
        <v>1015</v>
      </c>
      <c r="C164" s="23" t="s">
        <v>1014</v>
      </c>
      <c r="D164" s="23" t="s">
        <v>95</v>
      </c>
      <c r="E164" s="23" t="s">
        <v>27</v>
      </c>
      <c r="F164" s="23" t="s">
        <v>28</v>
      </c>
      <c r="G164" s="21">
        <v>117600</v>
      </c>
      <c r="H164" s="21">
        <v>0</v>
      </c>
      <c r="I164" s="21">
        <v>0</v>
      </c>
      <c r="J164" s="21">
        <v>0</v>
      </c>
      <c r="K164" s="21">
        <v>0</v>
      </c>
      <c r="L164" s="22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98000</v>
      </c>
      <c r="U164" s="21">
        <v>19600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</row>
    <row r="165" spans="1:35" s="14" customFormat="1" ht="15.75" x14ac:dyDescent="0.25">
      <c r="A165" s="24" t="s">
        <v>1013</v>
      </c>
      <c r="B165" s="23" t="s">
        <v>1012</v>
      </c>
      <c r="C165" s="23" t="s">
        <v>1009</v>
      </c>
      <c r="D165" s="23" t="s">
        <v>40</v>
      </c>
      <c r="E165" s="23"/>
      <c r="F165" s="23" t="s">
        <v>42</v>
      </c>
      <c r="G165" s="21">
        <v>176200</v>
      </c>
      <c r="H165" s="21">
        <v>0</v>
      </c>
      <c r="I165" s="21">
        <v>0</v>
      </c>
      <c r="J165" s="21">
        <v>0</v>
      </c>
      <c r="K165" s="21">
        <v>0</v>
      </c>
      <c r="L165" s="22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146833</v>
      </c>
      <c r="U165" s="21">
        <v>29367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</row>
    <row r="166" spans="1:35" s="14" customFormat="1" ht="15.75" x14ac:dyDescent="0.25">
      <c r="A166" s="24" t="s">
        <v>1011</v>
      </c>
      <c r="B166" s="23" t="s">
        <v>1010</v>
      </c>
      <c r="C166" s="23" t="s">
        <v>1009</v>
      </c>
      <c r="D166" s="23" t="s">
        <v>40</v>
      </c>
      <c r="E166" s="23"/>
      <c r="F166" s="23" t="s">
        <v>42</v>
      </c>
      <c r="G166" s="21">
        <v>542792</v>
      </c>
      <c r="H166" s="21">
        <v>0</v>
      </c>
      <c r="I166" s="21">
        <v>0</v>
      </c>
      <c r="J166" s="21">
        <v>0</v>
      </c>
      <c r="K166" s="21">
        <v>0</v>
      </c>
      <c r="L166" s="22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452327</v>
      </c>
      <c r="U166" s="21">
        <v>90465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</row>
    <row r="167" spans="1:35" s="14" customFormat="1" ht="15.75" x14ac:dyDescent="0.25">
      <c r="A167" s="24" t="s">
        <v>1008</v>
      </c>
      <c r="B167" s="23" t="s">
        <v>1007</v>
      </c>
      <c r="C167" s="23" t="s">
        <v>1004</v>
      </c>
      <c r="D167" s="23" t="s">
        <v>40</v>
      </c>
      <c r="E167" s="23"/>
      <c r="F167" s="23" t="s">
        <v>42</v>
      </c>
      <c r="G167" s="21">
        <v>365812</v>
      </c>
      <c r="H167" s="21">
        <v>0</v>
      </c>
      <c r="I167" s="21">
        <v>0</v>
      </c>
      <c r="J167" s="21">
        <v>0</v>
      </c>
      <c r="K167" s="21">
        <v>0</v>
      </c>
      <c r="L167" s="22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304843</v>
      </c>
      <c r="U167" s="21">
        <v>60969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</row>
    <row r="168" spans="1:35" s="14" customFormat="1" ht="15.75" x14ac:dyDescent="0.25">
      <c r="A168" s="24" t="s">
        <v>1006</v>
      </c>
      <c r="B168" s="23" t="s">
        <v>1005</v>
      </c>
      <c r="C168" s="23" t="s">
        <v>1004</v>
      </c>
      <c r="D168" s="23" t="s">
        <v>43</v>
      </c>
      <c r="E168" s="23" t="s">
        <v>27</v>
      </c>
      <c r="F168" s="23" t="s">
        <v>44</v>
      </c>
      <c r="G168" s="21">
        <v>200232</v>
      </c>
      <c r="H168" s="21">
        <v>0</v>
      </c>
      <c r="I168" s="21">
        <v>0</v>
      </c>
      <c r="J168" s="21">
        <v>0</v>
      </c>
      <c r="K168" s="21">
        <v>0</v>
      </c>
      <c r="L168" s="22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166860</v>
      </c>
      <c r="U168" s="21">
        <v>33372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</row>
    <row r="169" spans="1:35" s="14" customFormat="1" ht="15.75" x14ac:dyDescent="0.25">
      <c r="A169" s="24" t="s">
        <v>1003</v>
      </c>
      <c r="B169" s="23" t="s">
        <v>1002</v>
      </c>
      <c r="C169" s="23" t="s">
        <v>1000</v>
      </c>
      <c r="D169" s="23" t="s">
        <v>43</v>
      </c>
      <c r="E169" s="23" t="s">
        <v>27</v>
      </c>
      <c r="F169" s="23" t="s">
        <v>44</v>
      </c>
      <c r="G169" s="21">
        <v>200232</v>
      </c>
      <c r="H169" s="21">
        <v>0</v>
      </c>
      <c r="I169" s="21">
        <v>0</v>
      </c>
      <c r="J169" s="21">
        <v>0</v>
      </c>
      <c r="K169" s="21">
        <v>0</v>
      </c>
      <c r="L169" s="22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166860</v>
      </c>
      <c r="U169" s="21">
        <v>33372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</row>
    <row r="170" spans="1:35" s="14" customFormat="1" ht="15.75" x14ac:dyDescent="0.25">
      <c r="A170" s="24" t="s">
        <v>1001</v>
      </c>
      <c r="B170" s="23"/>
      <c r="C170" s="23" t="s">
        <v>1000</v>
      </c>
      <c r="D170" s="23" t="s">
        <v>70</v>
      </c>
      <c r="E170" s="23"/>
      <c r="F170" s="23"/>
      <c r="G170" s="21">
        <v>44242</v>
      </c>
      <c r="H170" s="21">
        <v>0</v>
      </c>
      <c r="I170" s="21">
        <v>0</v>
      </c>
      <c r="J170" s="21">
        <v>0</v>
      </c>
      <c r="K170" s="21">
        <v>0</v>
      </c>
      <c r="L170" s="22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36868</v>
      </c>
      <c r="U170" s="21">
        <v>7374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</row>
    <row r="171" spans="1:35" s="14" customFormat="1" ht="15.75" x14ac:dyDescent="0.25">
      <c r="A171" s="24" t="s">
        <v>999</v>
      </c>
      <c r="B171" s="23" t="s">
        <v>78</v>
      </c>
      <c r="C171" s="23" t="s">
        <v>993</v>
      </c>
      <c r="D171" s="23" t="s">
        <v>96</v>
      </c>
      <c r="E171" s="23"/>
      <c r="F171" s="23"/>
      <c r="G171" s="21">
        <v>118475</v>
      </c>
      <c r="H171" s="21">
        <v>0</v>
      </c>
      <c r="I171" s="21">
        <v>0</v>
      </c>
      <c r="J171" s="21">
        <v>0</v>
      </c>
      <c r="K171" s="21">
        <v>0</v>
      </c>
      <c r="L171" s="22">
        <v>98729</v>
      </c>
      <c r="M171" s="21">
        <v>19746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</row>
    <row r="172" spans="1:35" s="14" customFormat="1" ht="15.75" x14ac:dyDescent="0.25">
      <c r="A172" s="24" t="s">
        <v>998</v>
      </c>
      <c r="B172" s="23"/>
      <c r="C172" s="23" t="s">
        <v>993</v>
      </c>
      <c r="D172" s="23" t="s">
        <v>43</v>
      </c>
      <c r="E172" s="23" t="s">
        <v>27</v>
      </c>
      <c r="F172" s="23" t="s">
        <v>44</v>
      </c>
      <c r="G172" s="21">
        <v>1600560</v>
      </c>
      <c r="H172" s="21">
        <v>0</v>
      </c>
      <c r="I172" s="21">
        <v>0</v>
      </c>
      <c r="J172" s="21">
        <v>0</v>
      </c>
      <c r="K172" s="21">
        <v>0</v>
      </c>
      <c r="L172" s="22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1333800</v>
      </c>
      <c r="U172" s="21">
        <v>266760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</row>
    <row r="173" spans="1:35" s="14" customFormat="1" ht="15.75" x14ac:dyDescent="0.25">
      <c r="A173" s="24" t="s">
        <v>781</v>
      </c>
      <c r="B173" s="23" t="s">
        <v>997</v>
      </c>
      <c r="C173" s="23" t="s">
        <v>993</v>
      </c>
      <c r="D173" s="23" t="s">
        <v>58</v>
      </c>
      <c r="E173" s="23" t="s">
        <v>27</v>
      </c>
      <c r="F173" s="23" t="s">
        <v>59</v>
      </c>
      <c r="G173" s="21">
        <v>30000</v>
      </c>
      <c r="H173" s="21">
        <v>30000</v>
      </c>
      <c r="I173" s="21">
        <v>0</v>
      </c>
      <c r="J173" s="21">
        <v>0</v>
      </c>
      <c r="K173" s="21">
        <v>0</v>
      </c>
      <c r="L173" s="22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</row>
    <row r="174" spans="1:35" s="14" customFormat="1" ht="15.75" x14ac:dyDescent="0.25">
      <c r="A174" s="24" t="s">
        <v>996</v>
      </c>
      <c r="B174" s="23"/>
      <c r="C174" s="23" t="s">
        <v>993</v>
      </c>
      <c r="D174" s="23" t="s">
        <v>70</v>
      </c>
      <c r="E174" s="23"/>
      <c r="F174" s="23"/>
      <c r="G174" s="21">
        <v>140964</v>
      </c>
      <c r="H174" s="21">
        <v>0</v>
      </c>
      <c r="I174" s="21">
        <v>0</v>
      </c>
      <c r="J174" s="21">
        <v>0</v>
      </c>
      <c r="K174" s="21">
        <v>0</v>
      </c>
      <c r="L174" s="22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117470</v>
      </c>
      <c r="U174" s="21">
        <v>23494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</row>
    <row r="175" spans="1:35" s="14" customFormat="1" ht="15.75" x14ac:dyDescent="0.25">
      <c r="A175" s="24" t="s">
        <v>995</v>
      </c>
      <c r="B175" s="23" t="s">
        <v>995</v>
      </c>
      <c r="C175" s="23" t="s">
        <v>993</v>
      </c>
      <c r="D175" s="23" t="s">
        <v>106</v>
      </c>
      <c r="E175" s="23" t="s">
        <v>27</v>
      </c>
      <c r="F175" s="23" t="s">
        <v>107</v>
      </c>
      <c r="G175" s="21">
        <v>35500</v>
      </c>
      <c r="H175" s="21">
        <v>0</v>
      </c>
      <c r="I175" s="21">
        <v>0</v>
      </c>
      <c r="J175" s="21">
        <v>0</v>
      </c>
      <c r="K175" s="21">
        <v>0</v>
      </c>
      <c r="L175" s="22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29583</v>
      </c>
      <c r="U175" s="21">
        <v>5917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</row>
    <row r="176" spans="1:35" s="14" customFormat="1" ht="15.75" x14ac:dyDescent="0.25">
      <c r="A176" s="24" t="s">
        <v>994</v>
      </c>
      <c r="B176" s="23" t="s">
        <v>61</v>
      </c>
      <c r="C176" s="23" t="s">
        <v>993</v>
      </c>
      <c r="D176" s="23" t="s">
        <v>60</v>
      </c>
      <c r="E176" s="23"/>
      <c r="F176" s="23"/>
      <c r="G176" s="21">
        <v>2422600</v>
      </c>
      <c r="H176" s="21">
        <v>0</v>
      </c>
      <c r="I176" s="21">
        <v>0</v>
      </c>
      <c r="J176" s="21">
        <v>0</v>
      </c>
      <c r="K176" s="21">
        <v>0</v>
      </c>
      <c r="L176" s="22">
        <v>2018833</v>
      </c>
      <c r="M176" s="21">
        <v>403767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</row>
    <row r="177" spans="1:35" s="14" customFormat="1" ht="15.75" x14ac:dyDescent="0.25">
      <c r="A177" s="24" t="s">
        <v>389</v>
      </c>
      <c r="B177" s="23" t="s">
        <v>88</v>
      </c>
      <c r="C177" s="23" t="s">
        <v>993</v>
      </c>
      <c r="D177" s="23" t="s">
        <v>62</v>
      </c>
      <c r="E177" s="23"/>
      <c r="F177" s="23"/>
      <c r="G177" s="21">
        <v>686438</v>
      </c>
      <c r="H177" s="21">
        <v>0</v>
      </c>
      <c r="I177" s="21">
        <v>0</v>
      </c>
      <c r="J177" s="21">
        <v>0</v>
      </c>
      <c r="K177" s="21">
        <v>0</v>
      </c>
      <c r="L177" s="22">
        <v>572032</v>
      </c>
      <c r="M177" s="21">
        <v>114406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</row>
    <row r="178" spans="1:35" s="14" customFormat="1" ht="15.75" x14ac:dyDescent="0.25">
      <c r="A178" s="24" t="s">
        <v>992</v>
      </c>
      <c r="B178" s="23" t="s">
        <v>991</v>
      </c>
      <c r="C178" s="23" t="s">
        <v>990</v>
      </c>
      <c r="D178" s="23" t="s">
        <v>98</v>
      </c>
      <c r="E178" s="23" t="s">
        <v>27</v>
      </c>
      <c r="F178" s="23" t="s">
        <v>99</v>
      </c>
      <c r="G178" s="21">
        <v>50400</v>
      </c>
      <c r="H178" s="21">
        <v>0</v>
      </c>
      <c r="I178" s="21">
        <v>0</v>
      </c>
      <c r="J178" s="21">
        <v>0</v>
      </c>
      <c r="K178" s="21">
        <v>0</v>
      </c>
      <c r="L178" s="22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42000</v>
      </c>
      <c r="U178" s="21">
        <v>8400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</row>
    <row r="179" spans="1:35" s="14" customFormat="1" ht="15.75" x14ac:dyDescent="0.25">
      <c r="A179" s="24" t="s">
        <v>989</v>
      </c>
      <c r="B179" s="23" t="s">
        <v>988</v>
      </c>
      <c r="C179" s="23" t="s">
        <v>987</v>
      </c>
      <c r="D179" s="23" t="s">
        <v>47</v>
      </c>
      <c r="E179" s="23"/>
      <c r="F179" s="23" t="s">
        <v>48</v>
      </c>
      <c r="G179" s="21">
        <v>41760</v>
      </c>
      <c r="H179" s="21">
        <v>0</v>
      </c>
      <c r="I179" s="21">
        <v>0</v>
      </c>
      <c r="J179" s="21">
        <v>0</v>
      </c>
      <c r="K179" s="21">
        <v>0</v>
      </c>
      <c r="L179" s="22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34800</v>
      </c>
      <c r="U179" s="21">
        <v>6960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</row>
    <row r="180" spans="1:35" s="14" customFormat="1" ht="15.75" x14ac:dyDescent="0.25">
      <c r="A180" s="24" t="s">
        <v>710</v>
      </c>
      <c r="B180" s="23" t="s">
        <v>986</v>
      </c>
      <c r="C180" s="23" t="s">
        <v>983</v>
      </c>
      <c r="D180" s="23" t="s">
        <v>36</v>
      </c>
      <c r="E180" s="23" t="s">
        <v>27</v>
      </c>
      <c r="F180" s="23" t="s">
        <v>37</v>
      </c>
      <c r="G180" s="21">
        <v>76500</v>
      </c>
      <c r="H180" s="21">
        <v>0</v>
      </c>
      <c r="I180" s="21">
        <v>0</v>
      </c>
      <c r="J180" s="21">
        <v>0</v>
      </c>
      <c r="K180" s="21">
        <v>0</v>
      </c>
      <c r="L180" s="22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63750</v>
      </c>
      <c r="U180" s="21">
        <v>12750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</row>
    <row r="181" spans="1:35" s="14" customFormat="1" ht="15.75" x14ac:dyDescent="0.25">
      <c r="A181" s="24" t="s">
        <v>985</v>
      </c>
      <c r="B181" s="23" t="s">
        <v>984</v>
      </c>
      <c r="C181" s="23" t="s">
        <v>983</v>
      </c>
      <c r="D181" s="23" t="s">
        <v>43</v>
      </c>
      <c r="E181" s="23" t="s">
        <v>27</v>
      </c>
      <c r="F181" s="23" t="s">
        <v>44</v>
      </c>
      <c r="G181" s="21">
        <v>200232</v>
      </c>
      <c r="H181" s="21">
        <v>0</v>
      </c>
      <c r="I181" s="21">
        <v>0</v>
      </c>
      <c r="J181" s="21">
        <v>0</v>
      </c>
      <c r="K181" s="21">
        <v>0</v>
      </c>
      <c r="L181" s="22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166860</v>
      </c>
      <c r="U181" s="21">
        <v>33372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</row>
    <row r="182" spans="1:35" s="14" customFormat="1" ht="15.75" x14ac:dyDescent="0.25">
      <c r="A182" s="24" t="s">
        <v>982</v>
      </c>
      <c r="B182" s="23" t="s">
        <v>981</v>
      </c>
      <c r="C182" s="23" t="s">
        <v>978</v>
      </c>
      <c r="D182" s="23" t="s">
        <v>47</v>
      </c>
      <c r="E182" s="23"/>
      <c r="F182" s="23" t="s">
        <v>48</v>
      </c>
      <c r="G182" s="21">
        <v>24000</v>
      </c>
      <c r="H182" s="21">
        <v>0</v>
      </c>
      <c r="I182" s="21">
        <v>0</v>
      </c>
      <c r="J182" s="21">
        <v>0</v>
      </c>
      <c r="K182" s="21">
        <v>0</v>
      </c>
      <c r="L182" s="22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20000</v>
      </c>
      <c r="U182" s="21">
        <v>4000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</row>
    <row r="183" spans="1:35" s="14" customFormat="1" ht="15.75" x14ac:dyDescent="0.25">
      <c r="A183" s="24" t="s">
        <v>980</v>
      </c>
      <c r="B183" s="23" t="s">
        <v>979</v>
      </c>
      <c r="C183" s="23" t="s">
        <v>978</v>
      </c>
      <c r="D183" s="23" t="s">
        <v>47</v>
      </c>
      <c r="E183" s="23"/>
      <c r="F183" s="23" t="s">
        <v>48</v>
      </c>
      <c r="G183" s="21">
        <v>30973</v>
      </c>
      <c r="H183" s="21">
        <v>0</v>
      </c>
      <c r="I183" s="21">
        <v>0</v>
      </c>
      <c r="J183" s="21">
        <v>0</v>
      </c>
      <c r="K183" s="21">
        <v>0</v>
      </c>
      <c r="L183" s="22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25811</v>
      </c>
      <c r="U183" s="21">
        <v>5162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</row>
    <row r="184" spans="1:35" s="14" customFormat="1" ht="15.75" x14ac:dyDescent="0.25">
      <c r="A184" s="24" t="s">
        <v>977</v>
      </c>
      <c r="B184" s="23" t="s">
        <v>976</v>
      </c>
      <c r="C184" s="23" t="s">
        <v>973</v>
      </c>
      <c r="D184" s="23" t="s">
        <v>43</v>
      </c>
      <c r="E184" s="23" t="s">
        <v>27</v>
      </c>
      <c r="F184" s="23" t="s">
        <v>44</v>
      </c>
      <c r="G184" s="21">
        <v>200232</v>
      </c>
      <c r="H184" s="21">
        <v>0</v>
      </c>
      <c r="I184" s="21">
        <v>0</v>
      </c>
      <c r="J184" s="21">
        <v>0</v>
      </c>
      <c r="K184" s="21">
        <v>0</v>
      </c>
      <c r="L184" s="22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166860</v>
      </c>
      <c r="U184" s="21">
        <v>33372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</row>
    <row r="185" spans="1:35" s="14" customFormat="1" ht="15.75" x14ac:dyDescent="0.25">
      <c r="A185" s="24" t="s">
        <v>975</v>
      </c>
      <c r="B185" s="23" t="s">
        <v>974</v>
      </c>
      <c r="C185" s="23" t="s">
        <v>973</v>
      </c>
      <c r="D185" s="23" t="s">
        <v>43</v>
      </c>
      <c r="E185" s="23" t="s">
        <v>27</v>
      </c>
      <c r="F185" s="23" t="s">
        <v>44</v>
      </c>
      <c r="G185" s="21">
        <v>200232</v>
      </c>
      <c r="H185" s="21">
        <v>0</v>
      </c>
      <c r="I185" s="21">
        <v>0</v>
      </c>
      <c r="J185" s="21">
        <v>0</v>
      </c>
      <c r="K185" s="21">
        <v>0</v>
      </c>
      <c r="L185" s="22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166860</v>
      </c>
      <c r="U185" s="21">
        <v>33372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</row>
    <row r="186" spans="1:35" s="14" customFormat="1" ht="15.75" x14ac:dyDescent="0.25">
      <c r="A186" s="24" t="s">
        <v>972</v>
      </c>
      <c r="B186" s="23" t="s">
        <v>971</v>
      </c>
      <c r="C186" s="23" t="s">
        <v>966</v>
      </c>
      <c r="D186" s="23" t="s">
        <v>43</v>
      </c>
      <c r="E186" s="23" t="s">
        <v>27</v>
      </c>
      <c r="F186" s="23" t="s">
        <v>44</v>
      </c>
      <c r="G186" s="21">
        <v>200232</v>
      </c>
      <c r="H186" s="21">
        <v>0</v>
      </c>
      <c r="I186" s="21">
        <v>0</v>
      </c>
      <c r="J186" s="21">
        <v>0</v>
      </c>
      <c r="K186" s="21">
        <v>0</v>
      </c>
      <c r="L186" s="22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166860</v>
      </c>
      <c r="U186" s="21">
        <v>33372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</row>
    <row r="187" spans="1:35" s="14" customFormat="1" ht="15.75" x14ac:dyDescent="0.25">
      <c r="A187" s="24" t="s">
        <v>970</v>
      </c>
      <c r="B187" s="23" t="s">
        <v>969</v>
      </c>
      <c r="C187" s="23" t="s">
        <v>966</v>
      </c>
      <c r="D187" s="23" t="s">
        <v>100</v>
      </c>
      <c r="E187" s="23" t="s">
        <v>27</v>
      </c>
      <c r="F187" s="23" t="s">
        <v>101</v>
      </c>
      <c r="G187" s="21">
        <v>58800</v>
      </c>
      <c r="H187" s="21">
        <v>0</v>
      </c>
      <c r="I187" s="21">
        <v>0</v>
      </c>
      <c r="J187" s="21">
        <v>0</v>
      </c>
      <c r="K187" s="21">
        <v>0</v>
      </c>
      <c r="L187" s="22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49000</v>
      </c>
      <c r="U187" s="21">
        <v>9800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</row>
    <row r="188" spans="1:35" s="14" customFormat="1" ht="15.75" x14ac:dyDescent="0.25">
      <c r="A188" s="24" t="s">
        <v>968</v>
      </c>
      <c r="B188" s="23" t="s">
        <v>967</v>
      </c>
      <c r="C188" s="23" t="s">
        <v>966</v>
      </c>
      <c r="D188" s="23" t="s">
        <v>40</v>
      </c>
      <c r="E188" s="23" t="s">
        <v>41</v>
      </c>
      <c r="F188" s="23" t="s">
        <v>42</v>
      </c>
      <c r="G188" s="21">
        <v>6900</v>
      </c>
      <c r="H188" s="21">
        <v>0</v>
      </c>
      <c r="I188" s="21">
        <v>0</v>
      </c>
      <c r="J188" s="21">
        <v>0</v>
      </c>
      <c r="K188" s="21">
        <v>0</v>
      </c>
      <c r="L188" s="22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5750</v>
      </c>
      <c r="U188" s="21">
        <v>1150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</row>
    <row r="189" spans="1:35" s="14" customFormat="1" ht="15.75" x14ac:dyDescent="0.25">
      <c r="A189" s="24" t="s">
        <v>965</v>
      </c>
      <c r="B189" s="23" t="s">
        <v>964</v>
      </c>
      <c r="C189" s="23" t="s">
        <v>963</v>
      </c>
      <c r="D189" s="23" t="s">
        <v>40</v>
      </c>
      <c r="E189" s="23" t="s">
        <v>41</v>
      </c>
      <c r="F189" s="23" t="s">
        <v>42</v>
      </c>
      <c r="G189" s="21">
        <v>25423</v>
      </c>
      <c r="H189" s="21">
        <v>0</v>
      </c>
      <c r="I189" s="21">
        <v>0</v>
      </c>
      <c r="J189" s="21">
        <v>0</v>
      </c>
      <c r="K189" s="21">
        <v>0</v>
      </c>
      <c r="L189" s="22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21186</v>
      </c>
      <c r="U189" s="21">
        <v>4237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</row>
    <row r="190" spans="1:35" s="14" customFormat="1" ht="15.75" x14ac:dyDescent="0.25">
      <c r="A190" s="24" t="s">
        <v>455</v>
      </c>
      <c r="B190" s="23" t="s">
        <v>962</v>
      </c>
      <c r="C190" s="23" t="s">
        <v>957</v>
      </c>
      <c r="D190" s="23" t="s">
        <v>47</v>
      </c>
      <c r="E190" s="23"/>
      <c r="F190" s="23" t="s">
        <v>48</v>
      </c>
      <c r="G190" s="21">
        <v>53156</v>
      </c>
      <c r="H190" s="21">
        <v>0</v>
      </c>
      <c r="I190" s="21">
        <v>0</v>
      </c>
      <c r="J190" s="21">
        <v>0</v>
      </c>
      <c r="K190" s="21">
        <v>0</v>
      </c>
      <c r="L190" s="22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44297</v>
      </c>
      <c r="U190" s="21">
        <v>8859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</row>
    <row r="191" spans="1:35" s="14" customFormat="1" ht="15.75" x14ac:dyDescent="0.25">
      <c r="A191" s="24" t="s">
        <v>961</v>
      </c>
      <c r="B191" s="23" t="s">
        <v>960</v>
      </c>
      <c r="C191" s="23" t="s">
        <v>957</v>
      </c>
      <c r="D191" s="23" t="s">
        <v>43</v>
      </c>
      <c r="E191" s="23" t="s">
        <v>27</v>
      </c>
      <c r="F191" s="23" t="s">
        <v>44</v>
      </c>
      <c r="G191" s="21">
        <v>500256</v>
      </c>
      <c r="H191" s="21">
        <v>0</v>
      </c>
      <c r="I191" s="21">
        <v>0</v>
      </c>
      <c r="J191" s="21">
        <v>0</v>
      </c>
      <c r="K191" s="21">
        <v>0</v>
      </c>
      <c r="L191" s="22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416880</v>
      </c>
      <c r="U191" s="21">
        <v>83376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</row>
    <row r="192" spans="1:35" s="14" customFormat="1" ht="15.75" x14ac:dyDescent="0.25">
      <c r="A192" s="24" t="s">
        <v>959</v>
      </c>
      <c r="B192" s="23" t="s">
        <v>958</v>
      </c>
      <c r="C192" s="23" t="s">
        <v>957</v>
      </c>
      <c r="D192" s="23" t="s">
        <v>47</v>
      </c>
      <c r="E192" s="23"/>
      <c r="F192" s="23" t="s">
        <v>48</v>
      </c>
      <c r="G192" s="21">
        <v>20400</v>
      </c>
      <c r="H192" s="21">
        <v>0</v>
      </c>
      <c r="I192" s="21">
        <v>0</v>
      </c>
      <c r="J192" s="21">
        <v>0</v>
      </c>
      <c r="K192" s="21">
        <v>0</v>
      </c>
      <c r="L192" s="22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17000</v>
      </c>
      <c r="U192" s="21">
        <v>3400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</row>
    <row r="193" spans="1:35" s="14" customFormat="1" ht="15.75" x14ac:dyDescent="0.25">
      <c r="A193" s="24" t="s">
        <v>956</v>
      </c>
      <c r="B193" s="23" t="s">
        <v>955</v>
      </c>
      <c r="C193" s="23" t="s">
        <v>951</v>
      </c>
      <c r="D193" s="23" t="s">
        <v>43</v>
      </c>
      <c r="E193" s="23" t="s">
        <v>27</v>
      </c>
      <c r="F193" s="23" t="s">
        <v>44</v>
      </c>
      <c r="G193" s="21">
        <v>500256</v>
      </c>
      <c r="H193" s="21">
        <v>0</v>
      </c>
      <c r="I193" s="21">
        <v>0</v>
      </c>
      <c r="J193" s="21">
        <v>0</v>
      </c>
      <c r="K193" s="21">
        <v>0</v>
      </c>
      <c r="L193" s="22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416880</v>
      </c>
      <c r="U193" s="21">
        <v>83376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</row>
    <row r="194" spans="1:35" s="14" customFormat="1" ht="15.75" x14ac:dyDescent="0.25">
      <c r="A194" s="24" t="s">
        <v>954</v>
      </c>
      <c r="B194" s="23" t="s">
        <v>954</v>
      </c>
      <c r="C194" s="23" t="s">
        <v>951</v>
      </c>
      <c r="D194" s="23" t="s">
        <v>70</v>
      </c>
      <c r="E194" s="23"/>
      <c r="F194" s="23"/>
      <c r="G194" s="21">
        <v>44772</v>
      </c>
      <c r="H194" s="21">
        <v>0</v>
      </c>
      <c r="I194" s="21">
        <v>0</v>
      </c>
      <c r="J194" s="21">
        <v>0</v>
      </c>
      <c r="K194" s="21">
        <v>0</v>
      </c>
      <c r="L194" s="22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37310</v>
      </c>
      <c r="U194" s="21">
        <v>7462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</row>
    <row r="195" spans="1:35" s="14" customFormat="1" ht="15.75" x14ac:dyDescent="0.25">
      <c r="A195" s="24" t="s">
        <v>953</v>
      </c>
      <c r="B195" s="23" t="s">
        <v>952</v>
      </c>
      <c r="C195" s="23" t="s">
        <v>951</v>
      </c>
      <c r="D195" s="23" t="s">
        <v>40</v>
      </c>
      <c r="E195" s="23" t="s">
        <v>41</v>
      </c>
      <c r="F195" s="23" t="s">
        <v>42</v>
      </c>
      <c r="G195" s="21">
        <v>82435</v>
      </c>
      <c r="H195" s="21">
        <v>0</v>
      </c>
      <c r="I195" s="21">
        <v>0</v>
      </c>
      <c r="J195" s="21">
        <v>0</v>
      </c>
      <c r="K195" s="21">
        <v>0</v>
      </c>
      <c r="L195" s="22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68696</v>
      </c>
      <c r="U195" s="21">
        <v>13739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</row>
    <row r="196" spans="1:35" s="14" customFormat="1" ht="15.75" x14ac:dyDescent="0.25">
      <c r="A196" s="24" t="s">
        <v>950</v>
      </c>
      <c r="B196" s="23" t="s">
        <v>949</v>
      </c>
      <c r="C196" s="23" t="s">
        <v>944</v>
      </c>
      <c r="D196" s="23" t="s">
        <v>43</v>
      </c>
      <c r="E196" s="23" t="s">
        <v>27</v>
      </c>
      <c r="F196" s="23" t="s">
        <v>44</v>
      </c>
      <c r="G196" s="21">
        <v>200232</v>
      </c>
      <c r="H196" s="21">
        <v>0</v>
      </c>
      <c r="I196" s="21">
        <v>0</v>
      </c>
      <c r="J196" s="21">
        <v>0</v>
      </c>
      <c r="K196" s="21">
        <v>0</v>
      </c>
      <c r="L196" s="22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166860</v>
      </c>
      <c r="U196" s="21">
        <v>33372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</row>
    <row r="197" spans="1:35" s="14" customFormat="1" ht="15.75" x14ac:dyDescent="0.25">
      <c r="A197" s="24" t="s">
        <v>948</v>
      </c>
      <c r="B197" s="23" t="s">
        <v>947</v>
      </c>
      <c r="C197" s="23" t="s">
        <v>944</v>
      </c>
      <c r="D197" s="23" t="s">
        <v>47</v>
      </c>
      <c r="E197" s="23"/>
      <c r="F197" s="23" t="s">
        <v>48</v>
      </c>
      <c r="G197" s="21">
        <v>24000</v>
      </c>
      <c r="H197" s="21">
        <v>0</v>
      </c>
      <c r="I197" s="21">
        <v>0</v>
      </c>
      <c r="J197" s="21">
        <v>0</v>
      </c>
      <c r="K197" s="21">
        <v>0</v>
      </c>
      <c r="L197" s="22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20000</v>
      </c>
      <c r="U197" s="21">
        <v>4000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</row>
    <row r="198" spans="1:35" s="14" customFormat="1" ht="15.75" x14ac:dyDescent="0.25">
      <c r="A198" s="24" t="s">
        <v>946</v>
      </c>
      <c r="B198" s="23" t="s">
        <v>945</v>
      </c>
      <c r="C198" s="23" t="s">
        <v>944</v>
      </c>
      <c r="D198" s="23" t="s">
        <v>45</v>
      </c>
      <c r="E198" s="23"/>
      <c r="F198" s="23" t="s">
        <v>46</v>
      </c>
      <c r="G198" s="21">
        <v>8750</v>
      </c>
      <c r="H198" s="21">
        <v>0</v>
      </c>
      <c r="I198" s="21">
        <v>0</v>
      </c>
      <c r="J198" s="21">
        <v>0</v>
      </c>
      <c r="K198" s="21">
        <v>0</v>
      </c>
      <c r="L198" s="22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7292</v>
      </c>
      <c r="U198" s="21">
        <v>1458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</row>
    <row r="199" spans="1:35" s="14" customFormat="1" ht="15.75" x14ac:dyDescent="0.25">
      <c r="A199" s="24" t="s">
        <v>943</v>
      </c>
      <c r="B199" s="23" t="s">
        <v>942</v>
      </c>
      <c r="C199" s="23" t="s">
        <v>941</v>
      </c>
      <c r="D199" s="23" t="s">
        <v>43</v>
      </c>
      <c r="E199" s="23" t="s">
        <v>27</v>
      </c>
      <c r="F199" s="23" t="s">
        <v>44</v>
      </c>
      <c r="G199" s="21">
        <v>1001160</v>
      </c>
      <c r="H199" s="21">
        <v>0</v>
      </c>
      <c r="I199" s="21">
        <v>0</v>
      </c>
      <c r="J199" s="21">
        <v>0</v>
      </c>
      <c r="K199" s="21">
        <v>0</v>
      </c>
      <c r="L199" s="22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834300</v>
      </c>
      <c r="U199" s="21">
        <v>166860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21">
        <v>0</v>
      </c>
    </row>
    <row r="200" spans="1:35" s="14" customFormat="1" ht="15.75" x14ac:dyDescent="0.25">
      <c r="A200" s="24" t="s">
        <v>940</v>
      </c>
      <c r="B200" s="23" t="s">
        <v>939</v>
      </c>
      <c r="C200" s="23" t="s">
        <v>938</v>
      </c>
      <c r="D200" s="23" t="s">
        <v>47</v>
      </c>
      <c r="E200" s="23"/>
      <c r="F200" s="23" t="s">
        <v>48</v>
      </c>
      <c r="G200" s="21">
        <v>41560</v>
      </c>
      <c r="H200" s="21">
        <v>0</v>
      </c>
      <c r="I200" s="21">
        <v>0</v>
      </c>
      <c r="J200" s="21">
        <v>0</v>
      </c>
      <c r="K200" s="21">
        <v>0</v>
      </c>
      <c r="L200" s="22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34633</v>
      </c>
      <c r="U200" s="21">
        <v>6927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</row>
    <row r="201" spans="1:35" s="14" customFormat="1" ht="15.75" x14ac:dyDescent="0.25">
      <c r="A201" s="24" t="s">
        <v>937</v>
      </c>
      <c r="B201" s="23" t="s">
        <v>936</v>
      </c>
      <c r="C201" s="23" t="s">
        <v>935</v>
      </c>
      <c r="D201" s="23" t="s">
        <v>47</v>
      </c>
      <c r="E201" s="23"/>
      <c r="F201" s="23" t="s">
        <v>48</v>
      </c>
      <c r="G201" s="21">
        <v>12000</v>
      </c>
      <c r="H201" s="21">
        <v>0</v>
      </c>
      <c r="I201" s="21">
        <v>0</v>
      </c>
      <c r="J201" s="21">
        <v>0</v>
      </c>
      <c r="K201" s="21">
        <v>0</v>
      </c>
      <c r="L201" s="22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10000</v>
      </c>
      <c r="U201" s="21">
        <v>2000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</row>
    <row r="202" spans="1:35" s="14" customFormat="1" ht="15.75" x14ac:dyDescent="0.25">
      <c r="A202" s="24" t="s">
        <v>934</v>
      </c>
      <c r="B202" s="23" t="s">
        <v>933</v>
      </c>
      <c r="C202" s="23" t="s">
        <v>932</v>
      </c>
      <c r="D202" s="23" t="s">
        <v>47</v>
      </c>
      <c r="E202" s="23"/>
      <c r="F202" s="23" t="s">
        <v>48</v>
      </c>
      <c r="G202" s="21">
        <v>33688</v>
      </c>
      <c r="H202" s="21">
        <v>0</v>
      </c>
      <c r="I202" s="21">
        <v>0</v>
      </c>
      <c r="J202" s="21">
        <v>0</v>
      </c>
      <c r="K202" s="21">
        <v>0</v>
      </c>
      <c r="L202" s="22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28073</v>
      </c>
      <c r="U202" s="21">
        <v>5615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</row>
    <row r="203" spans="1:35" s="14" customFormat="1" ht="15.75" x14ac:dyDescent="0.25">
      <c r="A203" s="24" t="s">
        <v>931</v>
      </c>
      <c r="B203" s="23" t="s">
        <v>930</v>
      </c>
      <c r="C203" s="23" t="s">
        <v>927</v>
      </c>
      <c r="D203" s="23" t="s">
        <v>43</v>
      </c>
      <c r="E203" s="23" t="s">
        <v>27</v>
      </c>
      <c r="F203" s="23" t="s">
        <v>44</v>
      </c>
      <c r="G203" s="21">
        <v>200232</v>
      </c>
      <c r="H203" s="21">
        <v>0</v>
      </c>
      <c r="I203" s="21">
        <v>0</v>
      </c>
      <c r="J203" s="21">
        <v>0</v>
      </c>
      <c r="K203" s="21">
        <v>0</v>
      </c>
      <c r="L203" s="22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166860</v>
      </c>
      <c r="U203" s="21">
        <v>33372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1">
        <v>0</v>
      </c>
      <c r="AF203" s="21">
        <v>0</v>
      </c>
      <c r="AG203" s="21">
        <v>0</v>
      </c>
      <c r="AH203" s="21">
        <v>0</v>
      </c>
      <c r="AI203" s="21">
        <v>0</v>
      </c>
    </row>
    <row r="204" spans="1:35" s="14" customFormat="1" ht="15.75" x14ac:dyDescent="0.25">
      <c r="A204" s="24" t="s">
        <v>929</v>
      </c>
      <c r="B204" s="23" t="s">
        <v>928</v>
      </c>
      <c r="C204" s="23" t="s">
        <v>927</v>
      </c>
      <c r="D204" s="23" t="s">
        <v>47</v>
      </c>
      <c r="E204" s="23"/>
      <c r="F204" s="23" t="s">
        <v>48</v>
      </c>
      <c r="G204" s="21">
        <v>15960</v>
      </c>
      <c r="H204" s="21">
        <v>0</v>
      </c>
      <c r="I204" s="21">
        <v>0</v>
      </c>
      <c r="J204" s="21">
        <v>0</v>
      </c>
      <c r="K204" s="21">
        <v>0</v>
      </c>
      <c r="L204" s="22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13300</v>
      </c>
      <c r="U204" s="21">
        <v>2660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</row>
    <row r="205" spans="1:35" s="14" customFormat="1" ht="15.75" x14ac:dyDescent="0.25">
      <c r="A205" s="24" t="s">
        <v>926</v>
      </c>
      <c r="B205" s="23" t="s">
        <v>925</v>
      </c>
      <c r="C205" s="23" t="s">
        <v>920</v>
      </c>
      <c r="D205" s="23" t="s">
        <v>43</v>
      </c>
      <c r="E205" s="23" t="s">
        <v>27</v>
      </c>
      <c r="F205" s="23" t="s">
        <v>44</v>
      </c>
      <c r="G205" s="21">
        <v>200232</v>
      </c>
      <c r="H205" s="21">
        <v>0</v>
      </c>
      <c r="I205" s="21">
        <v>0</v>
      </c>
      <c r="J205" s="21">
        <v>0</v>
      </c>
      <c r="K205" s="21">
        <v>0</v>
      </c>
      <c r="L205" s="22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166860</v>
      </c>
      <c r="U205" s="21">
        <v>33372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</row>
    <row r="206" spans="1:35" s="14" customFormat="1" ht="15.75" x14ac:dyDescent="0.25">
      <c r="A206" s="24" t="s">
        <v>924</v>
      </c>
      <c r="B206" s="23" t="s">
        <v>923</v>
      </c>
      <c r="C206" s="23" t="s">
        <v>920</v>
      </c>
      <c r="D206" s="23" t="s">
        <v>40</v>
      </c>
      <c r="E206" s="23" t="s">
        <v>41</v>
      </c>
      <c r="F206" s="23" t="s">
        <v>42</v>
      </c>
      <c r="G206" s="21">
        <v>44300</v>
      </c>
      <c r="H206" s="21">
        <v>0</v>
      </c>
      <c r="I206" s="21">
        <v>0</v>
      </c>
      <c r="J206" s="21">
        <v>0</v>
      </c>
      <c r="K206" s="21">
        <v>0</v>
      </c>
      <c r="L206" s="22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36917</v>
      </c>
      <c r="U206" s="21">
        <v>7383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</row>
    <row r="207" spans="1:35" s="14" customFormat="1" ht="15.75" x14ac:dyDescent="0.25">
      <c r="A207" s="24" t="s">
        <v>922</v>
      </c>
      <c r="B207" s="23" t="s">
        <v>921</v>
      </c>
      <c r="C207" s="23" t="s">
        <v>920</v>
      </c>
      <c r="D207" s="23" t="s">
        <v>40</v>
      </c>
      <c r="E207" s="23" t="s">
        <v>41</v>
      </c>
      <c r="F207" s="23" t="s">
        <v>42</v>
      </c>
      <c r="G207" s="21">
        <v>26280</v>
      </c>
      <c r="H207" s="21">
        <v>0</v>
      </c>
      <c r="I207" s="21">
        <v>0</v>
      </c>
      <c r="J207" s="21">
        <v>0</v>
      </c>
      <c r="K207" s="21">
        <v>0</v>
      </c>
      <c r="L207" s="22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21900</v>
      </c>
      <c r="U207" s="21">
        <v>4380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1">
        <v>0</v>
      </c>
      <c r="AG207" s="21">
        <v>0</v>
      </c>
      <c r="AH207" s="21">
        <v>0</v>
      </c>
      <c r="AI207" s="21">
        <v>0</v>
      </c>
    </row>
    <row r="208" spans="1:35" s="14" customFormat="1" ht="15.75" x14ac:dyDescent="0.25">
      <c r="A208" s="24" t="s">
        <v>919</v>
      </c>
      <c r="B208" s="23" t="s">
        <v>918</v>
      </c>
      <c r="C208" s="23" t="s">
        <v>917</v>
      </c>
      <c r="D208" s="23" t="s">
        <v>43</v>
      </c>
      <c r="E208" s="23" t="s">
        <v>27</v>
      </c>
      <c r="F208" s="23" t="s">
        <v>44</v>
      </c>
      <c r="G208" s="21">
        <v>1001160</v>
      </c>
      <c r="H208" s="21">
        <v>0</v>
      </c>
      <c r="I208" s="21">
        <v>0</v>
      </c>
      <c r="J208" s="21">
        <v>0</v>
      </c>
      <c r="K208" s="21">
        <v>0</v>
      </c>
      <c r="L208" s="22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834300</v>
      </c>
      <c r="U208" s="21">
        <v>166860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</row>
    <row r="209" spans="1:35" s="14" customFormat="1" ht="15.75" x14ac:dyDescent="0.25">
      <c r="A209" s="24" t="s">
        <v>916</v>
      </c>
      <c r="B209" s="23" t="s">
        <v>915</v>
      </c>
      <c r="C209" s="23" t="s">
        <v>914</v>
      </c>
      <c r="D209" s="23" t="s">
        <v>47</v>
      </c>
      <c r="E209" s="23"/>
      <c r="F209" s="23" t="s">
        <v>48</v>
      </c>
      <c r="G209" s="21">
        <v>9600</v>
      </c>
      <c r="H209" s="21">
        <v>0</v>
      </c>
      <c r="I209" s="21">
        <v>0</v>
      </c>
      <c r="J209" s="21">
        <v>0</v>
      </c>
      <c r="K209" s="21">
        <v>0</v>
      </c>
      <c r="L209" s="22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8000</v>
      </c>
      <c r="U209" s="21">
        <v>1600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</row>
    <row r="210" spans="1:35" s="14" customFormat="1" ht="15.75" x14ac:dyDescent="0.25">
      <c r="A210" s="24" t="s">
        <v>913</v>
      </c>
      <c r="B210" s="23" t="s">
        <v>912</v>
      </c>
      <c r="C210" s="23" t="s">
        <v>911</v>
      </c>
      <c r="D210" s="23" t="s">
        <v>102</v>
      </c>
      <c r="E210" s="23" t="s">
        <v>27</v>
      </c>
      <c r="F210" s="23" t="s">
        <v>103</v>
      </c>
      <c r="G210" s="21">
        <v>66000</v>
      </c>
      <c r="H210" s="21">
        <v>0</v>
      </c>
      <c r="I210" s="21">
        <v>0</v>
      </c>
      <c r="J210" s="21">
        <v>0</v>
      </c>
      <c r="K210" s="21">
        <v>0</v>
      </c>
      <c r="L210" s="22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55000</v>
      </c>
      <c r="U210" s="21">
        <v>11000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</row>
    <row r="211" spans="1:35" s="14" customFormat="1" ht="15.75" x14ac:dyDescent="0.25">
      <c r="A211" s="24" t="s">
        <v>910</v>
      </c>
      <c r="B211" s="23" t="s">
        <v>909</v>
      </c>
      <c r="C211" s="23" t="s">
        <v>908</v>
      </c>
      <c r="D211" s="23" t="s">
        <v>47</v>
      </c>
      <c r="E211" s="23"/>
      <c r="F211" s="23" t="s">
        <v>48</v>
      </c>
      <c r="G211" s="21">
        <v>25200</v>
      </c>
      <c r="H211" s="21">
        <v>0</v>
      </c>
      <c r="I211" s="21">
        <v>0</v>
      </c>
      <c r="J211" s="21">
        <v>0</v>
      </c>
      <c r="K211" s="21">
        <v>0</v>
      </c>
      <c r="L211" s="22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21000</v>
      </c>
      <c r="U211" s="21">
        <v>4200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</row>
    <row r="212" spans="1:35" s="14" customFormat="1" ht="15.75" x14ac:dyDescent="0.25">
      <c r="A212" s="24" t="s">
        <v>907</v>
      </c>
      <c r="B212" s="23" t="s">
        <v>906</v>
      </c>
      <c r="C212" s="23" t="s">
        <v>902</v>
      </c>
      <c r="D212" s="23" t="s">
        <v>104</v>
      </c>
      <c r="E212" s="23" t="s">
        <v>27</v>
      </c>
      <c r="F212" s="23" t="s">
        <v>105</v>
      </c>
      <c r="G212" s="21">
        <v>44521</v>
      </c>
      <c r="H212" s="21">
        <v>0</v>
      </c>
      <c r="I212" s="21">
        <v>0</v>
      </c>
      <c r="J212" s="21">
        <v>0</v>
      </c>
      <c r="K212" s="21">
        <v>0</v>
      </c>
      <c r="L212" s="22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37101</v>
      </c>
      <c r="U212" s="21">
        <v>7420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</row>
    <row r="213" spans="1:35" s="14" customFormat="1" ht="15.75" x14ac:dyDescent="0.25">
      <c r="A213" s="24" t="s">
        <v>905</v>
      </c>
      <c r="B213" s="23" t="s">
        <v>904</v>
      </c>
      <c r="C213" s="23" t="s">
        <v>902</v>
      </c>
      <c r="D213" s="23" t="s">
        <v>43</v>
      </c>
      <c r="E213" s="23" t="s">
        <v>27</v>
      </c>
      <c r="F213" s="23" t="s">
        <v>44</v>
      </c>
      <c r="G213" s="21">
        <v>200232</v>
      </c>
      <c r="H213" s="21">
        <v>0</v>
      </c>
      <c r="I213" s="21">
        <v>0</v>
      </c>
      <c r="J213" s="21">
        <v>0</v>
      </c>
      <c r="K213" s="21">
        <v>0</v>
      </c>
      <c r="L213" s="22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166860</v>
      </c>
      <c r="U213" s="21">
        <v>33372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</row>
    <row r="214" spans="1:35" s="14" customFormat="1" ht="15.75" x14ac:dyDescent="0.25">
      <c r="A214" s="24" t="s">
        <v>495</v>
      </c>
      <c r="B214" s="23" t="s">
        <v>903</v>
      </c>
      <c r="C214" s="23" t="s">
        <v>902</v>
      </c>
      <c r="D214" s="23" t="s">
        <v>43</v>
      </c>
      <c r="E214" s="23" t="s">
        <v>27</v>
      </c>
      <c r="F214" s="23" t="s">
        <v>44</v>
      </c>
      <c r="G214" s="21">
        <v>300024</v>
      </c>
      <c r="H214" s="21">
        <v>0</v>
      </c>
      <c r="I214" s="21">
        <v>0</v>
      </c>
      <c r="J214" s="21">
        <v>0</v>
      </c>
      <c r="K214" s="21">
        <v>0</v>
      </c>
      <c r="L214" s="22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250020</v>
      </c>
      <c r="U214" s="21">
        <v>50004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</row>
    <row r="215" spans="1:35" s="14" customFormat="1" ht="15.75" x14ac:dyDescent="0.25">
      <c r="A215" s="24" t="s">
        <v>901</v>
      </c>
      <c r="B215" s="23" t="s">
        <v>900</v>
      </c>
      <c r="C215" s="23" t="s">
        <v>897</v>
      </c>
      <c r="D215" s="23" t="s">
        <v>104</v>
      </c>
      <c r="E215" s="23" t="s">
        <v>27</v>
      </c>
      <c r="F215" s="23" t="s">
        <v>105</v>
      </c>
      <c r="G215" s="21">
        <v>25640</v>
      </c>
      <c r="H215" s="21">
        <v>0</v>
      </c>
      <c r="I215" s="21">
        <v>0</v>
      </c>
      <c r="J215" s="21">
        <v>0</v>
      </c>
      <c r="K215" s="21">
        <v>0</v>
      </c>
      <c r="L215" s="22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21367</v>
      </c>
      <c r="U215" s="21">
        <v>4273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</row>
    <row r="216" spans="1:35" s="14" customFormat="1" ht="15.75" x14ac:dyDescent="0.25">
      <c r="A216" s="24" t="s">
        <v>899</v>
      </c>
      <c r="B216" s="23" t="s">
        <v>898</v>
      </c>
      <c r="C216" s="23" t="s">
        <v>897</v>
      </c>
      <c r="D216" s="23" t="s">
        <v>49</v>
      </c>
      <c r="E216" s="23"/>
      <c r="F216" s="23" t="s">
        <v>50</v>
      </c>
      <c r="G216" s="21">
        <v>51000</v>
      </c>
      <c r="H216" s="21">
        <v>0</v>
      </c>
      <c r="I216" s="21">
        <v>0</v>
      </c>
      <c r="J216" s="21">
        <v>0</v>
      </c>
      <c r="K216" s="21">
        <v>0</v>
      </c>
      <c r="L216" s="22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42500</v>
      </c>
      <c r="U216" s="21">
        <v>8500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</row>
    <row r="217" spans="1:35" s="14" customFormat="1" ht="15.75" x14ac:dyDescent="0.25">
      <c r="A217" s="24" t="s">
        <v>896</v>
      </c>
      <c r="B217" s="23" t="s">
        <v>895</v>
      </c>
      <c r="C217" s="23" t="s">
        <v>893</v>
      </c>
      <c r="D217" s="23" t="s">
        <v>43</v>
      </c>
      <c r="E217" s="23" t="s">
        <v>27</v>
      </c>
      <c r="F217" s="23" t="s">
        <v>44</v>
      </c>
      <c r="G217" s="21">
        <v>1500120</v>
      </c>
      <c r="H217" s="21">
        <v>0</v>
      </c>
      <c r="I217" s="21">
        <v>0</v>
      </c>
      <c r="J217" s="21">
        <v>0</v>
      </c>
      <c r="K217" s="21">
        <v>0</v>
      </c>
      <c r="L217" s="22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1250100</v>
      </c>
      <c r="U217" s="21">
        <v>250020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</row>
    <row r="218" spans="1:35" s="14" customFormat="1" ht="15.75" x14ac:dyDescent="0.25">
      <c r="A218" s="24" t="s">
        <v>894</v>
      </c>
      <c r="B218" s="23" t="s">
        <v>894</v>
      </c>
      <c r="C218" s="23" t="s">
        <v>893</v>
      </c>
      <c r="D218" s="23" t="s">
        <v>70</v>
      </c>
      <c r="E218" s="23"/>
      <c r="F218" s="23"/>
      <c r="G218" s="21">
        <v>68196</v>
      </c>
      <c r="H218" s="21">
        <v>0</v>
      </c>
      <c r="I218" s="21">
        <v>0</v>
      </c>
      <c r="J218" s="21">
        <v>0</v>
      </c>
      <c r="K218" s="21">
        <v>0</v>
      </c>
      <c r="L218" s="22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56830</v>
      </c>
      <c r="U218" s="21">
        <v>11366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</row>
    <row r="219" spans="1:35" s="14" customFormat="1" ht="15.75" x14ac:dyDescent="0.25">
      <c r="A219" s="24" t="s">
        <v>892</v>
      </c>
      <c r="B219" s="23" t="s">
        <v>891</v>
      </c>
      <c r="C219" s="23" t="s">
        <v>890</v>
      </c>
      <c r="D219" s="23" t="s">
        <v>47</v>
      </c>
      <c r="E219" s="23"/>
      <c r="F219" s="23" t="s">
        <v>48</v>
      </c>
      <c r="G219" s="21">
        <v>12000</v>
      </c>
      <c r="H219" s="21">
        <v>0</v>
      </c>
      <c r="I219" s="21">
        <v>0</v>
      </c>
      <c r="J219" s="21">
        <v>0</v>
      </c>
      <c r="K219" s="21">
        <v>0</v>
      </c>
      <c r="L219" s="22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10000</v>
      </c>
      <c r="U219" s="21">
        <v>2000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21">
        <v>0</v>
      </c>
    </row>
    <row r="220" spans="1:35" s="14" customFormat="1" ht="15.75" x14ac:dyDescent="0.25">
      <c r="A220" s="24" t="s">
        <v>889</v>
      </c>
      <c r="B220" s="23" t="s">
        <v>888</v>
      </c>
      <c r="C220" s="23" t="s">
        <v>885</v>
      </c>
      <c r="D220" s="23" t="s">
        <v>47</v>
      </c>
      <c r="E220" s="23"/>
      <c r="F220" s="23" t="s">
        <v>48</v>
      </c>
      <c r="G220" s="21">
        <v>24000</v>
      </c>
      <c r="H220" s="21">
        <v>0</v>
      </c>
      <c r="I220" s="21">
        <v>0</v>
      </c>
      <c r="J220" s="21">
        <v>0</v>
      </c>
      <c r="K220" s="21">
        <v>0</v>
      </c>
      <c r="L220" s="22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20000</v>
      </c>
      <c r="U220" s="21">
        <v>4000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</row>
    <row r="221" spans="1:35" s="14" customFormat="1" ht="15.75" x14ac:dyDescent="0.25">
      <c r="A221" s="24" t="s">
        <v>887</v>
      </c>
      <c r="B221" s="23" t="s">
        <v>886</v>
      </c>
      <c r="C221" s="23" t="s">
        <v>885</v>
      </c>
      <c r="D221" s="23" t="s">
        <v>51</v>
      </c>
      <c r="E221" s="23"/>
      <c r="F221" s="23" t="s">
        <v>52</v>
      </c>
      <c r="G221" s="21">
        <v>50400</v>
      </c>
      <c r="H221" s="21">
        <v>0</v>
      </c>
      <c r="I221" s="21">
        <v>0</v>
      </c>
      <c r="J221" s="21">
        <v>0</v>
      </c>
      <c r="K221" s="21">
        <v>0</v>
      </c>
      <c r="L221" s="22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42000</v>
      </c>
      <c r="U221" s="21">
        <v>8400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  <c r="AH221" s="21">
        <v>0</v>
      </c>
      <c r="AI221" s="21">
        <v>0</v>
      </c>
    </row>
    <row r="222" spans="1:35" s="14" customFormat="1" ht="15.75" x14ac:dyDescent="0.25">
      <c r="A222" s="24" t="s">
        <v>884</v>
      </c>
      <c r="B222" s="23" t="s">
        <v>884</v>
      </c>
      <c r="C222" s="23" t="s">
        <v>881</v>
      </c>
      <c r="D222" s="23" t="s">
        <v>70</v>
      </c>
      <c r="E222" s="23"/>
      <c r="F222" s="23"/>
      <c r="G222" s="21">
        <v>58908</v>
      </c>
      <c r="H222" s="21">
        <v>0</v>
      </c>
      <c r="I222" s="21">
        <v>0</v>
      </c>
      <c r="J222" s="21">
        <v>0</v>
      </c>
      <c r="K222" s="21">
        <v>0</v>
      </c>
      <c r="L222" s="22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49090</v>
      </c>
      <c r="U222" s="21">
        <v>9818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</row>
    <row r="223" spans="1:35" s="14" customFormat="1" ht="15.75" x14ac:dyDescent="0.25">
      <c r="A223" s="24" t="s">
        <v>883</v>
      </c>
      <c r="B223" s="23" t="s">
        <v>882</v>
      </c>
      <c r="C223" s="23" t="s">
        <v>881</v>
      </c>
      <c r="D223" s="23" t="s">
        <v>40</v>
      </c>
      <c r="E223" s="23" t="s">
        <v>41</v>
      </c>
      <c r="F223" s="23" t="s">
        <v>42</v>
      </c>
      <c r="G223" s="21">
        <v>724800</v>
      </c>
      <c r="H223" s="21">
        <v>0</v>
      </c>
      <c r="I223" s="21">
        <v>0</v>
      </c>
      <c r="J223" s="21">
        <v>0</v>
      </c>
      <c r="K223" s="21">
        <v>0</v>
      </c>
      <c r="L223" s="22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604000</v>
      </c>
      <c r="U223" s="21">
        <v>120800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0</v>
      </c>
    </row>
    <row r="224" spans="1:35" s="14" customFormat="1" ht="15.75" x14ac:dyDescent="0.25">
      <c r="A224" s="24" t="s">
        <v>632</v>
      </c>
      <c r="B224" s="23" t="s">
        <v>880</v>
      </c>
      <c r="C224" s="23" t="s">
        <v>877</v>
      </c>
      <c r="D224" s="23" t="s">
        <v>36</v>
      </c>
      <c r="E224" s="23" t="s">
        <v>27</v>
      </c>
      <c r="F224" s="23" t="s">
        <v>37</v>
      </c>
      <c r="G224" s="21">
        <v>150000</v>
      </c>
      <c r="H224" s="21">
        <v>0</v>
      </c>
      <c r="I224" s="21">
        <v>0</v>
      </c>
      <c r="J224" s="21">
        <v>0</v>
      </c>
      <c r="K224" s="21">
        <v>0</v>
      </c>
      <c r="L224" s="22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125000</v>
      </c>
      <c r="U224" s="21">
        <v>25000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</row>
    <row r="225" spans="1:35" s="14" customFormat="1" ht="15.75" x14ac:dyDescent="0.25">
      <c r="A225" s="24" t="s">
        <v>879</v>
      </c>
      <c r="B225" s="23" t="s">
        <v>878</v>
      </c>
      <c r="C225" s="23" t="s">
        <v>877</v>
      </c>
      <c r="D225" s="23" t="s">
        <v>40</v>
      </c>
      <c r="E225" s="23" t="s">
        <v>41</v>
      </c>
      <c r="F225" s="23" t="s">
        <v>42</v>
      </c>
      <c r="G225" s="21">
        <v>9600</v>
      </c>
      <c r="H225" s="21">
        <v>0</v>
      </c>
      <c r="I225" s="21">
        <v>0</v>
      </c>
      <c r="J225" s="21">
        <v>0</v>
      </c>
      <c r="K225" s="21">
        <v>0</v>
      </c>
      <c r="L225" s="22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8000</v>
      </c>
      <c r="U225" s="21">
        <v>1600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</row>
    <row r="226" spans="1:35" s="14" customFormat="1" ht="15.75" x14ac:dyDescent="0.25">
      <c r="A226" s="24" t="s">
        <v>876</v>
      </c>
      <c r="B226" s="23" t="s">
        <v>875</v>
      </c>
      <c r="C226" s="23" t="s">
        <v>870</v>
      </c>
      <c r="D226" s="23" t="s">
        <v>43</v>
      </c>
      <c r="E226" s="23" t="s">
        <v>27</v>
      </c>
      <c r="F226" s="23" t="s">
        <v>44</v>
      </c>
      <c r="G226" s="21">
        <v>200232</v>
      </c>
      <c r="H226" s="21">
        <v>0</v>
      </c>
      <c r="I226" s="21">
        <v>0</v>
      </c>
      <c r="J226" s="21">
        <v>0</v>
      </c>
      <c r="K226" s="21">
        <v>0</v>
      </c>
      <c r="L226" s="22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166860</v>
      </c>
      <c r="U226" s="21">
        <v>33372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</row>
    <row r="227" spans="1:35" s="14" customFormat="1" ht="15.75" x14ac:dyDescent="0.25">
      <c r="A227" s="24" t="s">
        <v>874</v>
      </c>
      <c r="B227" s="23" t="s">
        <v>873</v>
      </c>
      <c r="C227" s="23" t="s">
        <v>870</v>
      </c>
      <c r="D227" s="23" t="s">
        <v>40</v>
      </c>
      <c r="E227" s="23" t="s">
        <v>41</v>
      </c>
      <c r="F227" s="23" t="s">
        <v>42</v>
      </c>
      <c r="G227" s="21">
        <v>209650</v>
      </c>
      <c r="H227" s="21">
        <v>0</v>
      </c>
      <c r="I227" s="21">
        <v>0</v>
      </c>
      <c r="J227" s="21">
        <v>0</v>
      </c>
      <c r="K227" s="21">
        <v>0</v>
      </c>
      <c r="L227" s="22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174708</v>
      </c>
      <c r="U227" s="21">
        <v>34942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</row>
    <row r="228" spans="1:35" s="14" customFormat="1" ht="15.75" x14ac:dyDescent="0.25">
      <c r="A228" s="24" t="s">
        <v>872</v>
      </c>
      <c r="B228" s="23" t="s">
        <v>871</v>
      </c>
      <c r="C228" s="23" t="s">
        <v>870</v>
      </c>
      <c r="D228" s="23" t="s">
        <v>40</v>
      </c>
      <c r="E228" s="23" t="s">
        <v>41</v>
      </c>
      <c r="F228" s="23" t="s">
        <v>42</v>
      </c>
      <c r="G228" s="21">
        <v>6000</v>
      </c>
      <c r="H228" s="21">
        <v>0</v>
      </c>
      <c r="I228" s="21">
        <v>0</v>
      </c>
      <c r="J228" s="21">
        <v>0</v>
      </c>
      <c r="K228" s="21">
        <v>0</v>
      </c>
      <c r="L228" s="22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5000</v>
      </c>
      <c r="U228" s="21">
        <v>1000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</row>
    <row r="229" spans="1:35" s="14" customFormat="1" ht="15.75" x14ac:dyDescent="0.25">
      <c r="A229" s="24" t="s">
        <v>869</v>
      </c>
      <c r="B229" s="23" t="s">
        <v>868</v>
      </c>
      <c r="C229" s="23" t="s">
        <v>867</v>
      </c>
      <c r="D229" s="23" t="s">
        <v>43</v>
      </c>
      <c r="E229" s="23" t="s">
        <v>27</v>
      </c>
      <c r="F229" s="23" t="s">
        <v>44</v>
      </c>
      <c r="G229" s="21">
        <v>200232</v>
      </c>
      <c r="H229" s="21">
        <v>0</v>
      </c>
      <c r="I229" s="21">
        <v>0</v>
      </c>
      <c r="J229" s="21">
        <v>0</v>
      </c>
      <c r="K229" s="21">
        <v>0</v>
      </c>
      <c r="L229" s="22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166860</v>
      </c>
      <c r="U229" s="21">
        <v>33372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</row>
    <row r="230" spans="1:35" s="14" customFormat="1" ht="15.75" x14ac:dyDescent="0.25">
      <c r="A230" s="24" t="s">
        <v>866</v>
      </c>
      <c r="B230" s="23" t="s">
        <v>865</v>
      </c>
      <c r="C230" s="23" t="s">
        <v>864</v>
      </c>
      <c r="D230" s="23" t="s">
        <v>47</v>
      </c>
      <c r="E230" s="23"/>
      <c r="F230" s="23" t="s">
        <v>48</v>
      </c>
      <c r="G230" s="21">
        <v>12802</v>
      </c>
      <c r="H230" s="21">
        <v>0</v>
      </c>
      <c r="I230" s="21">
        <v>0</v>
      </c>
      <c r="J230" s="21">
        <v>0</v>
      </c>
      <c r="K230" s="21">
        <v>0</v>
      </c>
      <c r="L230" s="22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10668</v>
      </c>
      <c r="U230" s="21">
        <v>2134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</row>
    <row r="231" spans="1:35" s="14" customFormat="1" ht="15.75" x14ac:dyDescent="0.25">
      <c r="A231" s="24" t="s">
        <v>863</v>
      </c>
      <c r="B231" s="23" t="s">
        <v>862</v>
      </c>
      <c r="C231" s="23" t="s">
        <v>860</v>
      </c>
      <c r="D231" s="23" t="s">
        <v>43</v>
      </c>
      <c r="E231" s="23" t="s">
        <v>27</v>
      </c>
      <c r="F231" s="23" t="s">
        <v>44</v>
      </c>
      <c r="G231" s="21">
        <v>502200</v>
      </c>
      <c r="H231" s="21">
        <v>0</v>
      </c>
      <c r="I231" s="21">
        <v>0</v>
      </c>
      <c r="J231" s="21">
        <v>0</v>
      </c>
      <c r="K231" s="21">
        <v>0</v>
      </c>
      <c r="L231" s="22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418500</v>
      </c>
      <c r="U231" s="21">
        <v>83700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</row>
    <row r="232" spans="1:35" s="14" customFormat="1" ht="15.75" x14ac:dyDescent="0.25">
      <c r="A232" s="24" t="s">
        <v>861</v>
      </c>
      <c r="B232" s="23" t="s">
        <v>861</v>
      </c>
      <c r="C232" s="23" t="s">
        <v>860</v>
      </c>
      <c r="D232" s="23" t="s">
        <v>70</v>
      </c>
      <c r="E232" s="23"/>
      <c r="F232" s="23"/>
      <c r="G232" s="21">
        <v>54498</v>
      </c>
      <c r="H232" s="21">
        <v>0</v>
      </c>
      <c r="I232" s="21">
        <v>0</v>
      </c>
      <c r="J232" s="21">
        <v>0</v>
      </c>
      <c r="K232" s="21">
        <v>0</v>
      </c>
      <c r="L232" s="22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45415</v>
      </c>
      <c r="U232" s="21">
        <v>9083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</row>
    <row r="233" spans="1:35" s="14" customFormat="1" ht="15.75" x14ac:dyDescent="0.25">
      <c r="A233" s="24" t="s">
        <v>859</v>
      </c>
      <c r="B233" s="23" t="s">
        <v>858</v>
      </c>
      <c r="C233" s="23" t="s">
        <v>857</v>
      </c>
      <c r="D233" s="23" t="s">
        <v>40</v>
      </c>
      <c r="E233" s="23" t="s">
        <v>41</v>
      </c>
      <c r="F233" s="23" t="s">
        <v>42</v>
      </c>
      <c r="G233" s="21">
        <v>551480</v>
      </c>
      <c r="H233" s="21">
        <v>0</v>
      </c>
      <c r="I233" s="21">
        <v>0</v>
      </c>
      <c r="J233" s="21">
        <v>0</v>
      </c>
      <c r="K233" s="21">
        <v>0</v>
      </c>
      <c r="L233" s="22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459567</v>
      </c>
      <c r="U233" s="21">
        <v>91913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0</v>
      </c>
      <c r="AI233" s="21">
        <v>0</v>
      </c>
    </row>
    <row r="234" spans="1:35" s="14" customFormat="1" ht="15.75" x14ac:dyDescent="0.25">
      <c r="A234" s="24" t="s">
        <v>460</v>
      </c>
      <c r="B234" s="23" t="s">
        <v>856</v>
      </c>
      <c r="C234" s="23" t="s">
        <v>855</v>
      </c>
      <c r="D234" s="23" t="s">
        <v>91</v>
      </c>
      <c r="E234" s="23" t="s">
        <v>27</v>
      </c>
      <c r="F234" s="23" t="s">
        <v>92</v>
      </c>
      <c r="G234" s="21">
        <v>498721</v>
      </c>
      <c r="H234" s="21">
        <v>0</v>
      </c>
      <c r="I234" s="21">
        <v>0</v>
      </c>
      <c r="J234" s="21">
        <v>0</v>
      </c>
      <c r="K234" s="21">
        <v>0</v>
      </c>
      <c r="L234" s="22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415601</v>
      </c>
      <c r="U234" s="21">
        <v>83120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</row>
    <row r="235" spans="1:35" s="14" customFormat="1" ht="15.75" x14ac:dyDescent="0.25">
      <c r="A235" s="24" t="s">
        <v>854</v>
      </c>
      <c r="B235" s="23" t="s">
        <v>853</v>
      </c>
      <c r="C235" s="23" t="s">
        <v>852</v>
      </c>
      <c r="D235" s="23" t="s">
        <v>47</v>
      </c>
      <c r="E235" s="23"/>
      <c r="F235" s="23" t="s">
        <v>48</v>
      </c>
      <c r="G235" s="21">
        <v>15600</v>
      </c>
      <c r="H235" s="21">
        <v>0</v>
      </c>
      <c r="I235" s="21">
        <v>0</v>
      </c>
      <c r="J235" s="21">
        <v>0</v>
      </c>
      <c r="K235" s="21">
        <v>0</v>
      </c>
      <c r="L235" s="22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13000</v>
      </c>
      <c r="U235" s="21">
        <v>2600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</row>
    <row r="236" spans="1:35" s="14" customFormat="1" ht="15.75" x14ac:dyDescent="0.25">
      <c r="A236" s="24" t="s">
        <v>345</v>
      </c>
      <c r="B236" s="23" t="s">
        <v>851</v>
      </c>
      <c r="C236" s="23" t="s">
        <v>847</v>
      </c>
      <c r="D236" s="23" t="s">
        <v>47</v>
      </c>
      <c r="E236" s="23"/>
      <c r="F236" s="23" t="s">
        <v>48</v>
      </c>
      <c r="G236" s="21">
        <v>24000</v>
      </c>
      <c r="H236" s="21">
        <v>0</v>
      </c>
      <c r="I236" s="21">
        <v>0</v>
      </c>
      <c r="J236" s="21">
        <v>0</v>
      </c>
      <c r="K236" s="21">
        <v>0</v>
      </c>
      <c r="L236" s="22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20000</v>
      </c>
      <c r="U236" s="21">
        <v>4000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</row>
    <row r="237" spans="1:35" s="14" customFormat="1" ht="15.75" x14ac:dyDescent="0.25">
      <c r="A237" s="24" t="s">
        <v>850</v>
      </c>
      <c r="B237" s="23" t="s">
        <v>850</v>
      </c>
      <c r="C237" s="23" t="s">
        <v>847</v>
      </c>
      <c r="D237" s="23" t="s">
        <v>106</v>
      </c>
      <c r="E237" s="23" t="s">
        <v>27</v>
      </c>
      <c r="F237" s="23" t="s">
        <v>107</v>
      </c>
      <c r="G237" s="21">
        <v>64900</v>
      </c>
      <c r="H237" s="21">
        <v>0</v>
      </c>
      <c r="I237" s="21">
        <v>0</v>
      </c>
      <c r="J237" s="21">
        <v>0</v>
      </c>
      <c r="K237" s="21">
        <v>0</v>
      </c>
      <c r="L237" s="22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54083</v>
      </c>
      <c r="U237" s="21">
        <v>10817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</row>
    <row r="238" spans="1:35" s="14" customFormat="1" ht="15.75" x14ac:dyDescent="0.25">
      <c r="A238" s="24" t="s">
        <v>849</v>
      </c>
      <c r="B238" s="23" t="s">
        <v>848</v>
      </c>
      <c r="C238" s="23" t="s">
        <v>847</v>
      </c>
      <c r="D238" s="23" t="s">
        <v>40</v>
      </c>
      <c r="E238" s="23" t="s">
        <v>41</v>
      </c>
      <c r="F238" s="23" t="s">
        <v>42</v>
      </c>
      <c r="G238" s="21">
        <v>98257</v>
      </c>
      <c r="H238" s="21">
        <v>0</v>
      </c>
      <c r="I238" s="21">
        <v>0</v>
      </c>
      <c r="J238" s="21">
        <v>0</v>
      </c>
      <c r="K238" s="21">
        <v>0</v>
      </c>
      <c r="L238" s="22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81881</v>
      </c>
      <c r="U238" s="21">
        <v>16376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</row>
    <row r="239" spans="1:35" s="14" customFormat="1" ht="15.75" x14ac:dyDescent="0.25">
      <c r="A239" s="24" t="s">
        <v>846</v>
      </c>
      <c r="B239" s="23" t="s">
        <v>845</v>
      </c>
      <c r="C239" s="23" t="s">
        <v>842</v>
      </c>
      <c r="D239" s="23" t="s">
        <v>40</v>
      </c>
      <c r="E239" s="23" t="s">
        <v>41</v>
      </c>
      <c r="F239" s="23" t="s">
        <v>42</v>
      </c>
      <c r="G239" s="21">
        <v>583056</v>
      </c>
      <c r="H239" s="21">
        <v>0</v>
      </c>
      <c r="I239" s="21">
        <v>0</v>
      </c>
      <c r="J239" s="21">
        <v>0</v>
      </c>
      <c r="K239" s="21">
        <v>0</v>
      </c>
      <c r="L239" s="22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485880</v>
      </c>
      <c r="U239" s="21">
        <v>97176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</row>
    <row r="240" spans="1:35" s="14" customFormat="1" ht="15.75" x14ac:dyDescent="0.25">
      <c r="A240" s="24" t="s">
        <v>844</v>
      </c>
      <c r="B240" s="23" t="s">
        <v>843</v>
      </c>
      <c r="C240" s="23" t="s">
        <v>842</v>
      </c>
      <c r="D240" s="23" t="s">
        <v>40</v>
      </c>
      <c r="E240" s="23" t="s">
        <v>41</v>
      </c>
      <c r="F240" s="23" t="s">
        <v>42</v>
      </c>
      <c r="G240" s="21">
        <v>118506</v>
      </c>
      <c r="H240" s="21">
        <v>0</v>
      </c>
      <c r="I240" s="21">
        <v>0</v>
      </c>
      <c r="J240" s="21">
        <v>0</v>
      </c>
      <c r="K240" s="21">
        <v>0</v>
      </c>
      <c r="L240" s="22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98755</v>
      </c>
      <c r="U240" s="21">
        <v>19751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</row>
    <row r="241" spans="1:35" s="14" customFormat="1" ht="15.75" x14ac:dyDescent="0.25">
      <c r="A241" s="24" t="s">
        <v>841</v>
      </c>
      <c r="B241" s="23" t="s">
        <v>840</v>
      </c>
      <c r="C241" s="23" t="s">
        <v>839</v>
      </c>
      <c r="D241" s="23" t="s">
        <v>43</v>
      </c>
      <c r="E241" s="23" t="s">
        <v>27</v>
      </c>
      <c r="F241" s="23" t="s">
        <v>44</v>
      </c>
      <c r="G241" s="21">
        <v>300024</v>
      </c>
      <c r="H241" s="21">
        <v>0</v>
      </c>
      <c r="I241" s="21">
        <v>0</v>
      </c>
      <c r="J241" s="21">
        <v>0</v>
      </c>
      <c r="K241" s="21">
        <v>0</v>
      </c>
      <c r="L241" s="22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250020</v>
      </c>
      <c r="U241" s="21">
        <v>50004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</row>
    <row r="242" spans="1:35" s="14" customFormat="1" ht="15.75" x14ac:dyDescent="0.25">
      <c r="A242" s="24" t="s">
        <v>838</v>
      </c>
      <c r="B242" s="23" t="s">
        <v>837</v>
      </c>
      <c r="C242" s="23" t="s">
        <v>834</v>
      </c>
      <c r="D242" s="23" t="s">
        <v>55</v>
      </c>
      <c r="E242" s="23" t="s">
        <v>56</v>
      </c>
      <c r="F242" s="23" t="s">
        <v>57</v>
      </c>
      <c r="G242" s="21">
        <v>2400</v>
      </c>
      <c r="H242" s="21">
        <v>0</v>
      </c>
      <c r="I242" s="21">
        <v>0</v>
      </c>
      <c r="J242" s="21">
        <v>0</v>
      </c>
      <c r="K242" s="21">
        <v>0</v>
      </c>
      <c r="L242" s="22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2000</v>
      </c>
      <c r="U242" s="21">
        <v>400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</row>
    <row r="243" spans="1:35" s="14" customFormat="1" ht="15.75" x14ac:dyDescent="0.25">
      <c r="A243" s="24" t="s">
        <v>836</v>
      </c>
      <c r="B243" s="23" t="s">
        <v>835</v>
      </c>
      <c r="C243" s="23" t="s">
        <v>834</v>
      </c>
      <c r="D243" s="23" t="s">
        <v>40</v>
      </c>
      <c r="E243" s="23" t="s">
        <v>41</v>
      </c>
      <c r="F243" s="23" t="s">
        <v>42</v>
      </c>
      <c r="G243" s="21">
        <v>19320</v>
      </c>
      <c r="H243" s="21">
        <v>0</v>
      </c>
      <c r="I243" s="21">
        <v>0</v>
      </c>
      <c r="J243" s="21">
        <v>0</v>
      </c>
      <c r="K243" s="21">
        <v>0</v>
      </c>
      <c r="L243" s="22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16100</v>
      </c>
      <c r="U243" s="21">
        <v>3220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</row>
    <row r="244" spans="1:35" s="14" customFormat="1" ht="15.75" x14ac:dyDescent="0.25">
      <c r="A244" s="24" t="s">
        <v>833</v>
      </c>
      <c r="B244" s="23" t="s">
        <v>108</v>
      </c>
      <c r="C244" s="23" t="s">
        <v>825</v>
      </c>
      <c r="D244" s="23" t="s">
        <v>60</v>
      </c>
      <c r="E244" s="23"/>
      <c r="F244" s="23"/>
      <c r="G244" s="21">
        <v>2216292</v>
      </c>
      <c r="H244" s="21">
        <v>0</v>
      </c>
      <c r="I244" s="21">
        <v>0</v>
      </c>
      <c r="J244" s="21">
        <v>0</v>
      </c>
      <c r="K244" s="21">
        <v>0</v>
      </c>
      <c r="L244" s="22">
        <v>1846910</v>
      </c>
      <c r="M244" s="21">
        <v>369382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</row>
    <row r="245" spans="1:35" s="14" customFormat="1" ht="15.75" x14ac:dyDescent="0.25">
      <c r="A245" s="24" t="s">
        <v>832</v>
      </c>
      <c r="B245" s="23" t="s">
        <v>108</v>
      </c>
      <c r="C245" s="23" t="s">
        <v>825</v>
      </c>
      <c r="D245" s="23" t="s">
        <v>62</v>
      </c>
      <c r="E245" s="23"/>
      <c r="F245" s="23"/>
      <c r="G245" s="21">
        <v>673132</v>
      </c>
      <c r="H245" s="21">
        <v>0</v>
      </c>
      <c r="I245" s="21">
        <v>0</v>
      </c>
      <c r="J245" s="21">
        <v>0</v>
      </c>
      <c r="K245" s="21">
        <v>0</v>
      </c>
      <c r="L245" s="22">
        <v>560943</v>
      </c>
      <c r="M245" s="21">
        <v>112189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</row>
    <row r="246" spans="1:35" s="14" customFormat="1" ht="15.75" x14ac:dyDescent="0.25">
      <c r="A246" s="24" t="s">
        <v>831</v>
      </c>
      <c r="B246" s="23" t="s">
        <v>830</v>
      </c>
      <c r="C246" s="23" t="s">
        <v>825</v>
      </c>
      <c r="D246" s="23" t="s">
        <v>43</v>
      </c>
      <c r="E246" s="23" t="s">
        <v>27</v>
      </c>
      <c r="F246" s="23" t="s">
        <v>44</v>
      </c>
      <c r="G246" s="21">
        <v>300024</v>
      </c>
      <c r="H246" s="21">
        <v>0</v>
      </c>
      <c r="I246" s="21">
        <v>0</v>
      </c>
      <c r="J246" s="21">
        <v>0</v>
      </c>
      <c r="K246" s="21">
        <v>0</v>
      </c>
      <c r="L246" s="22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250020</v>
      </c>
      <c r="U246" s="21">
        <v>50004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</row>
    <row r="247" spans="1:35" s="14" customFormat="1" ht="15.75" x14ac:dyDescent="0.25">
      <c r="A247" s="24" t="s">
        <v>829</v>
      </c>
      <c r="B247" s="23" t="s">
        <v>828</v>
      </c>
      <c r="C247" s="23" t="s">
        <v>825</v>
      </c>
      <c r="D247" s="23" t="s">
        <v>58</v>
      </c>
      <c r="E247" s="23" t="s">
        <v>27</v>
      </c>
      <c r="F247" s="23" t="s">
        <v>59</v>
      </c>
      <c r="G247" s="21">
        <v>30000</v>
      </c>
      <c r="H247" s="21">
        <v>30000</v>
      </c>
      <c r="I247" s="21">
        <v>0</v>
      </c>
      <c r="J247" s="21">
        <v>0</v>
      </c>
      <c r="K247" s="21">
        <v>0</v>
      </c>
      <c r="L247" s="22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</row>
    <row r="248" spans="1:35" s="14" customFormat="1" ht="15.75" x14ac:dyDescent="0.25">
      <c r="A248" s="24" t="s">
        <v>827</v>
      </c>
      <c r="B248" s="23" t="s">
        <v>826</v>
      </c>
      <c r="C248" s="23" t="s">
        <v>825</v>
      </c>
      <c r="D248" s="23" t="s">
        <v>40</v>
      </c>
      <c r="E248" s="23" t="s">
        <v>41</v>
      </c>
      <c r="F248" s="23" t="s">
        <v>42</v>
      </c>
      <c r="G248" s="21">
        <v>176500</v>
      </c>
      <c r="H248" s="21">
        <v>0</v>
      </c>
      <c r="I248" s="21">
        <v>0</v>
      </c>
      <c r="J248" s="21">
        <v>0</v>
      </c>
      <c r="K248" s="21">
        <v>0</v>
      </c>
      <c r="L248" s="22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147083</v>
      </c>
      <c r="U248" s="21">
        <v>29417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</row>
    <row r="249" spans="1:35" s="14" customFormat="1" ht="15.75" x14ac:dyDescent="0.25">
      <c r="A249" s="24" t="s">
        <v>824</v>
      </c>
      <c r="B249" s="23" t="s">
        <v>823</v>
      </c>
      <c r="C249" s="23" t="s">
        <v>822</v>
      </c>
      <c r="D249" s="23" t="s">
        <v>47</v>
      </c>
      <c r="E249" s="23"/>
      <c r="F249" s="23" t="s">
        <v>48</v>
      </c>
      <c r="G249" s="21">
        <v>14400</v>
      </c>
      <c r="H249" s="21">
        <v>0</v>
      </c>
      <c r="I249" s="21">
        <v>0</v>
      </c>
      <c r="J249" s="21">
        <v>0</v>
      </c>
      <c r="K249" s="21">
        <v>0</v>
      </c>
      <c r="L249" s="22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12000</v>
      </c>
      <c r="U249" s="21">
        <v>2400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</row>
    <row r="250" spans="1:35" s="14" customFormat="1" ht="15.75" x14ac:dyDescent="0.25">
      <c r="A250" s="24" t="s">
        <v>821</v>
      </c>
      <c r="B250" s="23" t="s">
        <v>820</v>
      </c>
      <c r="C250" s="23" t="s">
        <v>819</v>
      </c>
      <c r="D250" s="23" t="s">
        <v>47</v>
      </c>
      <c r="E250" s="23"/>
      <c r="F250" s="23" t="s">
        <v>48</v>
      </c>
      <c r="G250" s="21">
        <v>24000</v>
      </c>
      <c r="H250" s="21">
        <v>0</v>
      </c>
      <c r="I250" s="21">
        <v>0</v>
      </c>
      <c r="J250" s="21">
        <v>0</v>
      </c>
      <c r="K250" s="21">
        <v>0</v>
      </c>
      <c r="L250" s="22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20000</v>
      </c>
      <c r="U250" s="21">
        <v>4000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</row>
    <row r="251" spans="1:35" s="14" customFormat="1" ht="15.75" x14ac:dyDescent="0.25">
      <c r="A251" s="24" t="s">
        <v>818</v>
      </c>
      <c r="B251" s="23" t="s">
        <v>817</v>
      </c>
      <c r="C251" s="23" t="s">
        <v>814</v>
      </c>
      <c r="D251" s="23" t="s">
        <v>43</v>
      </c>
      <c r="E251" s="23" t="s">
        <v>27</v>
      </c>
      <c r="F251" s="23" t="s">
        <v>44</v>
      </c>
      <c r="G251" s="21">
        <v>68040</v>
      </c>
      <c r="H251" s="21">
        <v>0</v>
      </c>
      <c r="I251" s="21">
        <v>0</v>
      </c>
      <c r="J251" s="21">
        <v>0</v>
      </c>
      <c r="K251" s="21">
        <v>0</v>
      </c>
      <c r="L251" s="22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56700</v>
      </c>
      <c r="U251" s="21">
        <v>11340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</row>
    <row r="252" spans="1:35" s="14" customFormat="1" ht="15.75" x14ac:dyDescent="0.25">
      <c r="A252" s="24" t="s">
        <v>816</v>
      </c>
      <c r="B252" s="23" t="s">
        <v>815</v>
      </c>
      <c r="C252" s="23" t="s">
        <v>814</v>
      </c>
      <c r="D252" s="23" t="s">
        <v>40</v>
      </c>
      <c r="E252" s="23" t="s">
        <v>41</v>
      </c>
      <c r="F252" s="23" t="s">
        <v>42</v>
      </c>
      <c r="G252" s="21">
        <v>29400</v>
      </c>
      <c r="H252" s="21">
        <v>0</v>
      </c>
      <c r="I252" s="21">
        <v>0</v>
      </c>
      <c r="J252" s="21">
        <v>0</v>
      </c>
      <c r="K252" s="21">
        <v>0</v>
      </c>
      <c r="L252" s="22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24500</v>
      </c>
      <c r="U252" s="21">
        <v>4900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</row>
    <row r="253" spans="1:35" s="14" customFormat="1" ht="15.75" x14ac:dyDescent="0.25">
      <c r="A253" s="24" t="s">
        <v>813</v>
      </c>
      <c r="B253" s="23" t="s">
        <v>812</v>
      </c>
      <c r="C253" s="23" t="s">
        <v>811</v>
      </c>
      <c r="D253" s="23" t="s">
        <v>47</v>
      </c>
      <c r="E253" s="23"/>
      <c r="F253" s="23" t="s">
        <v>48</v>
      </c>
      <c r="G253" s="21">
        <v>84000</v>
      </c>
      <c r="H253" s="21">
        <v>0</v>
      </c>
      <c r="I253" s="21">
        <v>0</v>
      </c>
      <c r="J253" s="21">
        <v>0</v>
      </c>
      <c r="K253" s="21">
        <v>0</v>
      </c>
      <c r="L253" s="22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70000</v>
      </c>
      <c r="U253" s="21">
        <v>14000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0</v>
      </c>
      <c r="AG253" s="21">
        <v>0</v>
      </c>
      <c r="AH253" s="21">
        <v>0</v>
      </c>
      <c r="AI253" s="21">
        <v>0</v>
      </c>
    </row>
    <row r="254" spans="1:35" s="14" customFormat="1" ht="15.75" x14ac:dyDescent="0.25">
      <c r="A254" s="24" t="s">
        <v>810</v>
      </c>
      <c r="B254" s="23" t="s">
        <v>109</v>
      </c>
      <c r="C254" s="23" t="s">
        <v>809</v>
      </c>
      <c r="D254" s="23" t="s">
        <v>110</v>
      </c>
      <c r="E254" s="23" t="s">
        <v>77</v>
      </c>
      <c r="F254" s="23"/>
      <c r="G254" s="21">
        <v>904534</v>
      </c>
      <c r="H254" s="21">
        <v>0</v>
      </c>
      <c r="I254" s="21">
        <v>0</v>
      </c>
      <c r="J254" s="21">
        <v>0</v>
      </c>
      <c r="K254" s="21">
        <v>0</v>
      </c>
      <c r="L254" s="22">
        <v>753778</v>
      </c>
      <c r="M254" s="21">
        <v>150756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</row>
    <row r="255" spans="1:35" s="14" customFormat="1" ht="15.75" x14ac:dyDescent="0.25">
      <c r="A255" s="24" t="s">
        <v>109</v>
      </c>
      <c r="B255" s="23" t="s">
        <v>109</v>
      </c>
      <c r="C255" s="23" t="s">
        <v>809</v>
      </c>
      <c r="D255" s="23" t="s">
        <v>111</v>
      </c>
      <c r="E255" s="23" t="s">
        <v>77</v>
      </c>
      <c r="F255" s="23"/>
      <c r="G255" s="21">
        <v>24868</v>
      </c>
      <c r="H255" s="21">
        <v>24868</v>
      </c>
      <c r="I255" s="21">
        <v>0</v>
      </c>
      <c r="J255" s="21">
        <v>0</v>
      </c>
      <c r="K255" s="21">
        <v>0</v>
      </c>
      <c r="L255" s="22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1">
        <v>0</v>
      </c>
      <c r="AH255" s="21">
        <v>0</v>
      </c>
      <c r="AI255" s="21">
        <v>0</v>
      </c>
    </row>
    <row r="256" spans="1:35" s="14" customFormat="1" ht="15.75" x14ac:dyDescent="0.25">
      <c r="A256" s="24" t="s">
        <v>808</v>
      </c>
      <c r="B256" s="23" t="s">
        <v>807</v>
      </c>
      <c r="C256" s="23" t="s">
        <v>799</v>
      </c>
      <c r="D256" s="23" t="s">
        <v>43</v>
      </c>
      <c r="E256" s="23" t="s">
        <v>27</v>
      </c>
      <c r="F256" s="23" t="s">
        <v>44</v>
      </c>
      <c r="G256" s="21">
        <v>81000</v>
      </c>
      <c r="H256" s="21">
        <v>0</v>
      </c>
      <c r="I256" s="21">
        <v>0</v>
      </c>
      <c r="J256" s="21">
        <v>0</v>
      </c>
      <c r="K256" s="21">
        <v>0</v>
      </c>
      <c r="L256" s="22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67500</v>
      </c>
      <c r="U256" s="21">
        <v>13500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</row>
    <row r="257" spans="1:35" s="14" customFormat="1" ht="15.75" x14ac:dyDescent="0.25">
      <c r="A257" s="24" t="s">
        <v>806</v>
      </c>
      <c r="B257" s="23" t="s">
        <v>806</v>
      </c>
      <c r="C257" s="23" t="s">
        <v>799</v>
      </c>
      <c r="D257" s="23" t="s">
        <v>112</v>
      </c>
      <c r="E257" s="23" t="s">
        <v>27</v>
      </c>
      <c r="F257" s="23" t="s">
        <v>33</v>
      </c>
      <c r="G257" s="21">
        <v>2850</v>
      </c>
      <c r="H257" s="21">
        <v>0</v>
      </c>
      <c r="I257" s="21">
        <v>0</v>
      </c>
      <c r="J257" s="21">
        <v>0</v>
      </c>
      <c r="K257" s="21">
        <v>0</v>
      </c>
      <c r="L257" s="22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2375</v>
      </c>
      <c r="U257" s="21">
        <v>475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21">
        <v>0</v>
      </c>
    </row>
    <row r="258" spans="1:35" s="14" customFormat="1" ht="15.75" x14ac:dyDescent="0.25">
      <c r="A258" s="24" t="s">
        <v>805</v>
      </c>
      <c r="B258" s="23" t="s">
        <v>804</v>
      </c>
      <c r="C258" s="23" t="s">
        <v>799</v>
      </c>
      <c r="D258" s="23" t="s">
        <v>72</v>
      </c>
      <c r="E258" s="23" t="s">
        <v>27</v>
      </c>
      <c r="F258" s="23" t="s">
        <v>73</v>
      </c>
      <c r="G258" s="21">
        <v>6680</v>
      </c>
      <c r="H258" s="21">
        <v>0</v>
      </c>
      <c r="I258" s="21">
        <v>0</v>
      </c>
      <c r="J258" s="21">
        <v>0</v>
      </c>
      <c r="K258" s="21">
        <v>0</v>
      </c>
      <c r="L258" s="22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5567</v>
      </c>
      <c r="U258" s="21">
        <v>1113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</row>
    <row r="259" spans="1:35" s="14" customFormat="1" ht="15.75" x14ac:dyDescent="0.25">
      <c r="A259" s="24" t="s">
        <v>803</v>
      </c>
      <c r="B259" s="23" t="s">
        <v>802</v>
      </c>
      <c r="C259" s="23" t="s">
        <v>799</v>
      </c>
      <c r="D259" s="23" t="s">
        <v>40</v>
      </c>
      <c r="E259" s="23" t="s">
        <v>41</v>
      </c>
      <c r="F259" s="23" t="s">
        <v>42</v>
      </c>
      <c r="G259" s="21">
        <v>56388</v>
      </c>
      <c r="H259" s="21">
        <v>0</v>
      </c>
      <c r="I259" s="21">
        <v>0</v>
      </c>
      <c r="J259" s="21">
        <v>0</v>
      </c>
      <c r="K259" s="21">
        <v>0</v>
      </c>
      <c r="L259" s="22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46990</v>
      </c>
      <c r="U259" s="21">
        <v>9398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v>0</v>
      </c>
      <c r="AI259" s="21">
        <v>0</v>
      </c>
    </row>
    <row r="260" spans="1:35" s="14" customFormat="1" ht="15.75" x14ac:dyDescent="0.25">
      <c r="A260" s="24" t="s">
        <v>801</v>
      </c>
      <c r="B260" s="23" t="s">
        <v>800</v>
      </c>
      <c r="C260" s="23" t="s">
        <v>799</v>
      </c>
      <c r="D260" s="23" t="s">
        <v>40</v>
      </c>
      <c r="E260" s="23" t="s">
        <v>41</v>
      </c>
      <c r="F260" s="23" t="s">
        <v>42</v>
      </c>
      <c r="G260" s="21">
        <v>564750</v>
      </c>
      <c r="H260" s="21">
        <v>0</v>
      </c>
      <c r="I260" s="21">
        <v>0</v>
      </c>
      <c r="J260" s="21">
        <v>0</v>
      </c>
      <c r="K260" s="21">
        <v>0</v>
      </c>
      <c r="L260" s="22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470625</v>
      </c>
      <c r="U260" s="21">
        <v>94125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</row>
    <row r="261" spans="1:35" s="14" customFormat="1" ht="15.75" x14ac:dyDescent="0.25">
      <c r="A261" s="24" t="s">
        <v>798</v>
      </c>
      <c r="B261" s="23" t="s">
        <v>797</v>
      </c>
      <c r="C261" s="23" t="s">
        <v>793</v>
      </c>
      <c r="D261" s="23" t="s">
        <v>43</v>
      </c>
      <c r="E261" s="23" t="s">
        <v>27</v>
      </c>
      <c r="F261" s="23" t="s">
        <v>44</v>
      </c>
      <c r="G261" s="21">
        <v>1302480</v>
      </c>
      <c r="H261" s="21">
        <v>0</v>
      </c>
      <c r="I261" s="21">
        <v>0</v>
      </c>
      <c r="J261" s="21">
        <v>0</v>
      </c>
      <c r="K261" s="21">
        <v>0</v>
      </c>
      <c r="L261" s="22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1085400</v>
      </c>
      <c r="U261" s="21">
        <v>217080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</row>
    <row r="262" spans="1:35" s="14" customFormat="1" ht="15.75" x14ac:dyDescent="0.25">
      <c r="A262" s="24" t="s">
        <v>796</v>
      </c>
      <c r="B262" s="23" t="s">
        <v>795</v>
      </c>
      <c r="C262" s="23" t="s">
        <v>793</v>
      </c>
      <c r="D262" s="23" t="s">
        <v>47</v>
      </c>
      <c r="E262" s="23"/>
      <c r="F262" s="23" t="s">
        <v>48</v>
      </c>
      <c r="G262" s="21">
        <v>26400</v>
      </c>
      <c r="H262" s="21">
        <v>0</v>
      </c>
      <c r="I262" s="21">
        <v>0</v>
      </c>
      <c r="J262" s="21">
        <v>0</v>
      </c>
      <c r="K262" s="21">
        <v>0</v>
      </c>
      <c r="L262" s="22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22000</v>
      </c>
      <c r="U262" s="21">
        <v>4400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</row>
    <row r="263" spans="1:35" s="14" customFormat="1" ht="15.75" x14ac:dyDescent="0.25">
      <c r="A263" s="24" t="s">
        <v>459</v>
      </c>
      <c r="B263" s="23" t="s">
        <v>794</v>
      </c>
      <c r="C263" s="23" t="s">
        <v>793</v>
      </c>
      <c r="D263" s="23" t="s">
        <v>113</v>
      </c>
      <c r="E263" s="23" t="s">
        <v>27</v>
      </c>
      <c r="F263" s="23" t="s">
        <v>114</v>
      </c>
      <c r="G263" s="21">
        <v>22000</v>
      </c>
      <c r="H263" s="21">
        <v>0</v>
      </c>
      <c r="I263" s="21">
        <v>0</v>
      </c>
      <c r="J263" s="21">
        <v>0</v>
      </c>
      <c r="K263" s="21">
        <v>0</v>
      </c>
      <c r="L263" s="22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18333</v>
      </c>
      <c r="U263" s="21">
        <v>3667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0</v>
      </c>
      <c r="AH263" s="21">
        <v>0</v>
      </c>
      <c r="AI263" s="21">
        <v>0</v>
      </c>
    </row>
    <row r="264" spans="1:35" s="14" customFormat="1" ht="15.75" x14ac:dyDescent="0.25">
      <c r="A264" s="24" t="s">
        <v>792</v>
      </c>
      <c r="B264" s="23" t="s">
        <v>791</v>
      </c>
      <c r="C264" s="23" t="s">
        <v>790</v>
      </c>
      <c r="D264" s="23" t="s">
        <v>47</v>
      </c>
      <c r="E264" s="23"/>
      <c r="F264" s="23" t="s">
        <v>48</v>
      </c>
      <c r="G264" s="21">
        <v>12000</v>
      </c>
      <c r="H264" s="21">
        <v>0</v>
      </c>
      <c r="I264" s="21">
        <v>0</v>
      </c>
      <c r="J264" s="21">
        <v>0</v>
      </c>
      <c r="K264" s="21">
        <v>0</v>
      </c>
      <c r="L264" s="22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10000</v>
      </c>
      <c r="U264" s="21">
        <v>2000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</row>
    <row r="265" spans="1:35" s="14" customFormat="1" ht="15.75" x14ac:dyDescent="0.25">
      <c r="A265" s="24" t="s">
        <v>363</v>
      </c>
      <c r="B265" s="23"/>
      <c r="C265" s="23" t="s">
        <v>782</v>
      </c>
      <c r="D265" s="23" t="s">
        <v>115</v>
      </c>
      <c r="E265" s="23"/>
      <c r="F265" s="23"/>
      <c r="G265" s="21">
        <v>118973</v>
      </c>
      <c r="H265" s="21">
        <v>118973</v>
      </c>
      <c r="I265" s="21">
        <v>0</v>
      </c>
      <c r="J265" s="21">
        <v>0</v>
      </c>
      <c r="K265" s="21">
        <v>0</v>
      </c>
      <c r="L265" s="22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21">
        <v>0</v>
      </c>
      <c r="AG265" s="21">
        <v>0</v>
      </c>
      <c r="AH265" s="21">
        <v>0</v>
      </c>
      <c r="AI265" s="21">
        <v>0</v>
      </c>
    </row>
    <row r="266" spans="1:35" s="14" customFormat="1" ht="15.75" x14ac:dyDescent="0.25">
      <c r="A266" s="24" t="s">
        <v>789</v>
      </c>
      <c r="B266" s="23" t="s">
        <v>788</v>
      </c>
      <c r="C266" s="23" t="s">
        <v>782</v>
      </c>
      <c r="D266" s="23" t="s">
        <v>43</v>
      </c>
      <c r="E266" s="23" t="s">
        <v>27</v>
      </c>
      <c r="F266" s="23" t="s">
        <v>44</v>
      </c>
      <c r="G266" s="21">
        <v>200880</v>
      </c>
      <c r="H266" s="21">
        <v>0</v>
      </c>
      <c r="I266" s="21">
        <v>0</v>
      </c>
      <c r="J266" s="21">
        <v>0</v>
      </c>
      <c r="K266" s="21">
        <v>0</v>
      </c>
      <c r="L266" s="22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167400</v>
      </c>
      <c r="U266" s="21">
        <v>33480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</row>
    <row r="267" spans="1:35" s="14" customFormat="1" ht="15.75" x14ac:dyDescent="0.25">
      <c r="A267" s="24" t="s">
        <v>787</v>
      </c>
      <c r="B267" s="23" t="s">
        <v>787</v>
      </c>
      <c r="C267" s="23" t="s">
        <v>782</v>
      </c>
      <c r="D267" s="23" t="s">
        <v>115</v>
      </c>
      <c r="E267" s="23"/>
      <c r="F267" s="23"/>
      <c r="G267" s="21">
        <v>47957</v>
      </c>
      <c r="H267" s="21">
        <v>0</v>
      </c>
      <c r="I267" s="21">
        <v>0</v>
      </c>
      <c r="J267" s="21">
        <v>0</v>
      </c>
      <c r="K267" s="21">
        <v>0</v>
      </c>
      <c r="L267" s="22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39964</v>
      </c>
      <c r="U267" s="21">
        <v>7993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1">
        <v>0</v>
      </c>
      <c r="AH267" s="21">
        <v>0</v>
      </c>
      <c r="AI267" s="21">
        <v>0</v>
      </c>
    </row>
    <row r="268" spans="1:35" s="14" customFormat="1" ht="15.75" x14ac:dyDescent="0.25">
      <c r="A268" s="24" t="s">
        <v>786</v>
      </c>
      <c r="B268" s="23" t="s">
        <v>785</v>
      </c>
      <c r="C268" s="23" t="s">
        <v>782</v>
      </c>
      <c r="D268" s="23" t="s">
        <v>116</v>
      </c>
      <c r="E268" s="23" t="s">
        <v>27</v>
      </c>
      <c r="F268" s="23" t="s">
        <v>117</v>
      </c>
      <c r="G268" s="21">
        <v>9228</v>
      </c>
      <c r="H268" s="21">
        <v>0</v>
      </c>
      <c r="I268" s="21">
        <v>0</v>
      </c>
      <c r="J268" s="21">
        <v>0</v>
      </c>
      <c r="K268" s="21">
        <v>0</v>
      </c>
      <c r="L268" s="22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7690</v>
      </c>
      <c r="U268" s="21">
        <v>1538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</row>
    <row r="269" spans="1:35" s="14" customFormat="1" ht="15.75" x14ac:dyDescent="0.25">
      <c r="A269" s="24" t="s">
        <v>784</v>
      </c>
      <c r="B269" s="23" t="s">
        <v>783</v>
      </c>
      <c r="C269" s="23" t="s">
        <v>782</v>
      </c>
      <c r="D269" s="23" t="s">
        <v>72</v>
      </c>
      <c r="E269" s="23" t="s">
        <v>27</v>
      </c>
      <c r="F269" s="23" t="s">
        <v>73</v>
      </c>
      <c r="G269" s="21">
        <v>53440</v>
      </c>
      <c r="H269" s="21">
        <v>0</v>
      </c>
      <c r="I269" s="21">
        <v>0</v>
      </c>
      <c r="J269" s="21">
        <v>0</v>
      </c>
      <c r="K269" s="21">
        <v>0</v>
      </c>
      <c r="L269" s="22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44533</v>
      </c>
      <c r="U269" s="21">
        <v>8907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v>0</v>
      </c>
      <c r="AI269" s="21">
        <v>0</v>
      </c>
    </row>
    <row r="270" spans="1:35" s="14" customFormat="1" ht="15.75" x14ac:dyDescent="0.25">
      <c r="A270" s="24" t="s">
        <v>781</v>
      </c>
      <c r="B270" s="23" t="s">
        <v>780</v>
      </c>
      <c r="C270" s="23" t="s">
        <v>777</v>
      </c>
      <c r="D270" s="23" t="s">
        <v>47</v>
      </c>
      <c r="E270" s="23"/>
      <c r="F270" s="23" t="s">
        <v>48</v>
      </c>
      <c r="G270" s="21">
        <v>24000</v>
      </c>
      <c r="H270" s="21">
        <v>0</v>
      </c>
      <c r="I270" s="21">
        <v>0</v>
      </c>
      <c r="J270" s="21">
        <v>0</v>
      </c>
      <c r="K270" s="21">
        <v>0</v>
      </c>
      <c r="L270" s="22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20000</v>
      </c>
      <c r="U270" s="21">
        <v>4000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</row>
    <row r="271" spans="1:35" s="14" customFormat="1" ht="15.75" x14ac:dyDescent="0.25">
      <c r="A271" s="24" t="s">
        <v>779</v>
      </c>
      <c r="B271" s="23" t="s">
        <v>778</v>
      </c>
      <c r="C271" s="23" t="s">
        <v>777</v>
      </c>
      <c r="D271" s="23" t="s">
        <v>40</v>
      </c>
      <c r="E271" s="23" t="s">
        <v>41</v>
      </c>
      <c r="F271" s="23" t="s">
        <v>42</v>
      </c>
      <c r="G271" s="21">
        <v>561276</v>
      </c>
      <c r="H271" s="21">
        <v>0</v>
      </c>
      <c r="I271" s="21">
        <v>0</v>
      </c>
      <c r="J271" s="21">
        <v>0</v>
      </c>
      <c r="K271" s="21">
        <v>0</v>
      </c>
      <c r="L271" s="22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467730</v>
      </c>
      <c r="U271" s="21">
        <v>93546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0</v>
      </c>
      <c r="AF271" s="21">
        <v>0</v>
      </c>
      <c r="AG271" s="21">
        <v>0</v>
      </c>
      <c r="AH271" s="21">
        <v>0</v>
      </c>
      <c r="AI271" s="21">
        <v>0</v>
      </c>
    </row>
    <row r="272" spans="1:35" s="14" customFormat="1" ht="15.75" x14ac:dyDescent="0.25">
      <c r="A272" s="24" t="s">
        <v>776</v>
      </c>
      <c r="B272" s="23" t="s">
        <v>775</v>
      </c>
      <c r="C272" s="23" t="s">
        <v>774</v>
      </c>
      <c r="D272" s="23" t="s">
        <v>40</v>
      </c>
      <c r="E272" s="23" t="s">
        <v>41</v>
      </c>
      <c r="F272" s="23" t="s">
        <v>42</v>
      </c>
      <c r="G272" s="21">
        <v>113400</v>
      </c>
      <c r="H272" s="21">
        <v>0</v>
      </c>
      <c r="I272" s="21">
        <v>0</v>
      </c>
      <c r="J272" s="21">
        <v>0</v>
      </c>
      <c r="K272" s="21">
        <v>0</v>
      </c>
      <c r="L272" s="22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94500</v>
      </c>
      <c r="U272" s="21">
        <v>18900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</row>
    <row r="273" spans="1:35" s="14" customFormat="1" ht="15.75" x14ac:dyDescent="0.25">
      <c r="A273" s="24" t="s">
        <v>773</v>
      </c>
      <c r="B273" s="23" t="s">
        <v>772</v>
      </c>
      <c r="C273" s="23" t="s">
        <v>767</v>
      </c>
      <c r="D273" s="23" t="s">
        <v>43</v>
      </c>
      <c r="E273" s="23" t="s">
        <v>27</v>
      </c>
      <c r="F273" s="23" t="s">
        <v>44</v>
      </c>
      <c r="G273" s="21">
        <v>291600</v>
      </c>
      <c r="H273" s="21">
        <v>0</v>
      </c>
      <c r="I273" s="21">
        <v>0</v>
      </c>
      <c r="J273" s="21">
        <v>0</v>
      </c>
      <c r="K273" s="21">
        <v>0</v>
      </c>
      <c r="L273" s="22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21">
        <v>243000</v>
      </c>
      <c r="U273" s="21">
        <v>48600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1">
        <v>0</v>
      </c>
      <c r="AE273" s="21">
        <v>0</v>
      </c>
      <c r="AF273" s="21">
        <v>0</v>
      </c>
      <c r="AG273" s="21">
        <v>0</v>
      </c>
      <c r="AH273" s="21">
        <v>0</v>
      </c>
      <c r="AI273" s="21">
        <v>0</v>
      </c>
    </row>
    <row r="274" spans="1:35" s="14" customFormat="1" ht="15.75" x14ac:dyDescent="0.25">
      <c r="A274" s="24" t="s">
        <v>771</v>
      </c>
      <c r="B274" s="23" t="s">
        <v>770</v>
      </c>
      <c r="C274" s="23" t="s">
        <v>767</v>
      </c>
      <c r="D274" s="23" t="s">
        <v>47</v>
      </c>
      <c r="E274" s="23"/>
      <c r="F274" s="23" t="s">
        <v>48</v>
      </c>
      <c r="G274" s="21">
        <v>24000</v>
      </c>
      <c r="H274" s="21">
        <v>0</v>
      </c>
      <c r="I274" s="21">
        <v>0</v>
      </c>
      <c r="J274" s="21">
        <v>0</v>
      </c>
      <c r="K274" s="21">
        <v>0</v>
      </c>
      <c r="L274" s="22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20000</v>
      </c>
      <c r="U274" s="21">
        <v>4000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</row>
    <row r="275" spans="1:35" s="14" customFormat="1" ht="15.75" x14ac:dyDescent="0.25">
      <c r="A275" s="24" t="s">
        <v>769</v>
      </c>
      <c r="B275" s="23" t="s">
        <v>768</v>
      </c>
      <c r="C275" s="23" t="s">
        <v>767</v>
      </c>
      <c r="D275" s="23" t="s">
        <v>55</v>
      </c>
      <c r="E275" s="23" t="s">
        <v>56</v>
      </c>
      <c r="F275" s="23" t="s">
        <v>57</v>
      </c>
      <c r="G275" s="21">
        <v>3000</v>
      </c>
      <c r="H275" s="21">
        <v>0</v>
      </c>
      <c r="I275" s="21">
        <v>0</v>
      </c>
      <c r="J275" s="21">
        <v>0</v>
      </c>
      <c r="K275" s="21">
        <v>0</v>
      </c>
      <c r="L275" s="22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2500</v>
      </c>
      <c r="U275" s="21">
        <v>500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0</v>
      </c>
      <c r="AI275" s="21">
        <v>0</v>
      </c>
    </row>
    <row r="276" spans="1:35" s="14" customFormat="1" ht="15.75" x14ac:dyDescent="0.25">
      <c r="A276" s="24" t="s">
        <v>766</v>
      </c>
      <c r="B276" s="23" t="s">
        <v>118</v>
      </c>
      <c r="C276" s="23" t="s">
        <v>762</v>
      </c>
      <c r="D276" s="23" t="s">
        <v>64</v>
      </c>
      <c r="E276" s="23"/>
      <c r="F276" s="23"/>
      <c r="G276" s="21">
        <v>405149</v>
      </c>
      <c r="H276" s="21">
        <v>0</v>
      </c>
      <c r="I276" s="21">
        <v>0</v>
      </c>
      <c r="J276" s="21">
        <v>0</v>
      </c>
      <c r="K276" s="21">
        <v>0</v>
      </c>
      <c r="L276" s="22">
        <v>337624</v>
      </c>
      <c r="M276" s="21">
        <v>67525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0</v>
      </c>
    </row>
    <row r="277" spans="1:35" s="14" customFormat="1" ht="15.75" x14ac:dyDescent="0.25">
      <c r="A277" s="24" t="s">
        <v>765</v>
      </c>
      <c r="B277" s="23" t="s">
        <v>118</v>
      </c>
      <c r="C277" s="23" t="s">
        <v>762</v>
      </c>
      <c r="D277" s="23" t="s">
        <v>96</v>
      </c>
      <c r="E277" s="23"/>
      <c r="F277" s="23"/>
      <c r="G277" s="21">
        <v>143440</v>
      </c>
      <c r="H277" s="21">
        <v>0</v>
      </c>
      <c r="I277" s="21">
        <v>0</v>
      </c>
      <c r="J277" s="21">
        <v>0</v>
      </c>
      <c r="K277" s="21">
        <v>0</v>
      </c>
      <c r="L277" s="22">
        <v>119533</v>
      </c>
      <c r="M277" s="21">
        <v>23907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1">
        <v>0</v>
      </c>
      <c r="AF277" s="21">
        <v>0</v>
      </c>
      <c r="AG277" s="21">
        <v>0</v>
      </c>
      <c r="AH277" s="21">
        <v>0</v>
      </c>
      <c r="AI277" s="21">
        <v>0</v>
      </c>
    </row>
    <row r="278" spans="1:35" s="14" customFormat="1" ht="15.75" x14ac:dyDescent="0.25">
      <c r="A278" s="24" t="s">
        <v>764</v>
      </c>
      <c r="B278" s="23" t="s">
        <v>763</v>
      </c>
      <c r="C278" s="23" t="s">
        <v>762</v>
      </c>
      <c r="D278" s="23" t="s">
        <v>58</v>
      </c>
      <c r="E278" s="23" t="s">
        <v>27</v>
      </c>
      <c r="F278" s="23" t="s">
        <v>59</v>
      </c>
      <c r="G278" s="21">
        <v>20000</v>
      </c>
      <c r="H278" s="21">
        <v>20000</v>
      </c>
      <c r="I278" s="21">
        <v>0</v>
      </c>
      <c r="J278" s="21">
        <v>0</v>
      </c>
      <c r="K278" s="21">
        <v>0</v>
      </c>
      <c r="L278" s="22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</row>
    <row r="279" spans="1:35" s="14" customFormat="1" ht="15.75" x14ac:dyDescent="0.25">
      <c r="A279" s="24" t="s">
        <v>761</v>
      </c>
      <c r="B279" s="23" t="s">
        <v>760</v>
      </c>
      <c r="C279" s="23" t="s">
        <v>759</v>
      </c>
      <c r="D279" s="23" t="s">
        <v>82</v>
      </c>
      <c r="E279" s="23" t="s">
        <v>30</v>
      </c>
      <c r="F279" s="23" t="s">
        <v>83</v>
      </c>
      <c r="G279" s="21">
        <v>79568</v>
      </c>
      <c r="H279" s="21">
        <v>0</v>
      </c>
      <c r="I279" s="21">
        <v>0</v>
      </c>
      <c r="J279" s="21">
        <v>0</v>
      </c>
      <c r="K279" s="21">
        <v>0</v>
      </c>
      <c r="L279" s="22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66307</v>
      </c>
      <c r="U279" s="21">
        <v>13261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1">
        <v>0</v>
      </c>
      <c r="AF279" s="21">
        <v>0</v>
      </c>
      <c r="AG279" s="21">
        <v>0</v>
      </c>
      <c r="AH279" s="21">
        <v>0</v>
      </c>
      <c r="AI279" s="21">
        <v>0</v>
      </c>
    </row>
    <row r="280" spans="1:35" s="14" customFormat="1" ht="15.75" x14ac:dyDescent="0.25">
      <c r="A280" s="24" t="s">
        <v>758</v>
      </c>
      <c r="B280" s="23" t="s">
        <v>757</v>
      </c>
      <c r="C280" s="23" t="s">
        <v>754</v>
      </c>
      <c r="D280" s="23" t="s">
        <v>43</v>
      </c>
      <c r="E280" s="23" t="s">
        <v>27</v>
      </c>
      <c r="F280" s="23" t="s">
        <v>44</v>
      </c>
      <c r="G280" s="21">
        <v>625320</v>
      </c>
      <c r="H280" s="21">
        <v>0</v>
      </c>
      <c r="I280" s="21">
        <v>0</v>
      </c>
      <c r="J280" s="21">
        <v>0</v>
      </c>
      <c r="K280" s="21">
        <v>0</v>
      </c>
      <c r="L280" s="22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521100</v>
      </c>
      <c r="U280" s="21">
        <v>104220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</row>
    <row r="281" spans="1:35" s="14" customFormat="1" ht="15.75" x14ac:dyDescent="0.25">
      <c r="A281" s="24" t="s">
        <v>756</v>
      </c>
      <c r="B281" s="23" t="s">
        <v>755</v>
      </c>
      <c r="C281" s="23" t="s">
        <v>754</v>
      </c>
      <c r="D281" s="23" t="s">
        <v>43</v>
      </c>
      <c r="E281" s="23" t="s">
        <v>27</v>
      </c>
      <c r="F281" s="23" t="s">
        <v>44</v>
      </c>
      <c r="G281" s="21">
        <v>97200</v>
      </c>
      <c r="H281" s="21">
        <v>0</v>
      </c>
      <c r="I281" s="21">
        <v>0</v>
      </c>
      <c r="J281" s="21">
        <v>0</v>
      </c>
      <c r="K281" s="21">
        <v>0</v>
      </c>
      <c r="L281" s="22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81000</v>
      </c>
      <c r="U281" s="21">
        <v>16200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21">
        <v>0</v>
      </c>
      <c r="AG281" s="21">
        <v>0</v>
      </c>
      <c r="AH281" s="21">
        <v>0</v>
      </c>
      <c r="AI281" s="21">
        <v>0</v>
      </c>
    </row>
    <row r="282" spans="1:35" s="14" customFormat="1" ht="15.75" x14ac:dyDescent="0.25">
      <c r="A282" s="24" t="s">
        <v>753</v>
      </c>
      <c r="B282" s="23" t="s">
        <v>752</v>
      </c>
      <c r="C282" s="23" t="s">
        <v>751</v>
      </c>
      <c r="D282" s="23" t="s">
        <v>43</v>
      </c>
      <c r="E282" s="23" t="s">
        <v>27</v>
      </c>
      <c r="F282" s="23" t="s">
        <v>44</v>
      </c>
      <c r="G282" s="21">
        <v>38880</v>
      </c>
      <c r="H282" s="21">
        <v>0</v>
      </c>
      <c r="I282" s="21">
        <v>0</v>
      </c>
      <c r="J282" s="21">
        <v>0</v>
      </c>
      <c r="K282" s="21">
        <v>0</v>
      </c>
      <c r="L282" s="22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32400</v>
      </c>
      <c r="U282" s="21">
        <v>6480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</row>
    <row r="283" spans="1:35" s="14" customFormat="1" ht="15.75" x14ac:dyDescent="0.25">
      <c r="A283" s="24" t="s">
        <v>750</v>
      </c>
      <c r="B283" s="23" t="s">
        <v>749</v>
      </c>
      <c r="C283" s="23" t="s">
        <v>748</v>
      </c>
      <c r="D283" s="23" t="s">
        <v>40</v>
      </c>
      <c r="E283" s="23" t="s">
        <v>41</v>
      </c>
      <c r="F283" s="23" t="s">
        <v>42</v>
      </c>
      <c r="G283" s="21">
        <v>210880</v>
      </c>
      <c r="H283" s="21">
        <v>0</v>
      </c>
      <c r="I283" s="21">
        <v>0</v>
      </c>
      <c r="J283" s="21">
        <v>0</v>
      </c>
      <c r="K283" s="21">
        <v>0</v>
      </c>
      <c r="L283" s="22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175733</v>
      </c>
      <c r="U283" s="21">
        <v>35147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1">
        <v>0</v>
      </c>
      <c r="AF283" s="21">
        <v>0</v>
      </c>
      <c r="AG283" s="21">
        <v>0</v>
      </c>
      <c r="AH283" s="21">
        <v>0</v>
      </c>
      <c r="AI283" s="21">
        <v>0</v>
      </c>
    </row>
    <row r="284" spans="1:35" s="14" customFormat="1" ht="15.75" x14ac:dyDescent="0.25">
      <c r="A284" s="24" t="s">
        <v>747</v>
      </c>
      <c r="B284" s="23" t="s">
        <v>746</v>
      </c>
      <c r="C284" s="23" t="s">
        <v>745</v>
      </c>
      <c r="D284" s="23" t="s">
        <v>43</v>
      </c>
      <c r="E284" s="23" t="s">
        <v>27</v>
      </c>
      <c r="F284" s="23" t="s">
        <v>44</v>
      </c>
      <c r="G284" s="21">
        <v>978480</v>
      </c>
      <c r="H284" s="21">
        <v>0</v>
      </c>
      <c r="I284" s="21">
        <v>0</v>
      </c>
      <c r="J284" s="21">
        <v>0</v>
      </c>
      <c r="K284" s="21">
        <v>0</v>
      </c>
      <c r="L284" s="22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815400</v>
      </c>
      <c r="U284" s="21">
        <v>163080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</row>
    <row r="285" spans="1:35" s="14" customFormat="1" ht="15.75" x14ac:dyDescent="0.25">
      <c r="A285" s="24" t="s">
        <v>744</v>
      </c>
      <c r="B285" s="23" t="s">
        <v>743</v>
      </c>
      <c r="C285" s="23" t="s">
        <v>740</v>
      </c>
      <c r="D285" s="23" t="s">
        <v>43</v>
      </c>
      <c r="E285" s="23" t="s">
        <v>27</v>
      </c>
      <c r="F285" s="23" t="s">
        <v>44</v>
      </c>
      <c r="G285" s="21">
        <v>58320</v>
      </c>
      <c r="H285" s="21">
        <v>0</v>
      </c>
      <c r="I285" s="21">
        <v>0</v>
      </c>
      <c r="J285" s="21">
        <v>0</v>
      </c>
      <c r="K285" s="21">
        <v>0</v>
      </c>
      <c r="L285" s="22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48600</v>
      </c>
      <c r="U285" s="21">
        <v>9720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0</v>
      </c>
      <c r="AF285" s="21">
        <v>0</v>
      </c>
      <c r="AG285" s="21">
        <v>0</v>
      </c>
      <c r="AH285" s="21">
        <v>0</v>
      </c>
      <c r="AI285" s="21">
        <v>0</v>
      </c>
    </row>
    <row r="286" spans="1:35" s="14" customFormat="1" ht="15.75" x14ac:dyDescent="0.25">
      <c r="A286" s="24" t="s">
        <v>742</v>
      </c>
      <c r="B286" s="23" t="s">
        <v>741</v>
      </c>
      <c r="C286" s="23" t="s">
        <v>740</v>
      </c>
      <c r="D286" s="23" t="s">
        <v>40</v>
      </c>
      <c r="E286" s="23" t="s">
        <v>41</v>
      </c>
      <c r="F286" s="23" t="s">
        <v>42</v>
      </c>
      <c r="G286" s="21">
        <v>196999</v>
      </c>
      <c r="H286" s="21">
        <v>0</v>
      </c>
      <c r="I286" s="21">
        <v>0</v>
      </c>
      <c r="J286" s="21">
        <v>0</v>
      </c>
      <c r="K286" s="21">
        <v>0</v>
      </c>
      <c r="L286" s="22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164166</v>
      </c>
      <c r="U286" s="21">
        <v>32833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</row>
    <row r="287" spans="1:35" s="14" customFormat="1" ht="15.75" x14ac:dyDescent="0.25">
      <c r="A287" s="24" t="s">
        <v>739</v>
      </c>
      <c r="B287" s="23" t="s">
        <v>738</v>
      </c>
      <c r="C287" s="23" t="s">
        <v>737</v>
      </c>
      <c r="D287" s="23" t="s">
        <v>47</v>
      </c>
      <c r="E287" s="23"/>
      <c r="F287" s="23" t="s">
        <v>48</v>
      </c>
      <c r="G287" s="21">
        <v>12000</v>
      </c>
      <c r="H287" s="21">
        <v>0</v>
      </c>
      <c r="I287" s="21">
        <v>0</v>
      </c>
      <c r="J287" s="21">
        <v>0</v>
      </c>
      <c r="K287" s="21">
        <v>0</v>
      </c>
      <c r="L287" s="22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10000</v>
      </c>
      <c r="U287" s="21">
        <v>2000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  <c r="AE287" s="21">
        <v>0</v>
      </c>
      <c r="AF287" s="21">
        <v>0</v>
      </c>
      <c r="AG287" s="21">
        <v>0</v>
      </c>
      <c r="AH287" s="21">
        <v>0</v>
      </c>
      <c r="AI287" s="21">
        <v>0</v>
      </c>
    </row>
    <row r="288" spans="1:35" s="14" customFormat="1" ht="15.75" x14ac:dyDescent="0.25">
      <c r="A288" s="24" t="s">
        <v>736</v>
      </c>
      <c r="B288" s="23" t="s">
        <v>735</v>
      </c>
      <c r="C288" s="23" t="s">
        <v>732</v>
      </c>
      <c r="D288" s="23" t="s">
        <v>43</v>
      </c>
      <c r="E288" s="23" t="s">
        <v>27</v>
      </c>
      <c r="F288" s="23" t="s">
        <v>44</v>
      </c>
      <c r="G288" s="21">
        <v>395280</v>
      </c>
      <c r="H288" s="21">
        <v>0</v>
      </c>
      <c r="I288" s="21">
        <v>0</v>
      </c>
      <c r="J288" s="21">
        <v>0</v>
      </c>
      <c r="K288" s="21">
        <v>0</v>
      </c>
      <c r="L288" s="22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329400</v>
      </c>
      <c r="U288" s="21">
        <v>65880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</row>
    <row r="289" spans="1:35" s="14" customFormat="1" ht="15.75" x14ac:dyDescent="0.25">
      <c r="A289" s="24" t="s">
        <v>734</v>
      </c>
      <c r="B289" s="23" t="s">
        <v>733</v>
      </c>
      <c r="C289" s="23" t="s">
        <v>732</v>
      </c>
      <c r="D289" s="23" t="s">
        <v>47</v>
      </c>
      <c r="E289" s="23"/>
      <c r="F289" s="23" t="s">
        <v>48</v>
      </c>
      <c r="G289" s="21">
        <v>18000</v>
      </c>
      <c r="H289" s="21">
        <v>0</v>
      </c>
      <c r="I289" s="21">
        <v>0</v>
      </c>
      <c r="J289" s="21">
        <v>0</v>
      </c>
      <c r="K289" s="21">
        <v>0</v>
      </c>
      <c r="L289" s="22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15000</v>
      </c>
      <c r="U289" s="21">
        <v>3000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</row>
    <row r="290" spans="1:35" s="14" customFormat="1" ht="15.75" x14ac:dyDescent="0.25">
      <c r="A290" s="24" t="s">
        <v>731</v>
      </c>
      <c r="B290" s="23"/>
      <c r="C290" s="23" t="s">
        <v>730</v>
      </c>
      <c r="D290" s="23" t="s">
        <v>116</v>
      </c>
      <c r="E290" s="23" t="s">
        <v>27</v>
      </c>
      <c r="F290" s="23" t="s">
        <v>117</v>
      </c>
      <c r="G290" s="21">
        <v>3228</v>
      </c>
      <c r="H290" s="21">
        <v>0</v>
      </c>
      <c r="I290" s="21">
        <v>0</v>
      </c>
      <c r="J290" s="21">
        <v>0</v>
      </c>
      <c r="K290" s="21">
        <v>0</v>
      </c>
      <c r="L290" s="22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2690</v>
      </c>
      <c r="U290" s="21">
        <v>538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</row>
    <row r="291" spans="1:35" s="14" customFormat="1" ht="15.75" x14ac:dyDescent="0.25">
      <c r="A291" s="24" t="s">
        <v>729</v>
      </c>
      <c r="B291" s="23" t="s">
        <v>728</v>
      </c>
      <c r="C291" s="23" t="s">
        <v>727</v>
      </c>
      <c r="D291" s="23" t="s">
        <v>47</v>
      </c>
      <c r="E291" s="23"/>
      <c r="F291" s="23" t="s">
        <v>48</v>
      </c>
      <c r="G291" s="21">
        <v>26880</v>
      </c>
      <c r="H291" s="21">
        <v>0</v>
      </c>
      <c r="I291" s="21">
        <v>0</v>
      </c>
      <c r="J291" s="21">
        <v>0</v>
      </c>
      <c r="K291" s="21">
        <v>0</v>
      </c>
      <c r="L291" s="22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22400</v>
      </c>
      <c r="U291" s="21">
        <v>4480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</row>
    <row r="292" spans="1:35" s="14" customFormat="1" ht="15.75" x14ac:dyDescent="0.25">
      <c r="A292" s="24" t="s">
        <v>726</v>
      </c>
      <c r="B292" s="23" t="s">
        <v>725</v>
      </c>
      <c r="C292" s="23" t="s">
        <v>722</v>
      </c>
      <c r="D292" s="23" t="s">
        <v>43</v>
      </c>
      <c r="E292" s="23" t="s">
        <v>27</v>
      </c>
      <c r="F292" s="23" t="s">
        <v>44</v>
      </c>
      <c r="G292" s="21">
        <v>38880</v>
      </c>
      <c r="H292" s="21">
        <v>0</v>
      </c>
      <c r="I292" s="21">
        <v>0</v>
      </c>
      <c r="J292" s="21">
        <v>0</v>
      </c>
      <c r="K292" s="21">
        <v>0</v>
      </c>
      <c r="L292" s="22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32400</v>
      </c>
      <c r="U292" s="21">
        <v>6480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</row>
    <row r="293" spans="1:35" s="14" customFormat="1" ht="15.75" x14ac:dyDescent="0.25">
      <c r="A293" s="24" t="s">
        <v>724</v>
      </c>
      <c r="B293" s="23" t="s">
        <v>724</v>
      </c>
      <c r="C293" s="23" t="s">
        <v>722</v>
      </c>
      <c r="D293" s="23" t="s">
        <v>119</v>
      </c>
      <c r="E293" s="23" t="s">
        <v>27</v>
      </c>
      <c r="F293" s="23" t="s">
        <v>29</v>
      </c>
      <c r="G293" s="21">
        <v>35397</v>
      </c>
      <c r="H293" s="21">
        <v>0</v>
      </c>
      <c r="I293" s="21">
        <v>0</v>
      </c>
      <c r="J293" s="21">
        <v>0</v>
      </c>
      <c r="K293" s="21">
        <v>0</v>
      </c>
      <c r="L293" s="22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29497</v>
      </c>
      <c r="U293" s="21">
        <v>5900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1">
        <v>0</v>
      </c>
      <c r="AH293" s="21">
        <v>0</v>
      </c>
      <c r="AI293" s="21">
        <v>0</v>
      </c>
    </row>
    <row r="294" spans="1:35" s="14" customFormat="1" ht="15.75" x14ac:dyDescent="0.25">
      <c r="A294" s="24" t="s">
        <v>724</v>
      </c>
      <c r="B294" s="23" t="s">
        <v>724</v>
      </c>
      <c r="C294" s="23" t="s">
        <v>722</v>
      </c>
      <c r="D294" s="23" t="s">
        <v>119</v>
      </c>
      <c r="E294" s="23" t="s">
        <v>27</v>
      </c>
      <c r="F294" s="23" t="s">
        <v>29</v>
      </c>
      <c r="G294" s="21">
        <v>13350</v>
      </c>
      <c r="H294" s="21">
        <v>13350</v>
      </c>
      <c r="I294" s="21">
        <v>0</v>
      </c>
      <c r="J294" s="21">
        <v>0</v>
      </c>
      <c r="K294" s="21">
        <v>0</v>
      </c>
      <c r="L294" s="22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</row>
    <row r="295" spans="1:35" s="14" customFormat="1" ht="15.75" x14ac:dyDescent="0.25">
      <c r="A295" s="24" t="s">
        <v>723</v>
      </c>
      <c r="B295" s="23" t="s">
        <v>723</v>
      </c>
      <c r="C295" s="23" t="s">
        <v>722</v>
      </c>
      <c r="D295" s="23" t="s">
        <v>119</v>
      </c>
      <c r="E295" s="23" t="s">
        <v>27</v>
      </c>
      <c r="F295" s="23" t="s">
        <v>29</v>
      </c>
      <c r="G295" s="21">
        <v>147093</v>
      </c>
      <c r="H295" s="21">
        <v>147093</v>
      </c>
      <c r="I295" s="21">
        <v>0</v>
      </c>
      <c r="J295" s="21">
        <v>0</v>
      </c>
      <c r="K295" s="21">
        <v>0</v>
      </c>
      <c r="L295" s="22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</row>
    <row r="296" spans="1:35" s="14" customFormat="1" ht="15.75" x14ac:dyDescent="0.25">
      <c r="A296" s="24" t="s">
        <v>721</v>
      </c>
      <c r="B296" s="23" t="s">
        <v>720</v>
      </c>
      <c r="C296" s="23" t="s">
        <v>719</v>
      </c>
      <c r="D296" s="23" t="s">
        <v>43</v>
      </c>
      <c r="E296" s="23" t="s">
        <v>27</v>
      </c>
      <c r="F296" s="23" t="s">
        <v>44</v>
      </c>
      <c r="G296" s="21">
        <v>375840</v>
      </c>
      <c r="H296" s="21">
        <v>0</v>
      </c>
      <c r="I296" s="21">
        <v>0</v>
      </c>
      <c r="J296" s="21">
        <v>0</v>
      </c>
      <c r="K296" s="21">
        <v>0</v>
      </c>
      <c r="L296" s="22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313200</v>
      </c>
      <c r="U296" s="21">
        <v>62640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</row>
    <row r="297" spans="1:35" s="14" customFormat="1" ht="15.75" x14ac:dyDescent="0.25">
      <c r="A297" s="24" t="s">
        <v>718</v>
      </c>
      <c r="B297" s="23" t="s">
        <v>717</v>
      </c>
      <c r="C297" s="23" t="s">
        <v>711</v>
      </c>
      <c r="D297" s="23" t="s">
        <v>43</v>
      </c>
      <c r="E297" s="23" t="s">
        <v>27</v>
      </c>
      <c r="F297" s="23" t="s">
        <v>44</v>
      </c>
      <c r="G297" s="21">
        <v>134136</v>
      </c>
      <c r="H297" s="21">
        <v>0</v>
      </c>
      <c r="I297" s="21">
        <v>0</v>
      </c>
      <c r="J297" s="21">
        <v>0</v>
      </c>
      <c r="K297" s="21">
        <v>0</v>
      </c>
      <c r="L297" s="22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111780</v>
      </c>
      <c r="U297" s="21">
        <v>22356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</row>
    <row r="298" spans="1:35" s="14" customFormat="1" ht="15.75" x14ac:dyDescent="0.25">
      <c r="A298" s="24" t="s">
        <v>716</v>
      </c>
      <c r="B298" s="23" t="s">
        <v>716</v>
      </c>
      <c r="C298" s="23" t="s">
        <v>711</v>
      </c>
      <c r="D298" s="23" t="s">
        <v>70</v>
      </c>
      <c r="E298" s="23"/>
      <c r="F298" s="23"/>
      <c r="G298" s="21">
        <v>67501</v>
      </c>
      <c r="H298" s="21">
        <v>0</v>
      </c>
      <c r="I298" s="21">
        <v>0</v>
      </c>
      <c r="J298" s="21">
        <v>0</v>
      </c>
      <c r="K298" s="21">
        <v>0</v>
      </c>
      <c r="L298" s="22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56251</v>
      </c>
      <c r="U298" s="21">
        <v>11250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21">
        <v>0</v>
      </c>
    </row>
    <row r="299" spans="1:35" s="14" customFormat="1" ht="15.75" x14ac:dyDescent="0.25">
      <c r="A299" s="24" t="s">
        <v>715</v>
      </c>
      <c r="B299" s="23" t="s">
        <v>714</v>
      </c>
      <c r="C299" s="23" t="s">
        <v>711</v>
      </c>
      <c r="D299" s="23" t="s">
        <v>47</v>
      </c>
      <c r="E299" s="23"/>
      <c r="F299" s="23" t="s">
        <v>48</v>
      </c>
      <c r="G299" s="21">
        <v>38400</v>
      </c>
      <c r="H299" s="21">
        <v>0</v>
      </c>
      <c r="I299" s="21">
        <v>0</v>
      </c>
      <c r="J299" s="21">
        <v>0</v>
      </c>
      <c r="K299" s="21">
        <v>0</v>
      </c>
      <c r="L299" s="22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32000</v>
      </c>
      <c r="U299" s="21">
        <v>6400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1">
        <v>0</v>
      </c>
      <c r="AF299" s="21">
        <v>0</v>
      </c>
      <c r="AG299" s="21">
        <v>0</v>
      </c>
      <c r="AH299" s="21">
        <v>0</v>
      </c>
      <c r="AI299" s="21">
        <v>0</v>
      </c>
    </row>
    <row r="300" spans="1:35" s="14" customFormat="1" ht="15.75" x14ac:dyDescent="0.25">
      <c r="A300" s="24" t="s">
        <v>713</v>
      </c>
      <c r="B300" s="23" t="s">
        <v>712</v>
      </c>
      <c r="C300" s="23" t="s">
        <v>711</v>
      </c>
      <c r="D300" s="23" t="s">
        <v>40</v>
      </c>
      <c r="E300" s="23" t="s">
        <v>41</v>
      </c>
      <c r="F300" s="23" t="s">
        <v>42</v>
      </c>
      <c r="G300" s="21">
        <v>42100</v>
      </c>
      <c r="H300" s="21">
        <v>0</v>
      </c>
      <c r="I300" s="21">
        <v>0</v>
      </c>
      <c r="J300" s="21">
        <v>0</v>
      </c>
      <c r="K300" s="21">
        <v>0</v>
      </c>
      <c r="L300" s="22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35083</v>
      </c>
      <c r="U300" s="21">
        <v>7017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v>0</v>
      </c>
      <c r="AI300" s="21">
        <v>0</v>
      </c>
    </row>
    <row r="301" spans="1:35" s="14" customFormat="1" ht="15.75" x14ac:dyDescent="0.25">
      <c r="A301" s="24" t="s">
        <v>710</v>
      </c>
      <c r="B301" s="23" t="s">
        <v>709</v>
      </c>
      <c r="C301" s="23" t="s">
        <v>704</v>
      </c>
      <c r="D301" s="23" t="s">
        <v>36</v>
      </c>
      <c r="E301" s="23" t="s">
        <v>27</v>
      </c>
      <c r="F301" s="23" t="s">
        <v>37</v>
      </c>
      <c r="G301" s="21">
        <v>150000</v>
      </c>
      <c r="H301" s="21">
        <v>0</v>
      </c>
      <c r="I301" s="21">
        <v>0</v>
      </c>
      <c r="J301" s="21">
        <v>0</v>
      </c>
      <c r="K301" s="21">
        <v>0</v>
      </c>
      <c r="L301" s="22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125000</v>
      </c>
      <c r="U301" s="21">
        <v>25000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0</v>
      </c>
      <c r="AF301" s="21">
        <v>0</v>
      </c>
      <c r="AG301" s="21">
        <v>0</v>
      </c>
      <c r="AH301" s="21">
        <v>0</v>
      </c>
      <c r="AI301" s="21">
        <v>0</v>
      </c>
    </row>
    <row r="302" spans="1:35" s="14" customFormat="1" ht="15.75" x14ac:dyDescent="0.25">
      <c r="A302" s="24" t="s">
        <v>708</v>
      </c>
      <c r="B302" s="23" t="s">
        <v>707</v>
      </c>
      <c r="C302" s="23" t="s">
        <v>704</v>
      </c>
      <c r="D302" s="23" t="s">
        <v>120</v>
      </c>
      <c r="E302" s="23" t="s">
        <v>41</v>
      </c>
      <c r="F302" s="23" t="s">
        <v>121</v>
      </c>
      <c r="G302" s="21">
        <v>16632</v>
      </c>
      <c r="H302" s="21">
        <v>0</v>
      </c>
      <c r="I302" s="21">
        <v>0</v>
      </c>
      <c r="J302" s="21">
        <v>0</v>
      </c>
      <c r="K302" s="21">
        <v>0</v>
      </c>
      <c r="L302" s="22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13860</v>
      </c>
      <c r="U302" s="21">
        <v>2772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21">
        <v>0</v>
      </c>
    </row>
    <row r="303" spans="1:35" s="14" customFormat="1" ht="15.75" x14ac:dyDescent="0.25">
      <c r="A303" s="24" t="s">
        <v>706</v>
      </c>
      <c r="B303" s="23" t="s">
        <v>705</v>
      </c>
      <c r="C303" s="23" t="s">
        <v>704</v>
      </c>
      <c r="D303" s="23" t="s">
        <v>43</v>
      </c>
      <c r="E303" s="23" t="s">
        <v>27</v>
      </c>
      <c r="F303" s="23" t="s">
        <v>44</v>
      </c>
      <c r="G303" s="21">
        <v>136080</v>
      </c>
      <c r="H303" s="21">
        <v>0</v>
      </c>
      <c r="I303" s="21">
        <v>0</v>
      </c>
      <c r="J303" s="21">
        <v>0</v>
      </c>
      <c r="K303" s="21">
        <v>0</v>
      </c>
      <c r="L303" s="22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113400</v>
      </c>
      <c r="U303" s="21">
        <v>22680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</row>
    <row r="304" spans="1:35" s="14" customFormat="1" ht="15.75" x14ac:dyDescent="0.25">
      <c r="A304" s="24" t="s">
        <v>703</v>
      </c>
      <c r="B304" s="23" t="s">
        <v>702</v>
      </c>
      <c r="C304" s="23" t="s">
        <v>697</v>
      </c>
      <c r="D304" s="23" t="s">
        <v>43</v>
      </c>
      <c r="E304" s="23" t="s">
        <v>27</v>
      </c>
      <c r="F304" s="23" t="s">
        <v>44</v>
      </c>
      <c r="G304" s="21">
        <v>200880</v>
      </c>
      <c r="H304" s="21">
        <v>0</v>
      </c>
      <c r="I304" s="21">
        <v>0</v>
      </c>
      <c r="J304" s="21">
        <v>0</v>
      </c>
      <c r="K304" s="21">
        <v>0</v>
      </c>
      <c r="L304" s="22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167400</v>
      </c>
      <c r="U304" s="21">
        <v>33480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</row>
    <row r="305" spans="1:35" s="14" customFormat="1" ht="15.75" x14ac:dyDescent="0.25">
      <c r="A305" s="24" t="s">
        <v>701</v>
      </c>
      <c r="B305" s="23" t="s">
        <v>700</v>
      </c>
      <c r="C305" s="23" t="s">
        <v>697</v>
      </c>
      <c r="D305" s="23" t="s">
        <v>40</v>
      </c>
      <c r="E305" s="23" t="s">
        <v>41</v>
      </c>
      <c r="F305" s="23" t="s">
        <v>42</v>
      </c>
      <c r="G305" s="21">
        <v>33899</v>
      </c>
      <c r="H305" s="21">
        <v>0</v>
      </c>
      <c r="I305" s="21">
        <v>0</v>
      </c>
      <c r="J305" s="21">
        <v>0</v>
      </c>
      <c r="K305" s="21">
        <v>0</v>
      </c>
      <c r="L305" s="22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28249</v>
      </c>
      <c r="U305" s="21">
        <v>5650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</row>
    <row r="306" spans="1:35" s="14" customFormat="1" ht="15.75" x14ac:dyDescent="0.25">
      <c r="A306" s="24" t="s">
        <v>699</v>
      </c>
      <c r="B306" s="23" t="s">
        <v>698</v>
      </c>
      <c r="C306" s="23" t="s">
        <v>697</v>
      </c>
      <c r="D306" s="23" t="s">
        <v>40</v>
      </c>
      <c r="E306" s="23" t="s">
        <v>41</v>
      </c>
      <c r="F306" s="23" t="s">
        <v>42</v>
      </c>
      <c r="G306" s="21">
        <v>392238</v>
      </c>
      <c r="H306" s="21">
        <v>0</v>
      </c>
      <c r="I306" s="21">
        <v>0</v>
      </c>
      <c r="J306" s="21">
        <v>0</v>
      </c>
      <c r="K306" s="21">
        <v>0</v>
      </c>
      <c r="L306" s="22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326865</v>
      </c>
      <c r="U306" s="21">
        <v>65373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</row>
    <row r="307" spans="1:35" s="14" customFormat="1" ht="15.75" x14ac:dyDescent="0.25">
      <c r="A307" s="24" t="s">
        <v>696</v>
      </c>
      <c r="B307" s="23" t="s">
        <v>695</v>
      </c>
      <c r="C307" s="23" t="s">
        <v>694</v>
      </c>
      <c r="D307" s="23" t="s">
        <v>40</v>
      </c>
      <c r="E307" s="23" t="s">
        <v>41</v>
      </c>
      <c r="F307" s="23" t="s">
        <v>42</v>
      </c>
      <c r="G307" s="21">
        <v>218922</v>
      </c>
      <c r="H307" s="21">
        <v>0</v>
      </c>
      <c r="I307" s="21">
        <v>0</v>
      </c>
      <c r="J307" s="21">
        <v>0</v>
      </c>
      <c r="K307" s="21">
        <v>0</v>
      </c>
      <c r="L307" s="22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182435</v>
      </c>
      <c r="U307" s="21">
        <v>36487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</row>
    <row r="308" spans="1:35" s="14" customFormat="1" ht="15.75" x14ac:dyDescent="0.25">
      <c r="A308" s="24" t="s">
        <v>693</v>
      </c>
      <c r="B308" s="23" t="s">
        <v>692</v>
      </c>
      <c r="C308" s="23" t="s">
        <v>691</v>
      </c>
      <c r="D308" s="23" t="s">
        <v>122</v>
      </c>
      <c r="E308" s="23" t="s">
        <v>27</v>
      </c>
      <c r="F308" s="23" t="s">
        <v>690</v>
      </c>
      <c r="G308" s="21">
        <v>48000</v>
      </c>
      <c r="H308" s="21">
        <v>0</v>
      </c>
      <c r="I308" s="21">
        <v>0</v>
      </c>
      <c r="J308" s="21">
        <v>0</v>
      </c>
      <c r="K308" s="21">
        <v>0</v>
      </c>
      <c r="L308" s="22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40000</v>
      </c>
      <c r="U308" s="21">
        <v>8000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</row>
    <row r="309" spans="1:35" s="14" customFormat="1" ht="15.75" x14ac:dyDescent="0.25">
      <c r="A309" s="24" t="s">
        <v>689</v>
      </c>
      <c r="B309" s="23" t="s">
        <v>688</v>
      </c>
      <c r="C309" s="23" t="s">
        <v>685</v>
      </c>
      <c r="D309" s="23" t="s">
        <v>40</v>
      </c>
      <c r="E309" s="23" t="s">
        <v>41</v>
      </c>
      <c r="F309" s="23" t="s">
        <v>42</v>
      </c>
      <c r="G309" s="21">
        <v>108299</v>
      </c>
      <c r="H309" s="21">
        <v>0</v>
      </c>
      <c r="I309" s="21">
        <v>0</v>
      </c>
      <c r="J309" s="21">
        <v>0</v>
      </c>
      <c r="K309" s="21">
        <v>0</v>
      </c>
      <c r="L309" s="22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90249</v>
      </c>
      <c r="U309" s="21">
        <v>18050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</row>
    <row r="310" spans="1:35" s="14" customFormat="1" ht="15.75" x14ac:dyDescent="0.25">
      <c r="A310" s="24" t="s">
        <v>687</v>
      </c>
      <c r="B310" s="23" t="s">
        <v>686</v>
      </c>
      <c r="C310" s="23" t="s">
        <v>685</v>
      </c>
      <c r="D310" s="23" t="s">
        <v>40</v>
      </c>
      <c r="E310" s="23" t="s">
        <v>41</v>
      </c>
      <c r="F310" s="23" t="s">
        <v>42</v>
      </c>
      <c r="G310" s="21">
        <v>55578</v>
      </c>
      <c r="H310" s="21">
        <v>0</v>
      </c>
      <c r="I310" s="21">
        <v>0</v>
      </c>
      <c r="J310" s="21">
        <v>0</v>
      </c>
      <c r="K310" s="21">
        <v>0</v>
      </c>
      <c r="L310" s="22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46315</v>
      </c>
      <c r="U310" s="21">
        <v>9263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</row>
    <row r="311" spans="1:35" s="14" customFormat="1" ht="15.75" x14ac:dyDescent="0.25">
      <c r="A311" s="24" t="s">
        <v>684</v>
      </c>
      <c r="B311" s="23" t="s">
        <v>683</v>
      </c>
      <c r="C311" s="23" t="s">
        <v>676</v>
      </c>
      <c r="D311" s="23" t="s">
        <v>47</v>
      </c>
      <c r="E311" s="23"/>
      <c r="F311" s="23" t="s">
        <v>48</v>
      </c>
      <c r="G311" s="21">
        <v>14400</v>
      </c>
      <c r="H311" s="21">
        <v>0</v>
      </c>
      <c r="I311" s="21">
        <v>0</v>
      </c>
      <c r="J311" s="21">
        <v>0</v>
      </c>
      <c r="K311" s="21">
        <v>0</v>
      </c>
      <c r="L311" s="22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12000</v>
      </c>
      <c r="U311" s="21">
        <v>2400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</row>
    <row r="312" spans="1:35" s="14" customFormat="1" ht="15.75" x14ac:dyDescent="0.25">
      <c r="A312" s="24" t="s">
        <v>682</v>
      </c>
      <c r="B312" s="23" t="s">
        <v>681</v>
      </c>
      <c r="C312" s="23" t="s">
        <v>676</v>
      </c>
      <c r="D312" s="23" t="s">
        <v>40</v>
      </c>
      <c r="E312" s="23" t="s">
        <v>41</v>
      </c>
      <c r="F312" s="23" t="s">
        <v>42</v>
      </c>
      <c r="G312" s="21">
        <v>17200</v>
      </c>
      <c r="H312" s="21">
        <v>0</v>
      </c>
      <c r="I312" s="21">
        <v>0</v>
      </c>
      <c r="J312" s="21">
        <v>0</v>
      </c>
      <c r="K312" s="21">
        <v>0</v>
      </c>
      <c r="L312" s="22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14333</v>
      </c>
      <c r="U312" s="21">
        <v>2867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</row>
    <row r="313" spans="1:35" s="14" customFormat="1" ht="15.75" x14ac:dyDescent="0.25">
      <c r="A313" s="24" t="s">
        <v>680</v>
      </c>
      <c r="B313" s="23" t="s">
        <v>679</v>
      </c>
      <c r="C313" s="23" t="s">
        <v>676</v>
      </c>
      <c r="D313" s="23" t="s">
        <v>40</v>
      </c>
      <c r="E313" s="23" t="s">
        <v>41</v>
      </c>
      <c r="F313" s="23" t="s">
        <v>42</v>
      </c>
      <c r="G313" s="21">
        <v>109900</v>
      </c>
      <c r="H313" s="21">
        <v>0</v>
      </c>
      <c r="I313" s="21">
        <v>0</v>
      </c>
      <c r="J313" s="21">
        <v>0</v>
      </c>
      <c r="K313" s="21">
        <v>0</v>
      </c>
      <c r="L313" s="22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91583</v>
      </c>
      <c r="U313" s="21">
        <v>18317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</row>
    <row r="314" spans="1:35" s="14" customFormat="1" ht="15.75" x14ac:dyDescent="0.25">
      <c r="A314" s="24" t="s">
        <v>678</v>
      </c>
      <c r="B314" s="23" t="s">
        <v>677</v>
      </c>
      <c r="C314" s="23" t="s">
        <v>676</v>
      </c>
      <c r="D314" s="23" t="s">
        <v>40</v>
      </c>
      <c r="E314" s="23" t="s">
        <v>41</v>
      </c>
      <c r="F314" s="23" t="s">
        <v>42</v>
      </c>
      <c r="G314" s="21">
        <v>33104</v>
      </c>
      <c r="H314" s="21">
        <v>0</v>
      </c>
      <c r="I314" s="21">
        <v>0</v>
      </c>
      <c r="J314" s="21">
        <v>0</v>
      </c>
      <c r="K314" s="21">
        <v>0</v>
      </c>
      <c r="L314" s="22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27587</v>
      </c>
      <c r="U314" s="21">
        <v>5517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</row>
    <row r="315" spans="1:35" s="14" customFormat="1" ht="15.75" x14ac:dyDescent="0.25">
      <c r="A315" s="24" t="s">
        <v>675</v>
      </c>
      <c r="B315" s="23" t="s">
        <v>674</v>
      </c>
      <c r="C315" s="23" t="s">
        <v>673</v>
      </c>
      <c r="D315" s="23" t="s">
        <v>70</v>
      </c>
      <c r="E315" s="23"/>
      <c r="F315" s="23"/>
      <c r="G315" s="21">
        <v>115865</v>
      </c>
      <c r="H315" s="21">
        <v>0</v>
      </c>
      <c r="I315" s="21">
        <v>0</v>
      </c>
      <c r="J315" s="21">
        <v>0</v>
      </c>
      <c r="K315" s="21">
        <v>0</v>
      </c>
      <c r="L315" s="22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96554</v>
      </c>
      <c r="U315" s="21">
        <v>19311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</row>
    <row r="316" spans="1:35" s="14" customFormat="1" ht="15.75" x14ac:dyDescent="0.25">
      <c r="A316" s="24" t="s">
        <v>672</v>
      </c>
      <c r="B316" s="23" t="s">
        <v>671</v>
      </c>
      <c r="C316" s="23" t="s">
        <v>669</v>
      </c>
      <c r="D316" s="23" t="s">
        <v>43</v>
      </c>
      <c r="E316" s="23" t="s">
        <v>27</v>
      </c>
      <c r="F316" s="23" t="s">
        <v>44</v>
      </c>
      <c r="G316" s="21">
        <v>200880</v>
      </c>
      <c r="H316" s="21">
        <v>0</v>
      </c>
      <c r="I316" s="21">
        <v>0</v>
      </c>
      <c r="J316" s="21">
        <v>0</v>
      </c>
      <c r="K316" s="21">
        <v>0</v>
      </c>
      <c r="L316" s="22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167400</v>
      </c>
      <c r="U316" s="21">
        <v>33480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</row>
    <row r="317" spans="1:35" s="14" customFormat="1" ht="15.75" x14ac:dyDescent="0.25">
      <c r="A317" s="24" t="s">
        <v>670</v>
      </c>
      <c r="B317" s="23" t="s">
        <v>670</v>
      </c>
      <c r="C317" s="23" t="s">
        <v>669</v>
      </c>
      <c r="D317" s="23" t="s">
        <v>72</v>
      </c>
      <c r="E317" s="23" t="s">
        <v>27</v>
      </c>
      <c r="F317" s="23" t="s">
        <v>73</v>
      </c>
      <c r="G317" s="21">
        <v>6680</v>
      </c>
      <c r="H317" s="21">
        <v>0</v>
      </c>
      <c r="I317" s="21">
        <v>0</v>
      </c>
      <c r="J317" s="21">
        <v>0</v>
      </c>
      <c r="K317" s="21">
        <v>0</v>
      </c>
      <c r="L317" s="22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5567</v>
      </c>
      <c r="U317" s="21">
        <v>1113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</row>
    <row r="318" spans="1:35" s="14" customFormat="1" ht="15.75" x14ac:dyDescent="0.25">
      <c r="A318" s="24" t="s">
        <v>668</v>
      </c>
      <c r="B318" s="23" t="s">
        <v>667</v>
      </c>
      <c r="C318" s="23" t="s">
        <v>664</v>
      </c>
      <c r="D318" s="23" t="s">
        <v>43</v>
      </c>
      <c r="E318" s="23" t="s">
        <v>27</v>
      </c>
      <c r="F318" s="23" t="s">
        <v>44</v>
      </c>
      <c r="G318" s="21">
        <v>502200</v>
      </c>
      <c r="H318" s="21">
        <v>0</v>
      </c>
      <c r="I318" s="21">
        <v>0</v>
      </c>
      <c r="J318" s="21">
        <v>0</v>
      </c>
      <c r="K318" s="21">
        <v>0</v>
      </c>
      <c r="L318" s="22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418500</v>
      </c>
      <c r="U318" s="21">
        <v>83700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0</v>
      </c>
    </row>
    <row r="319" spans="1:35" s="14" customFormat="1" ht="15.75" x14ac:dyDescent="0.25">
      <c r="A319" s="24" t="s">
        <v>666</v>
      </c>
      <c r="B319" s="23" t="s">
        <v>665</v>
      </c>
      <c r="C319" s="23" t="s">
        <v>664</v>
      </c>
      <c r="D319" s="23" t="s">
        <v>47</v>
      </c>
      <c r="E319" s="23"/>
      <c r="F319" s="23" t="s">
        <v>48</v>
      </c>
      <c r="G319" s="21">
        <v>14400</v>
      </c>
      <c r="H319" s="21">
        <v>0</v>
      </c>
      <c r="I319" s="21">
        <v>0</v>
      </c>
      <c r="J319" s="21">
        <v>0</v>
      </c>
      <c r="K319" s="21">
        <v>0</v>
      </c>
      <c r="L319" s="22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12000</v>
      </c>
      <c r="U319" s="21">
        <v>2400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1">
        <v>0</v>
      </c>
      <c r="AG319" s="21">
        <v>0</v>
      </c>
      <c r="AH319" s="21">
        <v>0</v>
      </c>
      <c r="AI319" s="21">
        <v>0</v>
      </c>
    </row>
    <row r="320" spans="1:35" s="14" customFormat="1" ht="15.75" x14ac:dyDescent="0.25">
      <c r="A320" s="24" t="s">
        <v>663</v>
      </c>
      <c r="B320" s="23" t="s">
        <v>662</v>
      </c>
      <c r="C320" s="23" t="s">
        <v>659</v>
      </c>
      <c r="D320" s="23" t="s">
        <v>43</v>
      </c>
      <c r="E320" s="23" t="s">
        <v>27</v>
      </c>
      <c r="F320" s="23" t="s">
        <v>44</v>
      </c>
      <c r="G320" s="21">
        <v>113400</v>
      </c>
      <c r="H320" s="21">
        <v>0</v>
      </c>
      <c r="I320" s="21">
        <v>0</v>
      </c>
      <c r="J320" s="21">
        <v>0</v>
      </c>
      <c r="K320" s="21">
        <v>0</v>
      </c>
      <c r="L320" s="22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94500</v>
      </c>
      <c r="U320" s="21">
        <v>18900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</row>
    <row r="321" spans="1:35" s="14" customFormat="1" ht="15.75" x14ac:dyDescent="0.25">
      <c r="A321" s="24" t="s">
        <v>661</v>
      </c>
      <c r="B321" s="23" t="s">
        <v>660</v>
      </c>
      <c r="C321" s="23" t="s">
        <v>659</v>
      </c>
      <c r="D321" s="23" t="s">
        <v>40</v>
      </c>
      <c r="E321" s="23" t="s">
        <v>41</v>
      </c>
      <c r="F321" s="23" t="s">
        <v>42</v>
      </c>
      <c r="G321" s="21">
        <v>31496</v>
      </c>
      <c r="H321" s="21">
        <v>0</v>
      </c>
      <c r="I321" s="21">
        <v>0</v>
      </c>
      <c r="J321" s="21">
        <v>0</v>
      </c>
      <c r="K321" s="21">
        <v>0</v>
      </c>
      <c r="L321" s="22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26247</v>
      </c>
      <c r="U321" s="21">
        <v>5249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1">
        <v>0</v>
      </c>
      <c r="AF321" s="21">
        <v>0</v>
      </c>
      <c r="AG321" s="21">
        <v>0</v>
      </c>
      <c r="AH321" s="21">
        <v>0</v>
      </c>
      <c r="AI321" s="21">
        <v>0</v>
      </c>
    </row>
    <row r="322" spans="1:35" s="14" customFormat="1" ht="15.75" x14ac:dyDescent="0.25">
      <c r="A322" s="24" t="s">
        <v>658</v>
      </c>
      <c r="B322" s="23" t="s">
        <v>657</v>
      </c>
      <c r="C322" s="23" t="s">
        <v>656</v>
      </c>
      <c r="D322" s="23" t="s">
        <v>43</v>
      </c>
      <c r="E322" s="23" t="s">
        <v>27</v>
      </c>
      <c r="F322" s="23" t="s">
        <v>44</v>
      </c>
      <c r="G322" s="21">
        <v>1159920</v>
      </c>
      <c r="H322" s="21">
        <v>0</v>
      </c>
      <c r="I322" s="21">
        <v>0</v>
      </c>
      <c r="J322" s="21">
        <v>0</v>
      </c>
      <c r="K322" s="21">
        <v>0</v>
      </c>
      <c r="L322" s="22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966600</v>
      </c>
      <c r="U322" s="21">
        <v>193320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</row>
    <row r="323" spans="1:35" s="14" customFormat="1" ht="15.75" x14ac:dyDescent="0.25">
      <c r="A323" s="24" t="s">
        <v>655</v>
      </c>
      <c r="B323" s="23" t="s">
        <v>654</v>
      </c>
      <c r="C323" s="23" t="s">
        <v>650</v>
      </c>
      <c r="D323" s="23" t="s">
        <v>40</v>
      </c>
      <c r="E323" s="23" t="s">
        <v>41</v>
      </c>
      <c r="F323" s="23" t="s">
        <v>42</v>
      </c>
      <c r="G323" s="21">
        <v>336106</v>
      </c>
      <c r="H323" s="21">
        <v>0</v>
      </c>
      <c r="I323" s="21">
        <v>0</v>
      </c>
      <c r="J323" s="21">
        <v>0</v>
      </c>
      <c r="K323" s="21">
        <v>0</v>
      </c>
      <c r="L323" s="22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280088</v>
      </c>
      <c r="U323" s="21">
        <v>56018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21">
        <v>0</v>
      </c>
    </row>
    <row r="324" spans="1:35" s="14" customFormat="1" ht="15.75" x14ac:dyDescent="0.25">
      <c r="A324" s="24" t="s">
        <v>653</v>
      </c>
      <c r="B324" s="23" t="s">
        <v>652</v>
      </c>
      <c r="C324" s="23" t="s">
        <v>650</v>
      </c>
      <c r="D324" s="23" t="s">
        <v>40</v>
      </c>
      <c r="E324" s="23" t="s">
        <v>41</v>
      </c>
      <c r="F324" s="23" t="s">
        <v>42</v>
      </c>
      <c r="G324" s="21">
        <v>22661</v>
      </c>
      <c r="H324" s="21">
        <v>0</v>
      </c>
      <c r="I324" s="21">
        <v>0</v>
      </c>
      <c r="J324" s="21">
        <v>0</v>
      </c>
      <c r="K324" s="21">
        <v>0</v>
      </c>
      <c r="L324" s="22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18884</v>
      </c>
      <c r="U324" s="21">
        <v>3777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</row>
    <row r="325" spans="1:35" s="14" customFormat="1" ht="15.75" x14ac:dyDescent="0.25">
      <c r="A325" s="24" t="s">
        <v>651</v>
      </c>
      <c r="B325" s="23" t="s">
        <v>293</v>
      </c>
      <c r="C325" s="23" t="s">
        <v>650</v>
      </c>
      <c r="D325" s="23" t="s">
        <v>123</v>
      </c>
      <c r="E325" s="23" t="s">
        <v>27</v>
      </c>
      <c r="F325" s="23" t="s">
        <v>293</v>
      </c>
      <c r="G325" s="21">
        <v>33800</v>
      </c>
      <c r="H325" s="21">
        <v>0</v>
      </c>
      <c r="I325" s="21">
        <v>0</v>
      </c>
      <c r="J325" s="21">
        <v>0</v>
      </c>
      <c r="K325" s="21">
        <v>0</v>
      </c>
      <c r="L325" s="22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28167</v>
      </c>
      <c r="U325" s="21">
        <v>5633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21">
        <v>0</v>
      </c>
    </row>
    <row r="326" spans="1:35" s="14" customFormat="1" ht="15.75" x14ac:dyDescent="0.25">
      <c r="A326" s="24" t="s">
        <v>649</v>
      </c>
      <c r="B326" s="23" t="s">
        <v>648</v>
      </c>
      <c r="C326" s="23" t="s">
        <v>645</v>
      </c>
      <c r="D326" s="23" t="s">
        <v>43</v>
      </c>
      <c r="E326" s="23" t="s">
        <v>27</v>
      </c>
      <c r="F326" s="23" t="s">
        <v>44</v>
      </c>
      <c r="G326" s="21">
        <v>330480</v>
      </c>
      <c r="H326" s="21">
        <v>0</v>
      </c>
      <c r="I326" s="21">
        <v>0</v>
      </c>
      <c r="J326" s="21">
        <v>0</v>
      </c>
      <c r="K326" s="21">
        <v>0</v>
      </c>
      <c r="L326" s="22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275400</v>
      </c>
      <c r="U326" s="21">
        <v>55080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</row>
    <row r="327" spans="1:35" s="14" customFormat="1" ht="15.75" x14ac:dyDescent="0.25">
      <c r="A327" s="24" t="s">
        <v>647</v>
      </c>
      <c r="B327" s="23" t="s">
        <v>646</v>
      </c>
      <c r="C327" s="23" t="s">
        <v>645</v>
      </c>
      <c r="D327" s="23" t="s">
        <v>40</v>
      </c>
      <c r="E327" s="23" t="s">
        <v>41</v>
      </c>
      <c r="F327" s="23" t="s">
        <v>42</v>
      </c>
      <c r="G327" s="21">
        <v>49794</v>
      </c>
      <c r="H327" s="21">
        <v>0</v>
      </c>
      <c r="I327" s="21">
        <v>0</v>
      </c>
      <c r="J327" s="21">
        <v>0</v>
      </c>
      <c r="K327" s="21">
        <v>0</v>
      </c>
      <c r="L327" s="22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41495</v>
      </c>
      <c r="U327" s="21">
        <v>8299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21">
        <v>0</v>
      </c>
      <c r="AG327" s="21">
        <v>0</v>
      </c>
      <c r="AH327" s="21">
        <v>0</v>
      </c>
      <c r="AI327" s="21">
        <v>0</v>
      </c>
    </row>
    <row r="328" spans="1:35" s="14" customFormat="1" ht="15.75" x14ac:dyDescent="0.25">
      <c r="A328" s="24" t="s">
        <v>644</v>
      </c>
      <c r="B328" s="23" t="s">
        <v>643</v>
      </c>
      <c r="C328" s="23" t="s">
        <v>640</v>
      </c>
      <c r="D328" s="23" t="s">
        <v>47</v>
      </c>
      <c r="E328" s="23"/>
      <c r="F328" s="23" t="s">
        <v>48</v>
      </c>
      <c r="G328" s="21">
        <v>14400</v>
      </c>
      <c r="H328" s="21">
        <v>0</v>
      </c>
      <c r="I328" s="21">
        <v>0</v>
      </c>
      <c r="J328" s="21">
        <v>0</v>
      </c>
      <c r="K328" s="21">
        <v>0</v>
      </c>
      <c r="L328" s="22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12000</v>
      </c>
      <c r="U328" s="21">
        <v>2400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</row>
    <row r="329" spans="1:35" s="14" customFormat="1" ht="15.75" x14ac:dyDescent="0.25">
      <c r="A329" s="24" t="s">
        <v>642</v>
      </c>
      <c r="B329" s="23" t="s">
        <v>641</v>
      </c>
      <c r="C329" s="23" t="s">
        <v>640</v>
      </c>
      <c r="D329" s="23" t="s">
        <v>40</v>
      </c>
      <c r="E329" s="23" t="s">
        <v>41</v>
      </c>
      <c r="F329" s="23" t="s">
        <v>42</v>
      </c>
      <c r="G329" s="21">
        <v>195384</v>
      </c>
      <c r="H329" s="21">
        <v>0</v>
      </c>
      <c r="I329" s="21">
        <v>0</v>
      </c>
      <c r="J329" s="21">
        <v>0</v>
      </c>
      <c r="K329" s="21">
        <v>0</v>
      </c>
      <c r="L329" s="22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162820</v>
      </c>
      <c r="U329" s="21">
        <v>32564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0</v>
      </c>
      <c r="AG329" s="21">
        <v>0</v>
      </c>
      <c r="AH329" s="21">
        <v>0</v>
      </c>
      <c r="AI329" s="21">
        <v>0</v>
      </c>
    </row>
    <row r="330" spans="1:35" s="14" customFormat="1" ht="15.75" x14ac:dyDescent="0.25">
      <c r="A330" s="24" t="s">
        <v>639</v>
      </c>
      <c r="B330" s="23" t="s">
        <v>638</v>
      </c>
      <c r="C330" s="23" t="s">
        <v>635</v>
      </c>
      <c r="D330" s="23" t="s">
        <v>55</v>
      </c>
      <c r="E330" s="23" t="s">
        <v>56</v>
      </c>
      <c r="F330" s="23" t="s">
        <v>57</v>
      </c>
      <c r="G330" s="21">
        <v>3000</v>
      </c>
      <c r="H330" s="21">
        <v>0</v>
      </c>
      <c r="I330" s="21">
        <v>0</v>
      </c>
      <c r="J330" s="21">
        <v>0</v>
      </c>
      <c r="K330" s="21">
        <v>0</v>
      </c>
      <c r="L330" s="22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2500</v>
      </c>
      <c r="U330" s="21">
        <v>500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0</v>
      </c>
      <c r="AI330" s="21">
        <v>0</v>
      </c>
    </row>
    <row r="331" spans="1:35" s="14" customFormat="1" ht="15.75" x14ac:dyDescent="0.25">
      <c r="A331" s="24" t="s">
        <v>637</v>
      </c>
      <c r="B331" s="23" t="s">
        <v>636</v>
      </c>
      <c r="C331" s="23" t="s">
        <v>635</v>
      </c>
      <c r="D331" s="23" t="s">
        <v>47</v>
      </c>
      <c r="E331" s="23"/>
      <c r="F331" s="23" t="s">
        <v>48</v>
      </c>
      <c r="G331" s="21">
        <v>13680</v>
      </c>
      <c r="H331" s="21">
        <v>0</v>
      </c>
      <c r="I331" s="21">
        <v>0</v>
      </c>
      <c r="J331" s="21">
        <v>0</v>
      </c>
      <c r="K331" s="21">
        <v>0</v>
      </c>
      <c r="L331" s="22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11400</v>
      </c>
      <c r="U331" s="21">
        <v>2280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0</v>
      </c>
      <c r="AI331" s="21">
        <v>0</v>
      </c>
    </row>
    <row r="332" spans="1:35" s="14" customFormat="1" ht="15.75" x14ac:dyDescent="0.25">
      <c r="A332" s="24" t="s">
        <v>634</v>
      </c>
      <c r="B332" s="23" t="s">
        <v>125</v>
      </c>
      <c r="C332" s="23" t="s">
        <v>627</v>
      </c>
      <c r="D332" s="23" t="s">
        <v>60</v>
      </c>
      <c r="E332" s="23"/>
      <c r="F332" s="23"/>
      <c r="G332" s="21">
        <v>2954804</v>
      </c>
      <c r="H332" s="21">
        <v>0</v>
      </c>
      <c r="I332" s="21">
        <v>0</v>
      </c>
      <c r="J332" s="21">
        <v>0</v>
      </c>
      <c r="K332" s="21">
        <v>0</v>
      </c>
      <c r="L332" s="22">
        <v>2462337</v>
      </c>
      <c r="M332" s="21">
        <v>492467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0</v>
      </c>
      <c r="AI332" s="21">
        <v>0</v>
      </c>
    </row>
    <row r="333" spans="1:35" s="14" customFormat="1" ht="15.75" x14ac:dyDescent="0.25">
      <c r="A333" s="24" t="s">
        <v>633</v>
      </c>
      <c r="B333" s="23" t="s">
        <v>125</v>
      </c>
      <c r="C333" s="23" t="s">
        <v>627</v>
      </c>
      <c r="D333" s="23" t="s">
        <v>96</v>
      </c>
      <c r="E333" s="23"/>
      <c r="F333" s="23"/>
      <c r="G333" s="21">
        <v>157703</v>
      </c>
      <c r="H333" s="21">
        <v>0</v>
      </c>
      <c r="I333" s="21">
        <v>0</v>
      </c>
      <c r="J333" s="21">
        <v>0</v>
      </c>
      <c r="K333" s="21">
        <v>0</v>
      </c>
      <c r="L333" s="22">
        <v>131419</v>
      </c>
      <c r="M333" s="21">
        <v>26284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0</v>
      </c>
      <c r="AG333" s="21">
        <v>0</v>
      </c>
      <c r="AH333" s="21">
        <v>0</v>
      </c>
      <c r="AI333" s="21">
        <v>0</v>
      </c>
    </row>
    <row r="334" spans="1:35" s="14" customFormat="1" ht="15.75" x14ac:dyDescent="0.25">
      <c r="A334" s="24" t="s">
        <v>632</v>
      </c>
      <c r="B334" s="23" t="s">
        <v>125</v>
      </c>
      <c r="C334" s="23" t="s">
        <v>627</v>
      </c>
      <c r="D334" s="23" t="s">
        <v>126</v>
      </c>
      <c r="E334" s="23"/>
      <c r="F334" s="23"/>
      <c r="G334" s="21">
        <v>98618</v>
      </c>
      <c r="H334" s="21">
        <v>0</v>
      </c>
      <c r="I334" s="21">
        <v>0</v>
      </c>
      <c r="J334" s="21">
        <v>0</v>
      </c>
      <c r="K334" s="21">
        <v>0</v>
      </c>
      <c r="L334" s="22">
        <v>82182</v>
      </c>
      <c r="M334" s="21">
        <v>16436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0</v>
      </c>
      <c r="AI334" s="21">
        <v>0</v>
      </c>
    </row>
    <row r="335" spans="1:35" s="14" customFormat="1" ht="15.75" x14ac:dyDescent="0.25">
      <c r="A335" s="24" t="s">
        <v>631</v>
      </c>
      <c r="B335" s="23" t="s">
        <v>630</v>
      </c>
      <c r="C335" s="23" t="s">
        <v>627</v>
      </c>
      <c r="D335" s="23" t="s">
        <v>43</v>
      </c>
      <c r="E335" s="23" t="s">
        <v>27</v>
      </c>
      <c r="F335" s="23" t="s">
        <v>44</v>
      </c>
      <c r="G335" s="21">
        <v>500256</v>
      </c>
      <c r="H335" s="21">
        <v>0</v>
      </c>
      <c r="I335" s="21">
        <v>0</v>
      </c>
      <c r="J335" s="21">
        <v>0</v>
      </c>
      <c r="K335" s="21">
        <v>0</v>
      </c>
      <c r="L335" s="22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416880</v>
      </c>
      <c r="U335" s="21">
        <v>83376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  <c r="AH335" s="21">
        <v>0</v>
      </c>
      <c r="AI335" s="21">
        <v>0</v>
      </c>
    </row>
    <row r="336" spans="1:35" s="14" customFormat="1" ht="15.75" x14ac:dyDescent="0.25">
      <c r="A336" s="24" t="s">
        <v>629</v>
      </c>
      <c r="B336" s="23" t="s">
        <v>628</v>
      </c>
      <c r="C336" s="23" t="s">
        <v>627</v>
      </c>
      <c r="D336" s="23" t="s">
        <v>40</v>
      </c>
      <c r="E336" s="23" t="s">
        <v>41</v>
      </c>
      <c r="F336" s="23" t="s">
        <v>42</v>
      </c>
      <c r="G336" s="21">
        <v>29400</v>
      </c>
      <c r="H336" s="21">
        <v>0</v>
      </c>
      <c r="I336" s="21">
        <v>0</v>
      </c>
      <c r="J336" s="21">
        <v>0</v>
      </c>
      <c r="K336" s="21">
        <v>0</v>
      </c>
      <c r="L336" s="22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24500</v>
      </c>
      <c r="U336" s="21">
        <v>4900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</row>
    <row r="337" spans="1:35" s="14" customFormat="1" ht="15.75" x14ac:dyDescent="0.25">
      <c r="A337" s="24" t="s">
        <v>626</v>
      </c>
      <c r="B337" s="23" t="s">
        <v>625</v>
      </c>
      <c r="C337" s="23" t="s">
        <v>624</v>
      </c>
      <c r="D337" s="23" t="s">
        <v>127</v>
      </c>
      <c r="E337" s="23" t="s">
        <v>27</v>
      </c>
      <c r="F337" s="23" t="s">
        <v>128</v>
      </c>
      <c r="G337" s="21">
        <v>53849</v>
      </c>
      <c r="H337" s="21">
        <v>0</v>
      </c>
      <c r="I337" s="21">
        <v>0</v>
      </c>
      <c r="J337" s="21">
        <v>0</v>
      </c>
      <c r="K337" s="21">
        <v>0</v>
      </c>
      <c r="L337" s="22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44874</v>
      </c>
      <c r="U337" s="21">
        <v>8975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0</v>
      </c>
    </row>
    <row r="338" spans="1:35" s="14" customFormat="1" ht="15.75" x14ac:dyDescent="0.25">
      <c r="A338" s="24" t="s">
        <v>623</v>
      </c>
      <c r="B338" s="23" t="s">
        <v>622</v>
      </c>
      <c r="C338" s="23" t="s">
        <v>617</v>
      </c>
      <c r="D338" s="23" t="s">
        <v>116</v>
      </c>
      <c r="E338" s="23" t="s">
        <v>27</v>
      </c>
      <c r="F338" s="23" t="s">
        <v>117</v>
      </c>
      <c r="G338" s="21">
        <v>3228</v>
      </c>
      <c r="H338" s="21">
        <v>0</v>
      </c>
      <c r="I338" s="21">
        <v>0</v>
      </c>
      <c r="J338" s="21">
        <v>0</v>
      </c>
      <c r="K338" s="21">
        <v>0</v>
      </c>
      <c r="L338" s="22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2690</v>
      </c>
      <c r="U338" s="21">
        <v>538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</row>
    <row r="339" spans="1:35" s="14" customFormat="1" ht="15.75" x14ac:dyDescent="0.25">
      <c r="A339" s="24" t="s">
        <v>621</v>
      </c>
      <c r="B339" s="23" t="s">
        <v>620</v>
      </c>
      <c r="C339" s="23" t="s">
        <v>617</v>
      </c>
      <c r="D339" s="23" t="s">
        <v>40</v>
      </c>
      <c r="E339" s="23" t="s">
        <v>41</v>
      </c>
      <c r="F339" s="23" t="s">
        <v>42</v>
      </c>
      <c r="G339" s="21">
        <v>322680</v>
      </c>
      <c r="H339" s="21">
        <v>0</v>
      </c>
      <c r="I339" s="21">
        <v>0</v>
      </c>
      <c r="J339" s="21">
        <v>0</v>
      </c>
      <c r="K339" s="21">
        <v>0</v>
      </c>
      <c r="L339" s="22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268900</v>
      </c>
      <c r="U339" s="21">
        <v>53780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</row>
    <row r="340" spans="1:35" s="14" customFormat="1" ht="15.75" x14ac:dyDescent="0.25">
      <c r="A340" s="24" t="s">
        <v>619</v>
      </c>
      <c r="B340" s="23" t="s">
        <v>618</v>
      </c>
      <c r="C340" s="23" t="s">
        <v>617</v>
      </c>
      <c r="D340" s="23" t="s">
        <v>40</v>
      </c>
      <c r="E340" s="23" t="s">
        <v>41</v>
      </c>
      <c r="F340" s="23" t="s">
        <v>42</v>
      </c>
      <c r="G340" s="21">
        <v>371040</v>
      </c>
      <c r="H340" s="21">
        <v>0</v>
      </c>
      <c r="I340" s="21">
        <v>0</v>
      </c>
      <c r="J340" s="21">
        <v>0</v>
      </c>
      <c r="K340" s="21">
        <v>0</v>
      </c>
      <c r="L340" s="22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309200</v>
      </c>
      <c r="U340" s="21">
        <v>61840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</row>
    <row r="341" spans="1:35" s="14" customFormat="1" ht="15.75" x14ac:dyDescent="0.25">
      <c r="A341" s="24" t="s">
        <v>616</v>
      </c>
      <c r="B341" s="23" t="s">
        <v>616</v>
      </c>
      <c r="C341" s="23" t="s">
        <v>615</v>
      </c>
      <c r="D341" s="23" t="s">
        <v>70</v>
      </c>
      <c r="E341" s="23"/>
      <c r="F341" s="23"/>
      <c r="G341" s="21">
        <v>142129</v>
      </c>
      <c r="H341" s="21">
        <v>0</v>
      </c>
      <c r="I341" s="21">
        <v>0</v>
      </c>
      <c r="J341" s="21">
        <v>0</v>
      </c>
      <c r="K341" s="21">
        <v>0</v>
      </c>
      <c r="L341" s="22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118441</v>
      </c>
      <c r="U341" s="21">
        <v>23688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0</v>
      </c>
      <c r="AI341" s="21">
        <v>0</v>
      </c>
    </row>
    <row r="342" spans="1:35" s="14" customFormat="1" ht="15.75" x14ac:dyDescent="0.25">
      <c r="A342" s="24" t="s">
        <v>125</v>
      </c>
      <c r="B342" s="23" t="s">
        <v>125</v>
      </c>
      <c r="C342" s="23" t="s">
        <v>615</v>
      </c>
      <c r="D342" s="23" t="s">
        <v>62</v>
      </c>
      <c r="E342" s="23"/>
      <c r="F342" s="23"/>
      <c r="G342" s="21">
        <v>474294</v>
      </c>
      <c r="H342" s="21">
        <v>0</v>
      </c>
      <c r="I342" s="21">
        <v>0</v>
      </c>
      <c r="J342" s="21">
        <v>0</v>
      </c>
      <c r="K342" s="21">
        <v>0</v>
      </c>
      <c r="L342" s="22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0</v>
      </c>
      <c r="AI342" s="21">
        <v>0</v>
      </c>
    </row>
    <row r="343" spans="1:35" s="14" customFormat="1" ht="15.75" x14ac:dyDescent="0.25">
      <c r="A343" s="24" t="s">
        <v>614</v>
      </c>
      <c r="B343" s="23" t="s">
        <v>613</v>
      </c>
      <c r="C343" s="23" t="s">
        <v>606</v>
      </c>
      <c r="D343" s="23" t="s">
        <v>43</v>
      </c>
      <c r="E343" s="23" t="s">
        <v>27</v>
      </c>
      <c r="F343" s="23" t="s">
        <v>44</v>
      </c>
      <c r="G343" s="21">
        <v>336960</v>
      </c>
      <c r="H343" s="21">
        <v>0</v>
      </c>
      <c r="I343" s="21">
        <v>0</v>
      </c>
      <c r="J343" s="21">
        <v>0</v>
      </c>
      <c r="K343" s="21">
        <v>0</v>
      </c>
      <c r="L343" s="22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280800</v>
      </c>
      <c r="U343" s="21">
        <v>56160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  <c r="AH343" s="21">
        <v>0</v>
      </c>
      <c r="AI343" s="21">
        <v>0</v>
      </c>
    </row>
    <row r="344" spans="1:35" s="14" customFormat="1" ht="15.75" x14ac:dyDescent="0.25">
      <c r="A344" s="24" t="s">
        <v>612</v>
      </c>
      <c r="B344" s="23" t="s">
        <v>611</v>
      </c>
      <c r="C344" s="23" t="s">
        <v>606</v>
      </c>
      <c r="D344" s="23" t="s">
        <v>43</v>
      </c>
      <c r="E344" s="23" t="s">
        <v>27</v>
      </c>
      <c r="F344" s="23" t="s">
        <v>44</v>
      </c>
      <c r="G344" s="21">
        <v>500256</v>
      </c>
      <c r="H344" s="21">
        <v>0</v>
      </c>
      <c r="I344" s="21">
        <v>0</v>
      </c>
      <c r="J344" s="21">
        <v>0</v>
      </c>
      <c r="K344" s="21">
        <v>0</v>
      </c>
      <c r="L344" s="22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416880</v>
      </c>
      <c r="U344" s="21">
        <v>83376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</row>
    <row r="345" spans="1:35" s="14" customFormat="1" ht="15.75" x14ac:dyDescent="0.25">
      <c r="A345" s="24" t="s">
        <v>610</v>
      </c>
      <c r="B345" s="23" t="s">
        <v>609</v>
      </c>
      <c r="C345" s="23" t="s">
        <v>606</v>
      </c>
      <c r="D345" s="23" t="s">
        <v>82</v>
      </c>
      <c r="E345" s="23" t="s">
        <v>30</v>
      </c>
      <c r="F345" s="23" t="s">
        <v>83</v>
      </c>
      <c r="G345" s="21">
        <v>136544</v>
      </c>
      <c r="H345" s="21">
        <v>0</v>
      </c>
      <c r="I345" s="21">
        <v>0</v>
      </c>
      <c r="J345" s="21">
        <v>0</v>
      </c>
      <c r="K345" s="21">
        <v>0</v>
      </c>
      <c r="L345" s="22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113787</v>
      </c>
      <c r="U345" s="21">
        <v>22757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  <c r="AH345" s="21">
        <v>0</v>
      </c>
      <c r="AI345" s="21">
        <v>0</v>
      </c>
    </row>
    <row r="346" spans="1:35" s="14" customFormat="1" ht="15.75" x14ac:dyDescent="0.25">
      <c r="A346" s="24" t="s">
        <v>608</v>
      </c>
      <c r="B346" s="23" t="s">
        <v>607</v>
      </c>
      <c r="C346" s="23" t="s">
        <v>606</v>
      </c>
      <c r="D346" s="23" t="s">
        <v>40</v>
      </c>
      <c r="E346" s="23" t="s">
        <v>41</v>
      </c>
      <c r="F346" s="23" t="s">
        <v>42</v>
      </c>
      <c r="G346" s="21">
        <v>193560</v>
      </c>
      <c r="H346" s="21">
        <v>0</v>
      </c>
      <c r="I346" s="21">
        <v>0</v>
      </c>
      <c r="J346" s="21">
        <v>0</v>
      </c>
      <c r="K346" s="21">
        <v>0</v>
      </c>
      <c r="L346" s="22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161300</v>
      </c>
      <c r="U346" s="21">
        <v>32260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</row>
    <row r="347" spans="1:35" s="14" customFormat="1" ht="15.75" x14ac:dyDescent="0.25">
      <c r="A347" s="24" t="s">
        <v>605</v>
      </c>
      <c r="B347" s="23" t="s">
        <v>604</v>
      </c>
      <c r="C347" s="23" t="s">
        <v>603</v>
      </c>
      <c r="D347" s="23" t="s">
        <v>43</v>
      </c>
      <c r="E347" s="23" t="s">
        <v>27</v>
      </c>
      <c r="F347" s="23" t="s">
        <v>44</v>
      </c>
      <c r="G347" s="21">
        <v>500256</v>
      </c>
      <c r="H347" s="21">
        <v>0</v>
      </c>
      <c r="I347" s="21">
        <v>0</v>
      </c>
      <c r="J347" s="21">
        <v>0</v>
      </c>
      <c r="K347" s="21">
        <v>0</v>
      </c>
      <c r="L347" s="22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416880</v>
      </c>
      <c r="U347" s="21">
        <v>83376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0</v>
      </c>
      <c r="AI347" s="21">
        <v>0</v>
      </c>
    </row>
    <row r="348" spans="1:35" s="14" customFormat="1" ht="15.75" x14ac:dyDescent="0.25">
      <c r="A348" s="24" t="s">
        <v>602</v>
      </c>
      <c r="B348" s="23" t="s">
        <v>601</v>
      </c>
      <c r="C348" s="23" t="s">
        <v>594</v>
      </c>
      <c r="D348" s="23" t="s">
        <v>43</v>
      </c>
      <c r="E348" s="23" t="s">
        <v>27</v>
      </c>
      <c r="F348" s="23" t="s">
        <v>44</v>
      </c>
      <c r="G348" s="21">
        <v>136080</v>
      </c>
      <c r="H348" s="21">
        <v>0</v>
      </c>
      <c r="I348" s="21">
        <v>0</v>
      </c>
      <c r="J348" s="21">
        <v>0</v>
      </c>
      <c r="K348" s="21">
        <v>0</v>
      </c>
      <c r="L348" s="22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113400</v>
      </c>
      <c r="U348" s="21">
        <v>22680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</row>
    <row r="349" spans="1:35" s="14" customFormat="1" ht="15.75" x14ac:dyDescent="0.25">
      <c r="A349" s="24" t="s">
        <v>600</v>
      </c>
      <c r="B349" s="23" t="s">
        <v>599</v>
      </c>
      <c r="C349" s="23" t="s">
        <v>594</v>
      </c>
      <c r="D349" s="23" t="s">
        <v>47</v>
      </c>
      <c r="E349" s="23"/>
      <c r="F349" s="23" t="s">
        <v>48</v>
      </c>
      <c r="G349" s="21">
        <v>2880</v>
      </c>
      <c r="H349" s="21">
        <v>0</v>
      </c>
      <c r="I349" s="21">
        <v>0</v>
      </c>
      <c r="J349" s="21">
        <v>0</v>
      </c>
      <c r="K349" s="21">
        <v>0</v>
      </c>
      <c r="L349" s="22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2400</v>
      </c>
      <c r="U349" s="21">
        <v>480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  <c r="AH349" s="21">
        <v>0</v>
      </c>
      <c r="AI349" s="21">
        <v>0</v>
      </c>
    </row>
    <row r="350" spans="1:35" s="14" customFormat="1" ht="15.75" x14ac:dyDescent="0.25">
      <c r="A350" s="24" t="s">
        <v>598</v>
      </c>
      <c r="B350" s="23" t="s">
        <v>597</v>
      </c>
      <c r="C350" s="23" t="s">
        <v>594</v>
      </c>
      <c r="D350" s="23" t="s">
        <v>40</v>
      </c>
      <c r="E350" s="23" t="s">
        <v>41</v>
      </c>
      <c r="F350" s="23" t="s">
        <v>42</v>
      </c>
      <c r="G350" s="21">
        <v>208656</v>
      </c>
      <c r="H350" s="21">
        <v>0</v>
      </c>
      <c r="I350" s="21">
        <v>0</v>
      </c>
      <c r="J350" s="21">
        <v>0</v>
      </c>
      <c r="K350" s="21">
        <v>0</v>
      </c>
      <c r="L350" s="22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173880</v>
      </c>
      <c r="U350" s="21">
        <v>34776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21">
        <v>0</v>
      </c>
    </row>
    <row r="351" spans="1:35" s="14" customFormat="1" ht="15.75" x14ac:dyDescent="0.25">
      <c r="A351" s="24" t="s">
        <v>596</v>
      </c>
      <c r="B351" s="23" t="s">
        <v>595</v>
      </c>
      <c r="C351" s="23" t="s">
        <v>594</v>
      </c>
      <c r="D351" s="23" t="s">
        <v>40</v>
      </c>
      <c r="E351" s="23" t="s">
        <v>41</v>
      </c>
      <c r="F351" s="23" t="s">
        <v>42</v>
      </c>
      <c r="G351" s="21">
        <v>244440</v>
      </c>
      <c r="H351" s="21">
        <v>0</v>
      </c>
      <c r="I351" s="21">
        <v>0</v>
      </c>
      <c r="J351" s="21">
        <v>0</v>
      </c>
      <c r="K351" s="21">
        <v>0</v>
      </c>
      <c r="L351" s="22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203700</v>
      </c>
      <c r="U351" s="21">
        <v>40740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21">
        <v>0</v>
      </c>
    </row>
    <row r="352" spans="1:35" s="14" customFormat="1" ht="15.75" x14ac:dyDescent="0.25">
      <c r="A352" s="24" t="s">
        <v>593</v>
      </c>
      <c r="B352" s="23" t="s">
        <v>592</v>
      </c>
      <c r="C352" s="23" t="s">
        <v>591</v>
      </c>
      <c r="D352" s="23" t="s">
        <v>43</v>
      </c>
      <c r="E352" s="23" t="s">
        <v>27</v>
      </c>
      <c r="F352" s="23" t="s">
        <v>44</v>
      </c>
      <c r="G352" s="21">
        <v>226800</v>
      </c>
      <c r="H352" s="21">
        <v>0</v>
      </c>
      <c r="I352" s="21">
        <v>0</v>
      </c>
      <c r="J352" s="21">
        <v>0</v>
      </c>
      <c r="K352" s="21">
        <v>0</v>
      </c>
      <c r="L352" s="22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189000</v>
      </c>
      <c r="U352" s="21">
        <v>37800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</row>
    <row r="353" spans="1:35" s="14" customFormat="1" ht="15.75" x14ac:dyDescent="0.25">
      <c r="A353" s="24" t="s">
        <v>590</v>
      </c>
      <c r="B353" s="23" t="s">
        <v>589</v>
      </c>
      <c r="C353" s="23" t="s">
        <v>585</v>
      </c>
      <c r="D353" s="23" t="s">
        <v>43</v>
      </c>
      <c r="E353" s="23" t="s">
        <v>27</v>
      </c>
      <c r="F353" s="23" t="s">
        <v>44</v>
      </c>
      <c r="G353" s="21">
        <v>300024</v>
      </c>
      <c r="H353" s="21">
        <v>0</v>
      </c>
      <c r="I353" s="21">
        <v>0</v>
      </c>
      <c r="J353" s="21">
        <v>0</v>
      </c>
      <c r="K353" s="21">
        <v>0</v>
      </c>
      <c r="L353" s="22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250020</v>
      </c>
      <c r="U353" s="21">
        <v>50004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0</v>
      </c>
      <c r="AH353" s="21">
        <v>0</v>
      </c>
      <c r="AI353" s="21">
        <v>0</v>
      </c>
    </row>
    <row r="354" spans="1:35" s="14" customFormat="1" ht="15.75" x14ac:dyDescent="0.25">
      <c r="A354" s="24" t="s">
        <v>588</v>
      </c>
      <c r="B354" s="23" t="s">
        <v>587</v>
      </c>
      <c r="C354" s="23" t="s">
        <v>585</v>
      </c>
      <c r="D354" s="23" t="s">
        <v>47</v>
      </c>
      <c r="E354" s="23"/>
      <c r="F354" s="23" t="s">
        <v>48</v>
      </c>
      <c r="G354" s="21">
        <v>18000</v>
      </c>
      <c r="H354" s="21">
        <v>0</v>
      </c>
      <c r="I354" s="21">
        <v>0</v>
      </c>
      <c r="J354" s="21">
        <v>0</v>
      </c>
      <c r="K354" s="21">
        <v>0</v>
      </c>
      <c r="L354" s="22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15000</v>
      </c>
      <c r="U354" s="21">
        <v>3000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</row>
    <row r="355" spans="1:35" s="14" customFormat="1" ht="15.75" x14ac:dyDescent="0.25">
      <c r="A355" s="24" t="s">
        <v>586</v>
      </c>
      <c r="B355" s="23" t="s">
        <v>586</v>
      </c>
      <c r="C355" s="23" t="s">
        <v>585</v>
      </c>
      <c r="D355" s="23" t="s">
        <v>86</v>
      </c>
      <c r="E355" s="23" t="s">
        <v>27</v>
      </c>
      <c r="F355" s="23" t="s">
        <v>87</v>
      </c>
      <c r="G355" s="21">
        <v>32000</v>
      </c>
      <c r="H355" s="21">
        <v>0</v>
      </c>
      <c r="I355" s="21">
        <v>0</v>
      </c>
      <c r="J355" s="21">
        <v>0</v>
      </c>
      <c r="K355" s="21">
        <v>0</v>
      </c>
      <c r="L355" s="22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26667</v>
      </c>
      <c r="U355" s="21">
        <v>5333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1">
        <v>0</v>
      </c>
      <c r="AG355" s="21">
        <v>0</v>
      </c>
      <c r="AH355" s="21">
        <v>0</v>
      </c>
      <c r="AI355" s="21">
        <v>0</v>
      </c>
    </row>
    <row r="356" spans="1:35" s="14" customFormat="1" ht="15.75" x14ac:dyDescent="0.25">
      <c r="A356" s="24" t="s">
        <v>584</v>
      </c>
      <c r="B356" s="23" t="s">
        <v>583</v>
      </c>
      <c r="C356" s="23" t="s">
        <v>580</v>
      </c>
      <c r="D356" s="23" t="s">
        <v>51</v>
      </c>
      <c r="E356" s="23"/>
      <c r="F356" s="23" t="s">
        <v>52</v>
      </c>
      <c r="G356" s="21">
        <v>18000</v>
      </c>
      <c r="H356" s="21">
        <v>0</v>
      </c>
      <c r="I356" s="21">
        <v>0</v>
      </c>
      <c r="J356" s="21">
        <v>0</v>
      </c>
      <c r="K356" s="21">
        <v>0</v>
      </c>
      <c r="L356" s="22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15000</v>
      </c>
      <c r="U356" s="21">
        <v>3000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</row>
    <row r="357" spans="1:35" s="14" customFormat="1" ht="15.75" x14ac:dyDescent="0.25">
      <c r="A357" s="24" t="s">
        <v>582</v>
      </c>
      <c r="B357" s="23" t="s">
        <v>581</v>
      </c>
      <c r="C357" s="23" t="s">
        <v>580</v>
      </c>
      <c r="D357" s="23" t="s">
        <v>47</v>
      </c>
      <c r="E357" s="23"/>
      <c r="F357" s="23" t="s">
        <v>48</v>
      </c>
      <c r="G357" s="21">
        <v>18000</v>
      </c>
      <c r="H357" s="21">
        <v>0</v>
      </c>
      <c r="I357" s="21">
        <v>0</v>
      </c>
      <c r="J357" s="21">
        <v>0</v>
      </c>
      <c r="K357" s="21">
        <v>0</v>
      </c>
      <c r="L357" s="22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15000</v>
      </c>
      <c r="U357" s="21">
        <v>3000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</row>
    <row r="358" spans="1:35" s="14" customFormat="1" ht="15.75" x14ac:dyDescent="0.25">
      <c r="A358" s="24" t="s">
        <v>579</v>
      </c>
      <c r="B358" s="23" t="s">
        <v>578</v>
      </c>
      <c r="C358" s="23" t="s">
        <v>576</v>
      </c>
      <c r="D358" s="23" t="s">
        <v>40</v>
      </c>
      <c r="E358" s="23" t="s">
        <v>41</v>
      </c>
      <c r="F358" s="23" t="s">
        <v>42</v>
      </c>
      <c r="G358" s="21">
        <v>25548</v>
      </c>
      <c r="H358" s="21">
        <v>0</v>
      </c>
      <c r="I358" s="21">
        <v>0</v>
      </c>
      <c r="J358" s="21">
        <v>0</v>
      </c>
      <c r="K358" s="21">
        <v>0</v>
      </c>
      <c r="L358" s="22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21290</v>
      </c>
      <c r="U358" s="21">
        <v>4258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0</v>
      </c>
      <c r="AI358" s="21">
        <v>0</v>
      </c>
    </row>
    <row r="359" spans="1:35" s="14" customFormat="1" ht="15.75" x14ac:dyDescent="0.25">
      <c r="A359" s="24" t="s">
        <v>406</v>
      </c>
      <c r="B359" s="23" t="s">
        <v>577</v>
      </c>
      <c r="C359" s="23" t="s">
        <v>576</v>
      </c>
      <c r="D359" s="23" t="s">
        <v>129</v>
      </c>
      <c r="E359" s="23" t="s">
        <v>27</v>
      </c>
      <c r="F359" s="23" t="s">
        <v>130</v>
      </c>
      <c r="G359" s="21">
        <v>11150</v>
      </c>
      <c r="H359" s="21">
        <v>0</v>
      </c>
      <c r="I359" s="21">
        <v>0</v>
      </c>
      <c r="J359" s="21">
        <v>0</v>
      </c>
      <c r="K359" s="21">
        <v>0</v>
      </c>
      <c r="L359" s="22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9292</v>
      </c>
      <c r="U359" s="21">
        <v>1858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  <c r="AH359" s="21">
        <v>0</v>
      </c>
      <c r="AI359" s="21">
        <v>0</v>
      </c>
    </row>
    <row r="360" spans="1:35" s="14" customFormat="1" ht="15.75" x14ac:dyDescent="0.25">
      <c r="A360" s="24" t="s">
        <v>575</v>
      </c>
      <c r="B360" s="23" t="s">
        <v>574</v>
      </c>
      <c r="C360" s="23" t="s">
        <v>572</v>
      </c>
      <c r="D360" s="23" t="s">
        <v>55</v>
      </c>
      <c r="E360" s="23" t="s">
        <v>56</v>
      </c>
      <c r="F360" s="23" t="s">
        <v>57</v>
      </c>
      <c r="G360" s="21">
        <v>3000</v>
      </c>
      <c r="H360" s="21">
        <v>0</v>
      </c>
      <c r="I360" s="21">
        <v>0</v>
      </c>
      <c r="J360" s="21">
        <v>0</v>
      </c>
      <c r="K360" s="21">
        <v>0</v>
      </c>
      <c r="L360" s="22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2500</v>
      </c>
      <c r="U360" s="21">
        <v>500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</row>
    <row r="361" spans="1:35" s="14" customFormat="1" ht="15.75" x14ac:dyDescent="0.25">
      <c r="A361" s="24" t="s">
        <v>391</v>
      </c>
      <c r="B361" s="23" t="s">
        <v>573</v>
      </c>
      <c r="C361" s="23" t="s">
        <v>572</v>
      </c>
      <c r="D361" s="23" t="s">
        <v>72</v>
      </c>
      <c r="E361" s="23" t="s">
        <v>27</v>
      </c>
      <c r="F361" s="23" t="s">
        <v>73</v>
      </c>
      <c r="G361" s="21">
        <v>6832</v>
      </c>
      <c r="H361" s="21">
        <v>0</v>
      </c>
      <c r="I361" s="21">
        <v>0</v>
      </c>
      <c r="J361" s="21">
        <v>0</v>
      </c>
      <c r="K361" s="21">
        <v>0</v>
      </c>
      <c r="L361" s="22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5693</v>
      </c>
      <c r="U361" s="21">
        <v>1139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0</v>
      </c>
      <c r="AG361" s="21">
        <v>0</v>
      </c>
      <c r="AH361" s="21">
        <v>0</v>
      </c>
      <c r="AI361" s="21">
        <v>0</v>
      </c>
    </row>
    <row r="362" spans="1:35" s="14" customFormat="1" ht="15.75" x14ac:dyDescent="0.25">
      <c r="A362" s="24" t="s">
        <v>571</v>
      </c>
      <c r="B362" s="23" t="s">
        <v>131</v>
      </c>
      <c r="C362" s="23" t="s">
        <v>567</v>
      </c>
      <c r="D362" s="23" t="s">
        <v>62</v>
      </c>
      <c r="E362" s="23"/>
      <c r="F362" s="23"/>
      <c r="G362" s="21">
        <v>748771</v>
      </c>
      <c r="H362" s="21">
        <v>0</v>
      </c>
      <c r="I362" s="21">
        <v>0</v>
      </c>
      <c r="J362" s="21">
        <v>0</v>
      </c>
      <c r="K362" s="21">
        <v>0</v>
      </c>
      <c r="L362" s="22">
        <v>623976</v>
      </c>
      <c r="M362" s="21">
        <v>124795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0</v>
      </c>
      <c r="AI362" s="21">
        <v>0</v>
      </c>
    </row>
    <row r="363" spans="1:35" s="14" customFormat="1" ht="15.75" x14ac:dyDescent="0.25">
      <c r="A363" s="24" t="s">
        <v>570</v>
      </c>
      <c r="B363" s="23" t="s">
        <v>569</v>
      </c>
      <c r="C363" s="23" t="s">
        <v>567</v>
      </c>
      <c r="D363" s="23" t="s">
        <v>43</v>
      </c>
      <c r="E363" s="23" t="s">
        <v>27</v>
      </c>
      <c r="F363" s="23" t="s">
        <v>44</v>
      </c>
      <c r="G363" s="21">
        <v>498960</v>
      </c>
      <c r="H363" s="21">
        <v>0</v>
      </c>
      <c r="I363" s="21">
        <v>0</v>
      </c>
      <c r="J363" s="21">
        <v>0</v>
      </c>
      <c r="K363" s="21">
        <v>0</v>
      </c>
      <c r="L363" s="22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415800</v>
      </c>
      <c r="U363" s="21">
        <v>83160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</row>
    <row r="364" spans="1:35" s="14" customFormat="1" ht="15.75" x14ac:dyDescent="0.25">
      <c r="A364" s="24" t="s">
        <v>533</v>
      </c>
      <c r="B364" s="23" t="s">
        <v>568</v>
      </c>
      <c r="C364" s="23" t="s">
        <v>567</v>
      </c>
      <c r="D364" s="23" t="s">
        <v>58</v>
      </c>
      <c r="E364" s="23" t="s">
        <v>27</v>
      </c>
      <c r="F364" s="23" t="s">
        <v>59</v>
      </c>
      <c r="G364" s="21">
        <v>12405</v>
      </c>
      <c r="H364" s="21">
        <v>12405</v>
      </c>
      <c r="I364" s="21">
        <v>0</v>
      </c>
      <c r="J364" s="21">
        <v>0</v>
      </c>
      <c r="K364" s="21">
        <v>0</v>
      </c>
      <c r="L364" s="22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</v>
      </c>
      <c r="AI364" s="21">
        <v>0</v>
      </c>
    </row>
    <row r="365" spans="1:35" s="14" customFormat="1" ht="15.75" x14ac:dyDescent="0.25">
      <c r="A365" s="24" t="s">
        <v>566</v>
      </c>
      <c r="B365" s="23" t="s">
        <v>565</v>
      </c>
      <c r="C365" s="23" t="s">
        <v>562</v>
      </c>
      <c r="D365" s="23" t="s">
        <v>40</v>
      </c>
      <c r="E365" s="23" t="s">
        <v>41</v>
      </c>
      <c r="F365" s="23" t="s">
        <v>42</v>
      </c>
      <c r="G365" s="21">
        <v>20699</v>
      </c>
      <c r="H365" s="21">
        <v>0</v>
      </c>
      <c r="I365" s="21">
        <v>0</v>
      </c>
      <c r="J365" s="21">
        <v>0</v>
      </c>
      <c r="K365" s="21">
        <v>0</v>
      </c>
      <c r="L365" s="22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17249</v>
      </c>
      <c r="U365" s="21">
        <v>3450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1">
        <v>0</v>
      </c>
      <c r="AH365" s="21">
        <v>0</v>
      </c>
      <c r="AI365" s="21">
        <v>0</v>
      </c>
    </row>
    <row r="366" spans="1:35" s="14" customFormat="1" ht="15.75" x14ac:dyDescent="0.25">
      <c r="A366" s="24" t="s">
        <v>564</v>
      </c>
      <c r="B366" s="23" t="s">
        <v>563</v>
      </c>
      <c r="C366" s="23" t="s">
        <v>562</v>
      </c>
      <c r="D366" s="23" t="s">
        <v>47</v>
      </c>
      <c r="E366" s="23"/>
      <c r="F366" s="23" t="s">
        <v>48</v>
      </c>
      <c r="G366" s="21">
        <v>18000</v>
      </c>
      <c r="H366" s="21">
        <v>0</v>
      </c>
      <c r="I366" s="21">
        <v>0</v>
      </c>
      <c r="J366" s="21">
        <v>0</v>
      </c>
      <c r="K366" s="21">
        <v>0</v>
      </c>
      <c r="L366" s="22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15000</v>
      </c>
      <c r="U366" s="21">
        <v>3000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</row>
    <row r="367" spans="1:35" s="14" customFormat="1" ht="15.75" x14ac:dyDescent="0.25">
      <c r="A367" s="24" t="s">
        <v>561</v>
      </c>
      <c r="B367" s="23" t="s">
        <v>561</v>
      </c>
      <c r="C367" s="23" t="s">
        <v>558</v>
      </c>
      <c r="D367" s="23" t="s">
        <v>70</v>
      </c>
      <c r="E367" s="23"/>
      <c r="F367" s="23"/>
      <c r="G367" s="21">
        <v>78546</v>
      </c>
      <c r="H367" s="21">
        <v>0</v>
      </c>
      <c r="I367" s="21">
        <v>0</v>
      </c>
      <c r="J367" s="21">
        <v>0</v>
      </c>
      <c r="K367" s="21">
        <v>0</v>
      </c>
      <c r="L367" s="22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65455</v>
      </c>
      <c r="U367" s="21">
        <v>13091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1">
        <v>0</v>
      </c>
      <c r="AF367" s="21">
        <v>0</v>
      </c>
      <c r="AG367" s="21">
        <v>0</v>
      </c>
      <c r="AH367" s="21">
        <v>0</v>
      </c>
      <c r="AI367" s="21">
        <v>0</v>
      </c>
    </row>
    <row r="368" spans="1:35" s="14" customFormat="1" ht="15.75" x14ac:dyDescent="0.25">
      <c r="A368" s="24" t="s">
        <v>560</v>
      </c>
      <c r="B368" s="23" t="s">
        <v>559</v>
      </c>
      <c r="C368" s="23" t="s">
        <v>558</v>
      </c>
      <c r="D368" s="23" t="s">
        <v>132</v>
      </c>
      <c r="E368" s="23" t="s">
        <v>27</v>
      </c>
      <c r="F368" s="23" t="s">
        <v>133</v>
      </c>
      <c r="G368" s="21">
        <v>31048</v>
      </c>
      <c r="H368" s="21">
        <v>0</v>
      </c>
      <c r="I368" s="21">
        <v>0</v>
      </c>
      <c r="J368" s="21">
        <v>0</v>
      </c>
      <c r="K368" s="21">
        <v>0</v>
      </c>
      <c r="L368" s="22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25873</v>
      </c>
      <c r="U368" s="21">
        <v>5175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0</v>
      </c>
      <c r="AI368" s="21">
        <v>0</v>
      </c>
    </row>
    <row r="369" spans="1:35" s="14" customFormat="1" ht="15.75" x14ac:dyDescent="0.25">
      <c r="A369" s="24" t="s">
        <v>557</v>
      </c>
      <c r="B369" s="23" t="s">
        <v>556</v>
      </c>
      <c r="C369" s="23" t="s">
        <v>551</v>
      </c>
      <c r="D369" s="23" t="s">
        <v>134</v>
      </c>
      <c r="E369" s="23" t="s">
        <v>30</v>
      </c>
      <c r="F369" s="23" t="s">
        <v>135</v>
      </c>
      <c r="G369" s="21">
        <v>126000</v>
      </c>
      <c r="H369" s="21">
        <v>0</v>
      </c>
      <c r="I369" s="21">
        <v>0</v>
      </c>
      <c r="J369" s="21">
        <v>0</v>
      </c>
      <c r="K369" s="21">
        <v>0</v>
      </c>
      <c r="L369" s="22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105000</v>
      </c>
      <c r="U369" s="21">
        <v>21000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</row>
    <row r="370" spans="1:35" s="14" customFormat="1" ht="15.75" x14ac:dyDescent="0.25">
      <c r="A370" s="24" t="s">
        <v>555</v>
      </c>
      <c r="B370" s="23" t="s">
        <v>554</v>
      </c>
      <c r="C370" s="23" t="s">
        <v>551</v>
      </c>
      <c r="D370" s="23" t="s">
        <v>40</v>
      </c>
      <c r="E370" s="23" t="s">
        <v>41</v>
      </c>
      <c r="F370" s="23" t="s">
        <v>42</v>
      </c>
      <c r="G370" s="21">
        <v>6500</v>
      </c>
      <c r="H370" s="21">
        <v>0</v>
      </c>
      <c r="I370" s="21">
        <v>0</v>
      </c>
      <c r="J370" s="21">
        <v>0</v>
      </c>
      <c r="K370" s="21">
        <v>0</v>
      </c>
      <c r="L370" s="22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5417</v>
      </c>
      <c r="U370" s="21">
        <v>1083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</row>
    <row r="371" spans="1:35" s="14" customFormat="1" ht="15.75" x14ac:dyDescent="0.25">
      <c r="A371" s="24" t="s">
        <v>553</v>
      </c>
      <c r="B371" s="23" t="s">
        <v>552</v>
      </c>
      <c r="C371" s="23" t="s">
        <v>551</v>
      </c>
      <c r="D371" s="23" t="s">
        <v>134</v>
      </c>
      <c r="E371" s="23" t="s">
        <v>30</v>
      </c>
      <c r="F371" s="23" t="s">
        <v>135</v>
      </c>
      <c r="G371" s="21">
        <v>9000</v>
      </c>
      <c r="H371" s="21">
        <v>0</v>
      </c>
      <c r="I371" s="21">
        <v>0</v>
      </c>
      <c r="J371" s="21">
        <v>0</v>
      </c>
      <c r="K371" s="21">
        <v>0</v>
      </c>
      <c r="L371" s="22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7500</v>
      </c>
      <c r="U371" s="21">
        <v>1500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1">
        <v>0</v>
      </c>
      <c r="AH371" s="21">
        <v>0</v>
      </c>
      <c r="AI371" s="21">
        <v>0</v>
      </c>
    </row>
    <row r="372" spans="1:35" s="14" customFormat="1" ht="15.75" x14ac:dyDescent="0.25">
      <c r="A372" s="24" t="s">
        <v>550</v>
      </c>
      <c r="B372" s="23" t="s">
        <v>549</v>
      </c>
      <c r="C372" s="23" t="s">
        <v>548</v>
      </c>
      <c r="D372" s="23" t="s">
        <v>43</v>
      </c>
      <c r="E372" s="23" t="s">
        <v>27</v>
      </c>
      <c r="F372" s="23" t="s">
        <v>44</v>
      </c>
      <c r="G372" s="21">
        <v>625320</v>
      </c>
      <c r="H372" s="21">
        <v>0</v>
      </c>
      <c r="I372" s="21">
        <v>0</v>
      </c>
      <c r="J372" s="21">
        <v>0</v>
      </c>
      <c r="K372" s="21">
        <v>0</v>
      </c>
      <c r="L372" s="22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521100</v>
      </c>
      <c r="U372" s="21">
        <v>104220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0</v>
      </c>
      <c r="AI372" s="21">
        <v>0</v>
      </c>
    </row>
    <row r="373" spans="1:35" s="14" customFormat="1" ht="15.75" x14ac:dyDescent="0.25">
      <c r="A373" s="24" t="s">
        <v>547</v>
      </c>
      <c r="B373" s="23" t="s">
        <v>546</v>
      </c>
      <c r="C373" s="23" t="s">
        <v>545</v>
      </c>
      <c r="D373" s="23" t="s">
        <v>47</v>
      </c>
      <c r="E373" s="23"/>
      <c r="F373" s="23" t="s">
        <v>48</v>
      </c>
      <c r="G373" s="21">
        <v>20400</v>
      </c>
      <c r="H373" s="21">
        <v>0</v>
      </c>
      <c r="I373" s="21">
        <v>0</v>
      </c>
      <c r="J373" s="21">
        <v>0</v>
      </c>
      <c r="K373" s="21">
        <v>0</v>
      </c>
      <c r="L373" s="22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17000</v>
      </c>
      <c r="U373" s="21">
        <v>3400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0</v>
      </c>
    </row>
    <row r="374" spans="1:35" s="14" customFormat="1" ht="15.75" x14ac:dyDescent="0.25">
      <c r="A374" s="24" t="s">
        <v>544</v>
      </c>
      <c r="B374" s="23" t="s">
        <v>543</v>
      </c>
      <c r="C374" s="23" t="s">
        <v>538</v>
      </c>
      <c r="D374" s="23" t="s">
        <v>40</v>
      </c>
      <c r="E374" s="23" t="s">
        <v>41</v>
      </c>
      <c r="F374" s="23" t="s">
        <v>42</v>
      </c>
      <c r="G374" s="21">
        <v>168000</v>
      </c>
      <c r="H374" s="21">
        <v>0</v>
      </c>
      <c r="I374" s="21">
        <v>0</v>
      </c>
      <c r="J374" s="21">
        <v>0</v>
      </c>
      <c r="K374" s="21">
        <v>0</v>
      </c>
      <c r="L374" s="22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140000</v>
      </c>
      <c r="U374" s="21">
        <v>28000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0</v>
      </c>
      <c r="AI374" s="21">
        <v>0</v>
      </c>
    </row>
    <row r="375" spans="1:35" s="14" customFormat="1" ht="15.75" x14ac:dyDescent="0.25">
      <c r="A375" s="24" t="s">
        <v>542</v>
      </c>
      <c r="B375" s="23" t="s">
        <v>541</v>
      </c>
      <c r="C375" s="23" t="s">
        <v>538</v>
      </c>
      <c r="D375" s="23" t="s">
        <v>43</v>
      </c>
      <c r="E375" s="23" t="s">
        <v>27</v>
      </c>
      <c r="F375" s="23" t="s">
        <v>44</v>
      </c>
      <c r="G375" s="21">
        <v>401760</v>
      </c>
      <c r="H375" s="21">
        <v>0</v>
      </c>
      <c r="I375" s="21">
        <v>0</v>
      </c>
      <c r="J375" s="21">
        <v>0</v>
      </c>
      <c r="K375" s="21">
        <v>0</v>
      </c>
      <c r="L375" s="22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334800</v>
      </c>
      <c r="U375" s="21">
        <v>66960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  <c r="AH375" s="21">
        <v>0</v>
      </c>
      <c r="AI375" s="21">
        <v>0</v>
      </c>
    </row>
    <row r="376" spans="1:35" s="14" customFormat="1" ht="15.75" x14ac:dyDescent="0.25">
      <c r="A376" s="24" t="s">
        <v>540</v>
      </c>
      <c r="B376" s="23" t="s">
        <v>539</v>
      </c>
      <c r="C376" s="23" t="s">
        <v>538</v>
      </c>
      <c r="D376" s="23" t="s">
        <v>43</v>
      </c>
      <c r="E376" s="23" t="s">
        <v>27</v>
      </c>
      <c r="F376" s="23" t="s">
        <v>44</v>
      </c>
      <c r="G376" s="21">
        <v>395280</v>
      </c>
      <c r="H376" s="21">
        <v>0</v>
      </c>
      <c r="I376" s="21">
        <v>0</v>
      </c>
      <c r="J376" s="21">
        <v>0</v>
      </c>
      <c r="K376" s="21">
        <v>0</v>
      </c>
      <c r="L376" s="22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329400</v>
      </c>
      <c r="U376" s="21">
        <v>65880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0</v>
      </c>
      <c r="AI376" s="21">
        <v>0</v>
      </c>
    </row>
    <row r="377" spans="1:35" s="14" customFormat="1" ht="15.75" x14ac:dyDescent="0.25">
      <c r="A377" s="24" t="s">
        <v>537</v>
      </c>
      <c r="B377" s="23" t="s">
        <v>536</v>
      </c>
      <c r="C377" s="23" t="s">
        <v>535</v>
      </c>
      <c r="D377" s="23" t="s">
        <v>47</v>
      </c>
      <c r="E377" s="23"/>
      <c r="F377" s="23" t="s">
        <v>48</v>
      </c>
      <c r="G377" s="21">
        <v>21000</v>
      </c>
      <c r="H377" s="21">
        <v>0</v>
      </c>
      <c r="I377" s="21">
        <v>0</v>
      </c>
      <c r="J377" s="21">
        <v>0</v>
      </c>
      <c r="K377" s="21">
        <v>0</v>
      </c>
      <c r="L377" s="22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17500</v>
      </c>
      <c r="U377" s="21">
        <v>3500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</row>
    <row r="378" spans="1:35" s="14" customFormat="1" ht="15.75" x14ac:dyDescent="0.25">
      <c r="A378" s="24" t="s">
        <v>534</v>
      </c>
      <c r="B378" s="23" t="s">
        <v>534</v>
      </c>
      <c r="C378" s="23" t="s">
        <v>531</v>
      </c>
      <c r="D378" s="23" t="s">
        <v>70</v>
      </c>
      <c r="E378" s="23"/>
      <c r="F378" s="23"/>
      <c r="G378" s="21">
        <v>143425</v>
      </c>
      <c r="H378" s="21">
        <v>0</v>
      </c>
      <c r="I378" s="21">
        <v>0</v>
      </c>
      <c r="J378" s="21">
        <v>0</v>
      </c>
      <c r="K378" s="21">
        <v>0</v>
      </c>
      <c r="L378" s="22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119521</v>
      </c>
      <c r="U378" s="21">
        <v>23904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</row>
    <row r="379" spans="1:35" s="14" customFormat="1" ht="15.75" x14ac:dyDescent="0.25">
      <c r="A379" s="24" t="s">
        <v>533</v>
      </c>
      <c r="B379" s="23" t="s">
        <v>532</v>
      </c>
      <c r="C379" s="23" t="s">
        <v>531</v>
      </c>
      <c r="D379" s="23" t="s">
        <v>102</v>
      </c>
      <c r="E379" s="23" t="s">
        <v>27</v>
      </c>
      <c r="F379" s="23" t="s">
        <v>103</v>
      </c>
      <c r="G379" s="21">
        <v>238680</v>
      </c>
      <c r="H379" s="21">
        <v>0</v>
      </c>
      <c r="I379" s="21">
        <v>0</v>
      </c>
      <c r="J379" s="21">
        <v>0</v>
      </c>
      <c r="K379" s="21">
        <v>0</v>
      </c>
      <c r="L379" s="22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198900</v>
      </c>
      <c r="U379" s="21">
        <v>39780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</row>
    <row r="380" spans="1:35" s="14" customFormat="1" ht="15.75" x14ac:dyDescent="0.25">
      <c r="A380" s="24" t="s">
        <v>530</v>
      </c>
      <c r="B380" s="23" t="s">
        <v>529</v>
      </c>
      <c r="C380" s="23" t="s">
        <v>522</v>
      </c>
      <c r="D380" s="23" t="s">
        <v>51</v>
      </c>
      <c r="E380" s="23"/>
      <c r="F380" s="23" t="s">
        <v>52</v>
      </c>
      <c r="G380" s="21">
        <v>30456</v>
      </c>
      <c r="H380" s="21">
        <v>0</v>
      </c>
      <c r="I380" s="21">
        <v>0</v>
      </c>
      <c r="J380" s="21">
        <v>0</v>
      </c>
      <c r="K380" s="21">
        <v>0</v>
      </c>
      <c r="L380" s="22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25380</v>
      </c>
      <c r="U380" s="21">
        <v>5076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0</v>
      </c>
      <c r="AI380" s="21">
        <v>0</v>
      </c>
    </row>
    <row r="381" spans="1:35" s="14" customFormat="1" ht="15.75" x14ac:dyDescent="0.25">
      <c r="A381" s="24" t="s">
        <v>528</v>
      </c>
      <c r="B381" s="23" t="s">
        <v>527</v>
      </c>
      <c r="C381" s="23" t="s">
        <v>522</v>
      </c>
      <c r="D381" s="23" t="s">
        <v>112</v>
      </c>
      <c r="E381" s="23" t="s">
        <v>27</v>
      </c>
      <c r="F381" s="23" t="s">
        <v>33</v>
      </c>
      <c r="G381" s="21">
        <v>4870</v>
      </c>
      <c r="H381" s="21">
        <v>0</v>
      </c>
      <c r="I381" s="21">
        <v>0</v>
      </c>
      <c r="J381" s="21">
        <v>0</v>
      </c>
      <c r="K381" s="21">
        <v>0</v>
      </c>
      <c r="L381" s="22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4058</v>
      </c>
      <c r="U381" s="21">
        <v>812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</row>
    <row r="382" spans="1:35" s="14" customFormat="1" ht="15.75" x14ac:dyDescent="0.25">
      <c r="A382" s="24" t="s">
        <v>526</v>
      </c>
      <c r="B382" s="23" t="s">
        <v>525</v>
      </c>
      <c r="C382" s="23" t="s">
        <v>522</v>
      </c>
      <c r="D382" s="23" t="s">
        <v>47</v>
      </c>
      <c r="E382" s="23"/>
      <c r="F382" s="23" t="s">
        <v>48</v>
      </c>
      <c r="G382" s="21">
        <v>64800</v>
      </c>
      <c r="H382" s="21">
        <v>0</v>
      </c>
      <c r="I382" s="21">
        <v>0</v>
      </c>
      <c r="J382" s="21">
        <v>0</v>
      </c>
      <c r="K382" s="21">
        <v>0</v>
      </c>
      <c r="L382" s="22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54000</v>
      </c>
      <c r="U382" s="21">
        <v>10800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</row>
    <row r="383" spans="1:35" s="14" customFormat="1" ht="15.75" x14ac:dyDescent="0.25">
      <c r="A383" s="24" t="s">
        <v>524</v>
      </c>
      <c r="B383" s="23" t="s">
        <v>523</v>
      </c>
      <c r="C383" s="23" t="s">
        <v>522</v>
      </c>
      <c r="D383" s="23" t="s">
        <v>32</v>
      </c>
      <c r="E383" s="23" t="s">
        <v>27</v>
      </c>
      <c r="F383" s="23" t="s">
        <v>31</v>
      </c>
      <c r="G383" s="21">
        <v>4990</v>
      </c>
      <c r="H383" s="21">
        <v>0</v>
      </c>
      <c r="I383" s="21">
        <v>0</v>
      </c>
      <c r="J383" s="21">
        <v>0</v>
      </c>
      <c r="K383" s="21">
        <v>0</v>
      </c>
      <c r="L383" s="22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4158</v>
      </c>
      <c r="U383" s="21">
        <v>832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</row>
    <row r="384" spans="1:35" s="14" customFormat="1" ht="15.75" x14ac:dyDescent="0.25">
      <c r="A384" s="24" t="s">
        <v>521</v>
      </c>
      <c r="B384" s="23" t="s">
        <v>520</v>
      </c>
      <c r="C384" s="23" t="s">
        <v>515</v>
      </c>
      <c r="D384" s="23" t="s">
        <v>40</v>
      </c>
      <c r="E384" s="23" t="s">
        <v>41</v>
      </c>
      <c r="F384" s="23" t="s">
        <v>42</v>
      </c>
      <c r="G384" s="21">
        <v>33200</v>
      </c>
      <c r="H384" s="21">
        <v>0</v>
      </c>
      <c r="I384" s="21">
        <v>0</v>
      </c>
      <c r="J384" s="21">
        <v>0</v>
      </c>
      <c r="K384" s="21">
        <v>0</v>
      </c>
      <c r="L384" s="22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27667</v>
      </c>
      <c r="U384" s="21">
        <v>5533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</row>
    <row r="385" spans="1:35" s="14" customFormat="1" ht="15.75" x14ac:dyDescent="0.25">
      <c r="A385" s="24" t="s">
        <v>519</v>
      </c>
      <c r="B385" s="23" t="s">
        <v>518</v>
      </c>
      <c r="C385" s="23" t="s">
        <v>515</v>
      </c>
      <c r="D385" s="23" t="s">
        <v>95</v>
      </c>
      <c r="E385" s="23" t="s">
        <v>27</v>
      </c>
      <c r="F385" s="23" t="s">
        <v>28</v>
      </c>
      <c r="G385" s="21">
        <v>124068</v>
      </c>
      <c r="H385" s="21">
        <v>0</v>
      </c>
      <c r="I385" s="21">
        <v>0</v>
      </c>
      <c r="J385" s="21">
        <v>0</v>
      </c>
      <c r="K385" s="21">
        <v>0</v>
      </c>
      <c r="L385" s="22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103390</v>
      </c>
      <c r="U385" s="21">
        <v>20678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1">
        <v>0</v>
      </c>
      <c r="AH385" s="21">
        <v>0</v>
      </c>
      <c r="AI385" s="21">
        <v>0</v>
      </c>
    </row>
    <row r="386" spans="1:35" s="14" customFormat="1" ht="15.75" x14ac:dyDescent="0.25">
      <c r="A386" s="24" t="s">
        <v>517</v>
      </c>
      <c r="B386" s="23" t="s">
        <v>516</v>
      </c>
      <c r="C386" s="23" t="s">
        <v>515</v>
      </c>
      <c r="D386" s="23" t="s">
        <v>134</v>
      </c>
      <c r="E386" s="23" t="s">
        <v>30</v>
      </c>
      <c r="F386" s="23" t="s">
        <v>135</v>
      </c>
      <c r="G386" s="21">
        <v>9990</v>
      </c>
      <c r="H386" s="21">
        <v>0</v>
      </c>
      <c r="I386" s="21">
        <v>0</v>
      </c>
      <c r="J386" s="21">
        <v>0</v>
      </c>
      <c r="K386" s="21">
        <v>0</v>
      </c>
      <c r="L386" s="22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8325</v>
      </c>
      <c r="U386" s="21">
        <v>1665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</row>
    <row r="387" spans="1:35" s="14" customFormat="1" ht="15.75" x14ac:dyDescent="0.25">
      <c r="A387" s="24" t="s">
        <v>514</v>
      </c>
      <c r="B387" s="23" t="s">
        <v>513</v>
      </c>
      <c r="C387" s="23" t="s">
        <v>509</v>
      </c>
      <c r="D387" s="23" t="s">
        <v>40</v>
      </c>
      <c r="E387" s="23" t="s">
        <v>41</v>
      </c>
      <c r="F387" s="23" t="s">
        <v>42</v>
      </c>
      <c r="G387" s="21">
        <v>91380</v>
      </c>
      <c r="H387" s="21">
        <v>0</v>
      </c>
      <c r="I387" s="21">
        <v>0</v>
      </c>
      <c r="J387" s="21">
        <v>0</v>
      </c>
      <c r="K387" s="21">
        <v>0</v>
      </c>
      <c r="L387" s="22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76150</v>
      </c>
      <c r="U387" s="21">
        <v>15230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1">
        <v>0</v>
      </c>
      <c r="AH387" s="21">
        <v>0</v>
      </c>
      <c r="AI387" s="21">
        <v>0</v>
      </c>
    </row>
    <row r="388" spans="1:35" s="14" customFormat="1" ht="15.75" x14ac:dyDescent="0.25">
      <c r="A388" s="24" t="s">
        <v>512</v>
      </c>
      <c r="B388" s="23" t="s">
        <v>512</v>
      </c>
      <c r="C388" s="23" t="s">
        <v>509</v>
      </c>
      <c r="D388" s="23" t="s">
        <v>70</v>
      </c>
      <c r="E388" s="23"/>
      <c r="F388" s="23"/>
      <c r="G388" s="21">
        <v>149099</v>
      </c>
      <c r="H388" s="21">
        <v>0</v>
      </c>
      <c r="I388" s="21">
        <v>0</v>
      </c>
      <c r="J388" s="21">
        <v>0</v>
      </c>
      <c r="K388" s="21">
        <v>0</v>
      </c>
      <c r="L388" s="22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124249</v>
      </c>
      <c r="U388" s="21">
        <v>24850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</row>
    <row r="389" spans="1:35" s="14" customFormat="1" ht="15.75" x14ac:dyDescent="0.25">
      <c r="A389" s="24" t="s">
        <v>511</v>
      </c>
      <c r="B389" s="23" t="s">
        <v>510</v>
      </c>
      <c r="C389" s="23" t="s">
        <v>509</v>
      </c>
      <c r="D389" s="23" t="s">
        <v>43</v>
      </c>
      <c r="E389" s="23" t="s">
        <v>27</v>
      </c>
      <c r="F389" s="23" t="s">
        <v>44</v>
      </c>
      <c r="G389" s="21">
        <v>398520</v>
      </c>
      <c r="H389" s="21">
        <v>0</v>
      </c>
      <c r="I389" s="21">
        <v>0</v>
      </c>
      <c r="J389" s="21">
        <v>0</v>
      </c>
      <c r="K389" s="21">
        <v>0</v>
      </c>
      <c r="L389" s="22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332100</v>
      </c>
      <c r="U389" s="21">
        <v>66420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1">
        <v>0</v>
      </c>
      <c r="AD389" s="21">
        <v>0</v>
      </c>
      <c r="AE389" s="21">
        <v>0</v>
      </c>
      <c r="AF389" s="21">
        <v>0</v>
      </c>
      <c r="AG389" s="21">
        <v>0</v>
      </c>
      <c r="AH389" s="21">
        <v>0</v>
      </c>
      <c r="AI389" s="21">
        <v>0</v>
      </c>
    </row>
    <row r="390" spans="1:35" s="14" customFormat="1" ht="15.75" x14ac:dyDescent="0.25">
      <c r="A390" s="24" t="s">
        <v>508</v>
      </c>
      <c r="B390" s="23" t="s">
        <v>507</v>
      </c>
      <c r="C390" s="23" t="s">
        <v>503</v>
      </c>
      <c r="D390" s="23" t="s">
        <v>95</v>
      </c>
      <c r="E390" s="23" t="s">
        <v>27</v>
      </c>
      <c r="F390" s="23" t="s">
        <v>28</v>
      </c>
      <c r="G390" s="21">
        <v>146370</v>
      </c>
      <c r="H390" s="21">
        <v>0</v>
      </c>
      <c r="I390" s="21">
        <v>0</v>
      </c>
      <c r="J390" s="21">
        <v>0</v>
      </c>
      <c r="K390" s="21">
        <v>0</v>
      </c>
      <c r="L390" s="22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121975</v>
      </c>
      <c r="U390" s="21">
        <v>24395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</row>
    <row r="391" spans="1:35" s="14" customFormat="1" ht="15.75" x14ac:dyDescent="0.25">
      <c r="A391" s="24" t="s">
        <v>506</v>
      </c>
      <c r="B391" s="23" t="s">
        <v>506</v>
      </c>
      <c r="C391" s="23" t="s">
        <v>503</v>
      </c>
      <c r="D391" s="23" t="s">
        <v>70</v>
      </c>
      <c r="E391" s="23"/>
      <c r="F391" s="23"/>
      <c r="G391" s="21">
        <v>146983</v>
      </c>
      <c r="H391" s="21">
        <v>0</v>
      </c>
      <c r="I391" s="21">
        <v>0</v>
      </c>
      <c r="J391" s="21">
        <v>0</v>
      </c>
      <c r="K391" s="21">
        <v>0</v>
      </c>
      <c r="L391" s="22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122486</v>
      </c>
      <c r="U391" s="21">
        <v>24497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1">
        <v>0</v>
      </c>
      <c r="AH391" s="21">
        <v>0</v>
      </c>
      <c r="AI391" s="21">
        <v>0</v>
      </c>
    </row>
    <row r="392" spans="1:35" s="14" customFormat="1" ht="15.75" x14ac:dyDescent="0.25">
      <c r="A392" s="24" t="s">
        <v>505</v>
      </c>
      <c r="B392" s="23" t="s">
        <v>504</v>
      </c>
      <c r="C392" s="23" t="s">
        <v>503</v>
      </c>
      <c r="D392" s="23" t="s">
        <v>47</v>
      </c>
      <c r="E392" s="23"/>
      <c r="F392" s="23" t="s">
        <v>48</v>
      </c>
      <c r="G392" s="21">
        <v>14400</v>
      </c>
      <c r="H392" s="21">
        <v>0</v>
      </c>
      <c r="I392" s="21">
        <v>0</v>
      </c>
      <c r="J392" s="21">
        <v>0</v>
      </c>
      <c r="K392" s="21">
        <v>0</v>
      </c>
      <c r="L392" s="22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12000</v>
      </c>
      <c r="U392" s="21">
        <v>2400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</row>
    <row r="393" spans="1:35" s="14" customFormat="1" ht="15.75" x14ac:dyDescent="0.25">
      <c r="A393" s="24" t="s">
        <v>502</v>
      </c>
      <c r="B393" s="23" t="s">
        <v>501</v>
      </c>
      <c r="C393" s="23" t="s">
        <v>498</v>
      </c>
      <c r="D393" s="23" t="s">
        <v>43</v>
      </c>
      <c r="E393" s="23" t="s">
        <v>27</v>
      </c>
      <c r="F393" s="23" t="s">
        <v>44</v>
      </c>
      <c r="G393" s="21">
        <v>602640</v>
      </c>
      <c r="H393" s="21">
        <v>0</v>
      </c>
      <c r="I393" s="21">
        <v>0</v>
      </c>
      <c r="J393" s="21">
        <v>0</v>
      </c>
      <c r="K393" s="21">
        <v>0</v>
      </c>
      <c r="L393" s="22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502200</v>
      </c>
      <c r="U393" s="21">
        <v>100440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  <c r="AH393" s="21">
        <v>0</v>
      </c>
      <c r="AI393" s="21">
        <v>0</v>
      </c>
    </row>
    <row r="394" spans="1:35" s="14" customFormat="1" ht="15.75" x14ac:dyDescent="0.25">
      <c r="A394" s="24" t="s">
        <v>500</v>
      </c>
      <c r="B394" s="23" t="s">
        <v>499</v>
      </c>
      <c r="C394" s="23" t="s">
        <v>498</v>
      </c>
      <c r="D394" s="23" t="s">
        <v>116</v>
      </c>
      <c r="E394" s="23" t="s">
        <v>27</v>
      </c>
      <c r="F394" s="23" t="s">
        <v>117</v>
      </c>
      <c r="G394" s="21">
        <v>3228</v>
      </c>
      <c r="H394" s="21">
        <v>0</v>
      </c>
      <c r="I394" s="21">
        <v>0</v>
      </c>
      <c r="J394" s="21">
        <v>0</v>
      </c>
      <c r="K394" s="21">
        <v>0</v>
      </c>
      <c r="L394" s="22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2690</v>
      </c>
      <c r="U394" s="21">
        <v>538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</row>
    <row r="395" spans="1:35" s="14" customFormat="1" ht="15.75" x14ac:dyDescent="0.25">
      <c r="A395" s="24" t="s">
        <v>497</v>
      </c>
      <c r="B395" s="23" t="s">
        <v>496</v>
      </c>
      <c r="C395" s="23" t="s">
        <v>491</v>
      </c>
      <c r="D395" s="23" t="s">
        <v>40</v>
      </c>
      <c r="E395" s="23" t="s">
        <v>41</v>
      </c>
      <c r="F395" s="23" t="s">
        <v>42</v>
      </c>
      <c r="G395" s="21">
        <v>16900</v>
      </c>
      <c r="H395" s="21">
        <v>0</v>
      </c>
      <c r="I395" s="21">
        <v>0</v>
      </c>
      <c r="J395" s="21">
        <v>0</v>
      </c>
      <c r="K395" s="21">
        <v>0</v>
      </c>
      <c r="L395" s="22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14083</v>
      </c>
      <c r="U395" s="21">
        <v>2817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0</v>
      </c>
      <c r="AI395" s="21">
        <v>0</v>
      </c>
    </row>
    <row r="396" spans="1:35" s="14" customFormat="1" ht="15.75" x14ac:dyDescent="0.25">
      <c r="A396" s="24" t="s">
        <v>495</v>
      </c>
      <c r="B396" s="23" t="s">
        <v>494</v>
      </c>
      <c r="C396" s="23" t="s">
        <v>491</v>
      </c>
      <c r="D396" s="23" t="s">
        <v>40</v>
      </c>
      <c r="E396" s="23" t="s">
        <v>41</v>
      </c>
      <c r="F396" s="23" t="s">
        <v>42</v>
      </c>
      <c r="G396" s="21">
        <v>87360</v>
      </c>
      <c r="H396" s="21">
        <v>0</v>
      </c>
      <c r="I396" s="21">
        <v>0</v>
      </c>
      <c r="J396" s="21">
        <v>0</v>
      </c>
      <c r="K396" s="21">
        <v>0</v>
      </c>
      <c r="L396" s="22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72800</v>
      </c>
      <c r="U396" s="21">
        <v>14560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0</v>
      </c>
      <c r="AI396" s="21">
        <v>0</v>
      </c>
    </row>
    <row r="397" spans="1:35" s="14" customFormat="1" ht="15.75" x14ac:dyDescent="0.25">
      <c r="A397" s="24" t="s">
        <v>493</v>
      </c>
      <c r="B397" s="23" t="s">
        <v>492</v>
      </c>
      <c r="C397" s="23" t="s">
        <v>491</v>
      </c>
      <c r="D397" s="23" t="s">
        <v>43</v>
      </c>
      <c r="E397" s="23" t="s">
        <v>27</v>
      </c>
      <c r="F397" s="23" t="s">
        <v>44</v>
      </c>
      <c r="G397" s="21">
        <v>401760</v>
      </c>
      <c r="H397" s="21">
        <v>0</v>
      </c>
      <c r="I397" s="21">
        <v>0</v>
      </c>
      <c r="J397" s="21">
        <v>0</v>
      </c>
      <c r="K397" s="21">
        <v>0</v>
      </c>
      <c r="L397" s="22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334800</v>
      </c>
      <c r="U397" s="21">
        <v>66960</v>
      </c>
      <c r="V397" s="21">
        <v>0</v>
      </c>
      <c r="W397" s="21">
        <v>0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1">
        <v>0</v>
      </c>
      <c r="AF397" s="21">
        <v>0</v>
      </c>
      <c r="AG397" s="21">
        <v>0</v>
      </c>
      <c r="AH397" s="21">
        <v>0</v>
      </c>
      <c r="AI397" s="21">
        <v>0</v>
      </c>
    </row>
    <row r="398" spans="1:35" s="14" customFormat="1" ht="15.75" x14ac:dyDescent="0.25">
      <c r="A398" s="24" t="s">
        <v>490</v>
      </c>
      <c r="B398" s="23" t="s">
        <v>489</v>
      </c>
      <c r="C398" s="23" t="s">
        <v>486</v>
      </c>
      <c r="D398" s="23" t="s">
        <v>40</v>
      </c>
      <c r="E398" s="23" t="s">
        <v>41</v>
      </c>
      <c r="F398" s="23" t="s">
        <v>42</v>
      </c>
      <c r="G398" s="21">
        <v>68670</v>
      </c>
      <c r="H398" s="21">
        <v>0</v>
      </c>
      <c r="I398" s="21">
        <v>0</v>
      </c>
      <c r="J398" s="21">
        <v>0</v>
      </c>
      <c r="K398" s="21">
        <v>0</v>
      </c>
      <c r="L398" s="22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57225</v>
      </c>
      <c r="U398" s="21">
        <v>11445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</row>
    <row r="399" spans="1:35" s="14" customFormat="1" ht="15.75" x14ac:dyDescent="0.25">
      <c r="A399" s="24" t="s">
        <v>488</v>
      </c>
      <c r="B399" s="23" t="s">
        <v>487</v>
      </c>
      <c r="C399" s="23" t="s">
        <v>486</v>
      </c>
      <c r="D399" s="23" t="s">
        <v>47</v>
      </c>
      <c r="E399" s="23"/>
      <c r="F399" s="23" t="s">
        <v>48</v>
      </c>
      <c r="G399" s="21">
        <v>93600</v>
      </c>
      <c r="H399" s="21">
        <v>0</v>
      </c>
      <c r="I399" s="21">
        <v>0</v>
      </c>
      <c r="J399" s="21">
        <v>0</v>
      </c>
      <c r="K399" s="21">
        <v>0</v>
      </c>
      <c r="L399" s="22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78000</v>
      </c>
      <c r="U399" s="21">
        <v>15600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</row>
    <row r="400" spans="1:35" s="14" customFormat="1" ht="15.75" x14ac:dyDescent="0.25">
      <c r="A400" s="24" t="s">
        <v>485</v>
      </c>
      <c r="B400" s="23" t="s">
        <v>484</v>
      </c>
      <c r="C400" s="23" t="s">
        <v>477</v>
      </c>
      <c r="D400" s="23" t="s">
        <v>40</v>
      </c>
      <c r="E400" s="23" t="s">
        <v>41</v>
      </c>
      <c r="F400" s="23" t="s">
        <v>42</v>
      </c>
      <c r="G400" s="21">
        <v>354000</v>
      </c>
      <c r="H400" s="21">
        <v>0</v>
      </c>
      <c r="I400" s="21">
        <v>0</v>
      </c>
      <c r="J400" s="21">
        <v>0</v>
      </c>
      <c r="K400" s="21">
        <v>0</v>
      </c>
      <c r="L400" s="22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295000</v>
      </c>
      <c r="U400" s="21">
        <v>59000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0</v>
      </c>
      <c r="AI400" s="21">
        <v>0</v>
      </c>
    </row>
    <row r="401" spans="1:35" s="14" customFormat="1" ht="15.75" x14ac:dyDescent="0.25">
      <c r="A401" s="24" t="s">
        <v>483</v>
      </c>
      <c r="B401" s="23" t="s">
        <v>482</v>
      </c>
      <c r="C401" s="23" t="s">
        <v>477</v>
      </c>
      <c r="D401" s="23" t="s">
        <v>40</v>
      </c>
      <c r="E401" s="23" t="s">
        <v>41</v>
      </c>
      <c r="F401" s="23" t="s">
        <v>42</v>
      </c>
      <c r="G401" s="21">
        <v>427200</v>
      </c>
      <c r="H401" s="21">
        <v>0</v>
      </c>
      <c r="I401" s="21">
        <v>0</v>
      </c>
      <c r="J401" s="21">
        <v>0</v>
      </c>
      <c r="K401" s="21">
        <v>0</v>
      </c>
      <c r="L401" s="22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356000</v>
      </c>
      <c r="U401" s="21">
        <v>71200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  <c r="AH401" s="21">
        <v>0</v>
      </c>
      <c r="AI401" s="21">
        <v>0</v>
      </c>
    </row>
    <row r="402" spans="1:35" s="14" customFormat="1" ht="15.75" x14ac:dyDescent="0.25">
      <c r="A402" s="24" t="s">
        <v>481</v>
      </c>
      <c r="B402" s="23" t="s">
        <v>480</v>
      </c>
      <c r="C402" s="23" t="s">
        <v>477</v>
      </c>
      <c r="D402" s="23" t="s">
        <v>40</v>
      </c>
      <c r="E402" s="23" t="s">
        <v>41</v>
      </c>
      <c r="F402" s="23" t="s">
        <v>42</v>
      </c>
      <c r="G402" s="21">
        <v>212400</v>
      </c>
      <c r="H402" s="21">
        <v>0</v>
      </c>
      <c r="I402" s="21">
        <v>0</v>
      </c>
      <c r="J402" s="21">
        <v>0</v>
      </c>
      <c r="K402" s="21">
        <v>0</v>
      </c>
      <c r="L402" s="22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177000</v>
      </c>
      <c r="U402" s="21">
        <v>35400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</row>
    <row r="403" spans="1:35" s="14" customFormat="1" ht="15.75" x14ac:dyDescent="0.25">
      <c r="A403" s="24" t="s">
        <v>479</v>
      </c>
      <c r="B403" s="23" t="s">
        <v>478</v>
      </c>
      <c r="C403" s="23" t="s">
        <v>477</v>
      </c>
      <c r="D403" s="23" t="s">
        <v>43</v>
      </c>
      <c r="E403" s="23" t="s">
        <v>27</v>
      </c>
      <c r="F403" s="23" t="s">
        <v>44</v>
      </c>
      <c r="G403" s="21">
        <v>401760</v>
      </c>
      <c r="H403" s="21">
        <v>0</v>
      </c>
      <c r="I403" s="21">
        <v>0</v>
      </c>
      <c r="J403" s="21">
        <v>0</v>
      </c>
      <c r="K403" s="21">
        <v>0</v>
      </c>
      <c r="L403" s="22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334800</v>
      </c>
      <c r="U403" s="21">
        <v>66960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  <c r="AH403" s="21">
        <v>0</v>
      </c>
      <c r="AI403" s="21">
        <v>0</v>
      </c>
    </row>
    <row r="404" spans="1:35" s="14" customFormat="1" ht="15.75" x14ac:dyDescent="0.25">
      <c r="A404" s="24" t="s">
        <v>476</v>
      </c>
      <c r="B404" s="23" t="s">
        <v>475</v>
      </c>
      <c r="C404" s="23" t="s">
        <v>474</v>
      </c>
      <c r="D404" s="23" t="s">
        <v>40</v>
      </c>
      <c r="E404" s="23" t="s">
        <v>41</v>
      </c>
      <c r="F404" s="23" t="s">
        <v>42</v>
      </c>
      <c r="G404" s="21">
        <v>5700</v>
      </c>
      <c r="H404" s="21">
        <v>0</v>
      </c>
      <c r="I404" s="21">
        <v>0</v>
      </c>
      <c r="J404" s="21">
        <v>0</v>
      </c>
      <c r="K404" s="21">
        <v>0</v>
      </c>
      <c r="L404" s="22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4750</v>
      </c>
      <c r="U404" s="21">
        <v>950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0</v>
      </c>
      <c r="AI404" s="21">
        <v>0</v>
      </c>
    </row>
    <row r="405" spans="1:35" s="14" customFormat="1" ht="15.75" x14ac:dyDescent="0.25">
      <c r="A405" s="24" t="s">
        <v>473</v>
      </c>
      <c r="B405" s="23" t="s">
        <v>472</v>
      </c>
      <c r="C405" s="23" t="s">
        <v>470</v>
      </c>
      <c r="D405" s="23" t="s">
        <v>40</v>
      </c>
      <c r="E405" s="23" t="s">
        <v>41</v>
      </c>
      <c r="F405" s="23" t="s">
        <v>42</v>
      </c>
      <c r="G405" s="21">
        <v>442700</v>
      </c>
      <c r="H405" s="21">
        <v>0</v>
      </c>
      <c r="I405" s="21">
        <v>0</v>
      </c>
      <c r="J405" s="21">
        <v>0</v>
      </c>
      <c r="K405" s="21">
        <v>0</v>
      </c>
      <c r="L405" s="22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368917</v>
      </c>
      <c r="U405" s="21">
        <v>73783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1">
        <v>0</v>
      </c>
      <c r="AH405" s="21">
        <v>0</v>
      </c>
      <c r="AI405" s="21">
        <v>0</v>
      </c>
    </row>
    <row r="406" spans="1:35" s="14" customFormat="1" ht="15.75" x14ac:dyDescent="0.25">
      <c r="A406" s="24" t="s">
        <v>471</v>
      </c>
      <c r="B406" s="23" t="s">
        <v>469</v>
      </c>
      <c r="C406" s="23" t="s">
        <v>470</v>
      </c>
      <c r="D406" s="23" t="s">
        <v>136</v>
      </c>
      <c r="E406" s="23" t="s">
        <v>27</v>
      </c>
      <c r="F406" s="23" t="s">
        <v>469</v>
      </c>
      <c r="G406" s="21">
        <v>104764</v>
      </c>
      <c r="H406" s="21">
        <v>0</v>
      </c>
      <c r="I406" s="21">
        <v>0</v>
      </c>
      <c r="J406" s="21">
        <v>0</v>
      </c>
      <c r="K406" s="21">
        <v>0</v>
      </c>
      <c r="L406" s="22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87303</v>
      </c>
      <c r="U406" s="21">
        <v>17461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</row>
    <row r="407" spans="1:35" s="14" customFormat="1" ht="15.75" x14ac:dyDescent="0.25">
      <c r="A407" s="24" t="s">
        <v>468</v>
      </c>
      <c r="B407" s="23" t="s">
        <v>467</v>
      </c>
      <c r="C407" s="23" t="s">
        <v>464</v>
      </c>
      <c r="D407" s="23" t="s">
        <v>40</v>
      </c>
      <c r="E407" s="23" t="s">
        <v>41</v>
      </c>
      <c r="F407" s="23" t="s">
        <v>42</v>
      </c>
      <c r="G407" s="21">
        <v>636000</v>
      </c>
      <c r="H407" s="21">
        <v>0</v>
      </c>
      <c r="I407" s="21">
        <v>0</v>
      </c>
      <c r="J407" s="21">
        <v>0</v>
      </c>
      <c r="K407" s="21">
        <v>0</v>
      </c>
      <c r="L407" s="22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530000</v>
      </c>
      <c r="U407" s="21">
        <v>106000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21">
        <v>0</v>
      </c>
      <c r="AG407" s="21">
        <v>0</v>
      </c>
      <c r="AH407" s="21">
        <v>0</v>
      </c>
      <c r="AI407" s="21">
        <v>0</v>
      </c>
    </row>
    <row r="408" spans="1:35" s="14" customFormat="1" ht="15.75" x14ac:dyDescent="0.25">
      <c r="A408" s="24" t="s">
        <v>466</v>
      </c>
      <c r="B408" s="23" t="s">
        <v>465</v>
      </c>
      <c r="C408" s="23" t="s">
        <v>464</v>
      </c>
      <c r="D408" s="23" t="s">
        <v>43</v>
      </c>
      <c r="E408" s="23" t="s">
        <v>27</v>
      </c>
      <c r="F408" s="23" t="s">
        <v>44</v>
      </c>
      <c r="G408" s="21">
        <v>200880</v>
      </c>
      <c r="H408" s="21">
        <v>0</v>
      </c>
      <c r="I408" s="21">
        <v>0</v>
      </c>
      <c r="J408" s="21">
        <v>0</v>
      </c>
      <c r="K408" s="21">
        <v>0</v>
      </c>
      <c r="L408" s="22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167400</v>
      </c>
      <c r="U408" s="21">
        <v>33480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0</v>
      </c>
      <c r="AI408" s="21">
        <v>0</v>
      </c>
    </row>
    <row r="409" spans="1:35" s="14" customFormat="1" ht="15.75" x14ac:dyDescent="0.25">
      <c r="A409" s="24" t="s">
        <v>463</v>
      </c>
      <c r="B409" s="23" t="s">
        <v>462</v>
      </c>
      <c r="C409" s="23" t="s">
        <v>461</v>
      </c>
      <c r="D409" s="23" t="s">
        <v>55</v>
      </c>
      <c r="E409" s="23" t="s">
        <v>56</v>
      </c>
      <c r="F409" s="23" t="s">
        <v>57</v>
      </c>
      <c r="G409" s="21">
        <v>3000</v>
      </c>
      <c r="H409" s="21">
        <v>0</v>
      </c>
      <c r="I409" s="21">
        <v>0</v>
      </c>
      <c r="J409" s="21">
        <v>0</v>
      </c>
      <c r="K409" s="21">
        <v>0</v>
      </c>
      <c r="L409" s="22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2500</v>
      </c>
      <c r="U409" s="21">
        <v>500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1">
        <v>0</v>
      </c>
      <c r="AH409" s="21">
        <v>0</v>
      </c>
      <c r="AI409" s="21">
        <v>0</v>
      </c>
    </row>
    <row r="410" spans="1:35" s="14" customFormat="1" ht="15.75" x14ac:dyDescent="0.25">
      <c r="A410" s="24" t="s">
        <v>460</v>
      </c>
      <c r="B410" s="23" t="s">
        <v>137</v>
      </c>
      <c r="C410" s="23" t="s">
        <v>456</v>
      </c>
      <c r="D410" s="23" t="s">
        <v>60</v>
      </c>
      <c r="E410" s="23"/>
      <c r="F410" s="23"/>
      <c r="G410" s="21">
        <v>1786450</v>
      </c>
      <c r="H410" s="21">
        <v>0</v>
      </c>
      <c r="I410" s="21">
        <v>0</v>
      </c>
      <c r="J410" s="21">
        <v>0</v>
      </c>
      <c r="K410" s="21">
        <v>0</v>
      </c>
      <c r="L410" s="22">
        <v>1488708</v>
      </c>
      <c r="M410" s="21">
        <v>297742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</row>
    <row r="411" spans="1:35" s="14" customFormat="1" ht="15.75" x14ac:dyDescent="0.25">
      <c r="A411" s="24" t="s">
        <v>459</v>
      </c>
      <c r="B411" s="23" t="s">
        <v>137</v>
      </c>
      <c r="C411" s="23" t="s">
        <v>456</v>
      </c>
      <c r="D411" s="23" t="s">
        <v>138</v>
      </c>
      <c r="E411" s="23"/>
      <c r="F411" s="23"/>
      <c r="G411" s="21">
        <v>212936</v>
      </c>
      <c r="H411" s="21">
        <v>0</v>
      </c>
      <c r="I411" s="21">
        <v>0</v>
      </c>
      <c r="J411" s="21">
        <v>0</v>
      </c>
      <c r="K411" s="21">
        <v>0</v>
      </c>
      <c r="L411" s="22">
        <v>177447</v>
      </c>
      <c r="M411" s="21">
        <v>35489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1">
        <v>0</v>
      </c>
      <c r="AH411" s="21">
        <v>0</v>
      </c>
      <c r="AI411" s="21">
        <v>0</v>
      </c>
    </row>
    <row r="412" spans="1:35" s="14" customFormat="1" ht="15.75" x14ac:dyDescent="0.25">
      <c r="A412" s="24" t="s">
        <v>458</v>
      </c>
      <c r="B412" s="23" t="s">
        <v>457</v>
      </c>
      <c r="C412" s="23" t="s">
        <v>456</v>
      </c>
      <c r="D412" s="23" t="s">
        <v>58</v>
      </c>
      <c r="E412" s="23" t="s">
        <v>27</v>
      </c>
      <c r="F412" s="23" t="s">
        <v>59</v>
      </c>
      <c r="G412" s="21">
        <v>30000</v>
      </c>
      <c r="H412" s="21">
        <v>30000</v>
      </c>
      <c r="I412" s="21">
        <v>0</v>
      </c>
      <c r="J412" s="21">
        <v>0</v>
      </c>
      <c r="K412" s="21">
        <v>0</v>
      </c>
      <c r="L412" s="22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</row>
    <row r="413" spans="1:35" s="14" customFormat="1" ht="15.75" x14ac:dyDescent="0.25">
      <c r="A413" s="24" t="s">
        <v>455</v>
      </c>
      <c r="B413" s="23" t="s">
        <v>454</v>
      </c>
      <c r="C413" s="23" t="s">
        <v>450</v>
      </c>
      <c r="D413" s="23" t="s">
        <v>40</v>
      </c>
      <c r="E413" s="23" t="s">
        <v>41</v>
      </c>
      <c r="F413" s="23" t="s">
        <v>42</v>
      </c>
      <c r="G413" s="21">
        <v>96793</v>
      </c>
      <c r="H413" s="21">
        <v>0</v>
      </c>
      <c r="I413" s="21">
        <v>0</v>
      </c>
      <c r="J413" s="21">
        <v>0</v>
      </c>
      <c r="K413" s="21">
        <v>0</v>
      </c>
      <c r="L413" s="22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80661</v>
      </c>
      <c r="U413" s="21">
        <v>16132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1">
        <v>0</v>
      </c>
      <c r="AF413" s="21">
        <v>0</v>
      </c>
      <c r="AG413" s="21">
        <v>0</v>
      </c>
      <c r="AH413" s="21">
        <v>0</v>
      </c>
      <c r="AI413" s="21">
        <v>0</v>
      </c>
    </row>
    <row r="414" spans="1:35" s="14" customFormat="1" ht="15.75" x14ac:dyDescent="0.25">
      <c r="A414" s="24" t="s">
        <v>453</v>
      </c>
      <c r="B414" s="23" t="s">
        <v>139</v>
      </c>
      <c r="C414" s="23" t="s">
        <v>450</v>
      </c>
      <c r="D414" s="23" t="s">
        <v>140</v>
      </c>
      <c r="E414" s="23" t="s">
        <v>77</v>
      </c>
      <c r="F414" s="23" t="s">
        <v>69</v>
      </c>
      <c r="G414" s="21">
        <v>596532</v>
      </c>
      <c r="H414" s="21">
        <v>0</v>
      </c>
      <c r="I414" s="21">
        <v>0</v>
      </c>
      <c r="J414" s="21">
        <v>0</v>
      </c>
      <c r="K414" s="21">
        <v>0</v>
      </c>
      <c r="L414" s="22">
        <v>497110</v>
      </c>
      <c r="M414" s="21">
        <v>99422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</row>
    <row r="415" spans="1:35" s="14" customFormat="1" ht="15.75" x14ac:dyDescent="0.25">
      <c r="A415" s="24" t="s">
        <v>452</v>
      </c>
      <c r="B415" s="23" t="s">
        <v>451</v>
      </c>
      <c r="C415" s="23" t="s">
        <v>450</v>
      </c>
      <c r="D415" s="23" t="s">
        <v>43</v>
      </c>
      <c r="E415" s="23" t="s">
        <v>27</v>
      </c>
      <c r="F415" s="23" t="s">
        <v>44</v>
      </c>
      <c r="G415" s="21">
        <v>401760</v>
      </c>
      <c r="H415" s="21">
        <v>0</v>
      </c>
      <c r="I415" s="21">
        <v>0</v>
      </c>
      <c r="J415" s="21">
        <v>0</v>
      </c>
      <c r="K415" s="21">
        <v>0</v>
      </c>
      <c r="L415" s="22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334800</v>
      </c>
      <c r="U415" s="21">
        <v>66960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</row>
    <row r="416" spans="1:35" s="14" customFormat="1" ht="15.75" x14ac:dyDescent="0.25">
      <c r="A416" s="24" t="s">
        <v>449</v>
      </c>
      <c r="B416" s="23" t="s">
        <v>448</v>
      </c>
      <c r="C416" s="23" t="s">
        <v>443</v>
      </c>
      <c r="D416" s="23" t="s">
        <v>47</v>
      </c>
      <c r="E416" s="23"/>
      <c r="F416" s="23" t="s">
        <v>48</v>
      </c>
      <c r="G416" s="21">
        <v>64800</v>
      </c>
      <c r="H416" s="21">
        <v>0</v>
      </c>
      <c r="I416" s="21">
        <v>0</v>
      </c>
      <c r="J416" s="21">
        <v>0</v>
      </c>
      <c r="K416" s="21">
        <v>0</v>
      </c>
      <c r="L416" s="22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54000</v>
      </c>
      <c r="U416" s="21">
        <v>10800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</row>
    <row r="417" spans="1:35" s="14" customFormat="1" ht="15.75" x14ac:dyDescent="0.25">
      <c r="A417" s="24" t="s">
        <v>447</v>
      </c>
      <c r="B417" s="23" t="s">
        <v>446</v>
      </c>
      <c r="C417" s="23" t="s">
        <v>443</v>
      </c>
      <c r="D417" s="23" t="s">
        <v>141</v>
      </c>
      <c r="E417" s="23" t="s">
        <v>27</v>
      </c>
      <c r="F417" s="23" t="s">
        <v>142</v>
      </c>
      <c r="G417" s="21">
        <v>86800</v>
      </c>
      <c r="H417" s="21">
        <v>0</v>
      </c>
      <c r="I417" s="21">
        <v>0</v>
      </c>
      <c r="J417" s="21">
        <v>0</v>
      </c>
      <c r="K417" s="21">
        <v>0</v>
      </c>
      <c r="L417" s="22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72333</v>
      </c>
      <c r="U417" s="21">
        <v>14467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1">
        <v>0</v>
      </c>
      <c r="AH417" s="21">
        <v>0</v>
      </c>
      <c r="AI417" s="21">
        <v>0</v>
      </c>
    </row>
    <row r="418" spans="1:35" s="14" customFormat="1" ht="15.75" x14ac:dyDescent="0.25">
      <c r="A418" s="24" t="s">
        <v>445</v>
      </c>
      <c r="B418" s="23" t="s">
        <v>444</v>
      </c>
      <c r="C418" s="23" t="s">
        <v>443</v>
      </c>
      <c r="D418" s="23" t="s">
        <v>72</v>
      </c>
      <c r="E418" s="23" t="s">
        <v>27</v>
      </c>
      <c r="F418" s="23" t="s">
        <v>73</v>
      </c>
      <c r="G418" s="21">
        <v>13360</v>
      </c>
      <c r="H418" s="21">
        <v>0</v>
      </c>
      <c r="I418" s="21">
        <v>0</v>
      </c>
      <c r="J418" s="21">
        <v>0</v>
      </c>
      <c r="K418" s="21">
        <v>0</v>
      </c>
      <c r="L418" s="22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11133</v>
      </c>
      <c r="U418" s="21">
        <v>2227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</row>
    <row r="419" spans="1:35" s="14" customFormat="1" ht="15.75" x14ac:dyDescent="0.25">
      <c r="A419" s="24" t="s">
        <v>442</v>
      </c>
      <c r="B419" s="23" t="s">
        <v>441</v>
      </c>
      <c r="C419" s="23" t="s">
        <v>432</v>
      </c>
      <c r="D419" s="23" t="s">
        <v>40</v>
      </c>
      <c r="E419" s="23" t="s">
        <v>41</v>
      </c>
      <c r="F419" s="23" t="s">
        <v>42</v>
      </c>
      <c r="G419" s="21">
        <v>356076</v>
      </c>
      <c r="H419" s="21">
        <v>0</v>
      </c>
      <c r="I419" s="21">
        <v>0</v>
      </c>
      <c r="J419" s="21">
        <v>0</v>
      </c>
      <c r="K419" s="21">
        <v>0</v>
      </c>
      <c r="L419" s="22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296730</v>
      </c>
      <c r="U419" s="21">
        <v>59346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</row>
    <row r="420" spans="1:35" s="14" customFormat="1" ht="15.75" x14ac:dyDescent="0.25">
      <c r="A420" s="24" t="s">
        <v>440</v>
      </c>
      <c r="B420" s="23" t="s">
        <v>439</v>
      </c>
      <c r="C420" s="23" t="s">
        <v>432</v>
      </c>
      <c r="D420" s="23" t="s">
        <v>40</v>
      </c>
      <c r="E420" s="23" t="s">
        <v>41</v>
      </c>
      <c r="F420" s="23" t="s">
        <v>42</v>
      </c>
      <c r="G420" s="21">
        <v>10400</v>
      </c>
      <c r="H420" s="21">
        <v>0</v>
      </c>
      <c r="I420" s="21">
        <v>0</v>
      </c>
      <c r="J420" s="21">
        <v>0</v>
      </c>
      <c r="K420" s="21">
        <v>0</v>
      </c>
      <c r="L420" s="22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8667</v>
      </c>
      <c r="U420" s="21">
        <v>1733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</row>
    <row r="421" spans="1:35" s="14" customFormat="1" ht="15.75" x14ac:dyDescent="0.25">
      <c r="A421" s="24" t="s">
        <v>438</v>
      </c>
      <c r="B421" s="23" t="s">
        <v>437</v>
      </c>
      <c r="C421" s="23" t="s">
        <v>432</v>
      </c>
      <c r="D421" s="23" t="s">
        <v>43</v>
      </c>
      <c r="E421" s="23" t="s">
        <v>27</v>
      </c>
      <c r="F421" s="23" t="s">
        <v>44</v>
      </c>
      <c r="G421" s="21">
        <v>401760</v>
      </c>
      <c r="H421" s="21">
        <v>0</v>
      </c>
      <c r="I421" s="21">
        <v>0</v>
      </c>
      <c r="J421" s="21">
        <v>0</v>
      </c>
      <c r="K421" s="21">
        <v>0</v>
      </c>
      <c r="L421" s="22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334800</v>
      </c>
      <c r="U421" s="21">
        <v>66960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1">
        <v>0</v>
      </c>
      <c r="AF421" s="21">
        <v>0</v>
      </c>
      <c r="AG421" s="21">
        <v>0</v>
      </c>
      <c r="AH421" s="21">
        <v>0</v>
      </c>
      <c r="AI421" s="21">
        <v>0</v>
      </c>
    </row>
    <row r="422" spans="1:35" s="14" customFormat="1" ht="15.75" x14ac:dyDescent="0.25">
      <c r="A422" s="24" t="s">
        <v>436</v>
      </c>
      <c r="B422" s="23" t="s">
        <v>435</v>
      </c>
      <c r="C422" s="23" t="s">
        <v>432</v>
      </c>
      <c r="D422" s="23" t="s">
        <v>43</v>
      </c>
      <c r="E422" s="23" t="s">
        <v>27</v>
      </c>
      <c r="F422" s="23" t="s">
        <v>44</v>
      </c>
      <c r="G422" s="21">
        <v>38880</v>
      </c>
      <c r="H422" s="21">
        <v>0</v>
      </c>
      <c r="I422" s="21">
        <v>0</v>
      </c>
      <c r="J422" s="21">
        <v>0</v>
      </c>
      <c r="K422" s="21">
        <v>0</v>
      </c>
      <c r="L422" s="22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32400</v>
      </c>
      <c r="U422" s="21">
        <v>6480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</row>
    <row r="423" spans="1:35" s="14" customFormat="1" ht="15.75" x14ac:dyDescent="0.25">
      <c r="A423" s="24" t="s">
        <v>434</v>
      </c>
      <c r="B423" s="23" t="s">
        <v>433</v>
      </c>
      <c r="C423" s="23" t="s">
        <v>432</v>
      </c>
      <c r="D423" s="23" t="s">
        <v>65</v>
      </c>
      <c r="E423" s="23" t="s">
        <v>27</v>
      </c>
      <c r="F423" s="23" t="s">
        <v>66</v>
      </c>
      <c r="G423" s="21">
        <v>139200</v>
      </c>
      <c r="H423" s="21">
        <v>0</v>
      </c>
      <c r="I423" s="21">
        <v>0</v>
      </c>
      <c r="J423" s="21">
        <v>0</v>
      </c>
      <c r="K423" s="21">
        <v>0</v>
      </c>
      <c r="L423" s="22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116000</v>
      </c>
      <c r="U423" s="21">
        <v>23200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</row>
    <row r="424" spans="1:35" s="14" customFormat="1" ht="15.75" x14ac:dyDescent="0.25">
      <c r="A424" s="24" t="s">
        <v>431</v>
      </c>
      <c r="B424" s="23" t="s">
        <v>430</v>
      </c>
      <c r="C424" s="23" t="s">
        <v>428</v>
      </c>
      <c r="D424" s="23" t="s">
        <v>95</v>
      </c>
      <c r="E424" s="23" t="s">
        <v>27</v>
      </c>
      <c r="F424" s="23" t="s">
        <v>28</v>
      </c>
      <c r="G424" s="21">
        <v>105408</v>
      </c>
      <c r="H424" s="21">
        <v>0</v>
      </c>
      <c r="I424" s="21">
        <v>0</v>
      </c>
      <c r="J424" s="21">
        <v>0</v>
      </c>
      <c r="K424" s="21">
        <v>0</v>
      </c>
      <c r="L424" s="22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87840</v>
      </c>
      <c r="U424" s="21">
        <v>17568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</row>
    <row r="425" spans="1:35" s="14" customFormat="1" ht="15.75" x14ac:dyDescent="0.25">
      <c r="A425" s="24" t="s">
        <v>429</v>
      </c>
      <c r="B425" s="23" t="s">
        <v>429</v>
      </c>
      <c r="C425" s="23" t="s">
        <v>428</v>
      </c>
      <c r="D425" s="23" t="s">
        <v>143</v>
      </c>
      <c r="E425" s="23" t="s">
        <v>27</v>
      </c>
      <c r="F425" s="23" t="s">
        <v>144</v>
      </c>
      <c r="G425" s="21">
        <v>342240</v>
      </c>
      <c r="H425" s="21">
        <v>0</v>
      </c>
      <c r="I425" s="21">
        <v>0</v>
      </c>
      <c r="J425" s="21">
        <v>0</v>
      </c>
      <c r="K425" s="21">
        <v>0</v>
      </c>
      <c r="L425" s="22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285200</v>
      </c>
      <c r="U425" s="21">
        <v>57040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</row>
    <row r="426" spans="1:35" s="14" customFormat="1" ht="15.75" x14ac:dyDescent="0.25">
      <c r="A426" s="24" t="s">
        <v>429</v>
      </c>
      <c r="B426" s="23" t="s">
        <v>429</v>
      </c>
      <c r="C426" s="23" t="s">
        <v>428</v>
      </c>
      <c r="D426" s="23" t="s">
        <v>143</v>
      </c>
      <c r="E426" s="23" t="s">
        <v>27</v>
      </c>
      <c r="F426" s="23" t="s">
        <v>144</v>
      </c>
      <c r="G426" s="21">
        <v>14</v>
      </c>
      <c r="H426" s="21">
        <v>0</v>
      </c>
      <c r="I426" s="21">
        <v>0</v>
      </c>
      <c r="J426" s="21">
        <v>0</v>
      </c>
      <c r="K426" s="21">
        <v>0</v>
      </c>
      <c r="L426" s="22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12</v>
      </c>
      <c r="U426" s="21">
        <v>2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0</v>
      </c>
      <c r="AI426" s="21">
        <v>0</v>
      </c>
    </row>
    <row r="427" spans="1:35" s="14" customFormat="1" ht="15.75" x14ac:dyDescent="0.25">
      <c r="A427" s="24" t="s">
        <v>427</v>
      </c>
      <c r="B427" s="23" t="s">
        <v>426</v>
      </c>
      <c r="C427" s="23" t="s">
        <v>423</v>
      </c>
      <c r="D427" s="23" t="s">
        <v>43</v>
      </c>
      <c r="E427" s="23" t="s">
        <v>27</v>
      </c>
      <c r="F427" s="23" t="s">
        <v>44</v>
      </c>
      <c r="G427" s="21">
        <v>45360</v>
      </c>
      <c r="H427" s="21">
        <v>0</v>
      </c>
      <c r="I427" s="21">
        <v>0</v>
      </c>
      <c r="J427" s="21">
        <v>0</v>
      </c>
      <c r="K427" s="21">
        <v>0</v>
      </c>
      <c r="L427" s="22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37800</v>
      </c>
      <c r="U427" s="21">
        <v>7560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</row>
    <row r="428" spans="1:35" s="14" customFormat="1" ht="15.75" x14ac:dyDescent="0.25">
      <c r="A428" s="24" t="s">
        <v>425</v>
      </c>
      <c r="B428" s="23" t="s">
        <v>424</v>
      </c>
      <c r="C428" s="23" t="s">
        <v>423</v>
      </c>
      <c r="D428" s="23" t="s">
        <v>47</v>
      </c>
      <c r="E428" s="23"/>
      <c r="F428" s="23" t="s">
        <v>48</v>
      </c>
      <c r="G428" s="21">
        <v>83743</v>
      </c>
      <c r="H428" s="21">
        <v>0</v>
      </c>
      <c r="I428" s="21">
        <v>0</v>
      </c>
      <c r="J428" s="21">
        <v>0</v>
      </c>
      <c r="K428" s="21">
        <v>0</v>
      </c>
      <c r="L428" s="22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69786</v>
      </c>
      <c r="U428" s="21">
        <v>13957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1">
        <v>0</v>
      </c>
    </row>
    <row r="429" spans="1:35" s="14" customFormat="1" ht="15.75" x14ac:dyDescent="0.25">
      <c r="A429" s="24" t="s">
        <v>422</v>
      </c>
      <c r="B429" s="23" t="s">
        <v>421</v>
      </c>
      <c r="C429" s="23" t="s">
        <v>412</v>
      </c>
      <c r="D429" s="23" t="s">
        <v>40</v>
      </c>
      <c r="E429" s="23" t="s">
        <v>41</v>
      </c>
      <c r="F429" s="23" t="s">
        <v>42</v>
      </c>
      <c r="G429" s="21">
        <v>374976</v>
      </c>
      <c r="H429" s="21">
        <v>0</v>
      </c>
      <c r="I429" s="21">
        <v>0</v>
      </c>
      <c r="J429" s="21">
        <v>0</v>
      </c>
      <c r="K429" s="21">
        <v>0</v>
      </c>
      <c r="L429" s="22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312480</v>
      </c>
      <c r="U429" s="21">
        <v>62496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</row>
    <row r="430" spans="1:35" s="14" customFormat="1" ht="15.75" x14ac:dyDescent="0.25">
      <c r="A430" s="24" t="s">
        <v>420</v>
      </c>
      <c r="B430" s="23" t="s">
        <v>419</v>
      </c>
      <c r="C430" s="23" t="s">
        <v>412</v>
      </c>
      <c r="D430" s="23" t="s">
        <v>40</v>
      </c>
      <c r="E430" s="23" t="s">
        <v>41</v>
      </c>
      <c r="F430" s="23" t="s">
        <v>42</v>
      </c>
      <c r="G430" s="21">
        <v>70920</v>
      </c>
      <c r="H430" s="21">
        <v>0</v>
      </c>
      <c r="I430" s="21">
        <v>0</v>
      </c>
      <c r="J430" s="21">
        <v>0</v>
      </c>
      <c r="K430" s="21">
        <v>0</v>
      </c>
      <c r="L430" s="22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59100</v>
      </c>
      <c r="U430" s="21">
        <v>11820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</row>
    <row r="431" spans="1:35" s="14" customFormat="1" ht="15.75" x14ac:dyDescent="0.25">
      <c r="A431" s="24" t="s">
        <v>418</v>
      </c>
      <c r="B431" s="23" t="s">
        <v>417</v>
      </c>
      <c r="C431" s="23" t="s">
        <v>412</v>
      </c>
      <c r="D431" s="23" t="s">
        <v>43</v>
      </c>
      <c r="E431" s="23" t="s">
        <v>27</v>
      </c>
      <c r="F431" s="23" t="s">
        <v>44</v>
      </c>
      <c r="G431" s="21">
        <v>149040</v>
      </c>
      <c r="H431" s="21">
        <v>0</v>
      </c>
      <c r="I431" s="21">
        <v>0</v>
      </c>
      <c r="J431" s="21">
        <v>0</v>
      </c>
      <c r="K431" s="21">
        <v>0</v>
      </c>
      <c r="L431" s="22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124200</v>
      </c>
      <c r="U431" s="21">
        <v>24840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1">
        <v>0</v>
      </c>
    </row>
    <row r="432" spans="1:35" s="14" customFormat="1" ht="15.75" x14ac:dyDescent="0.25">
      <c r="A432" s="24" t="s">
        <v>416</v>
      </c>
      <c r="B432" s="23" t="s">
        <v>415</v>
      </c>
      <c r="C432" s="23" t="s">
        <v>412</v>
      </c>
      <c r="D432" s="23" t="s">
        <v>145</v>
      </c>
      <c r="E432" s="23" t="s">
        <v>27</v>
      </c>
      <c r="F432" s="23" t="s">
        <v>146</v>
      </c>
      <c r="G432" s="21">
        <v>4080</v>
      </c>
      <c r="H432" s="21">
        <v>0</v>
      </c>
      <c r="I432" s="21">
        <v>0</v>
      </c>
      <c r="J432" s="21">
        <v>0</v>
      </c>
      <c r="K432" s="21">
        <v>0</v>
      </c>
      <c r="L432" s="22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3400</v>
      </c>
      <c r="U432" s="21">
        <v>680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</row>
    <row r="433" spans="1:35" s="14" customFormat="1" ht="15.75" x14ac:dyDescent="0.25">
      <c r="A433" s="24" t="s">
        <v>414</v>
      </c>
      <c r="B433" s="23" t="s">
        <v>413</v>
      </c>
      <c r="C433" s="23" t="s">
        <v>412</v>
      </c>
      <c r="D433" s="23" t="s">
        <v>145</v>
      </c>
      <c r="E433" s="23" t="s">
        <v>27</v>
      </c>
      <c r="F433" s="23" t="s">
        <v>146</v>
      </c>
      <c r="G433" s="21">
        <v>2880</v>
      </c>
      <c r="H433" s="21">
        <v>0</v>
      </c>
      <c r="I433" s="21">
        <v>0</v>
      </c>
      <c r="J433" s="21">
        <v>0</v>
      </c>
      <c r="K433" s="21">
        <v>0</v>
      </c>
      <c r="L433" s="22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2400</v>
      </c>
      <c r="U433" s="21">
        <v>480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</row>
    <row r="434" spans="1:35" s="14" customFormat="1" ht="15.75" x14ac:dyDescent="0.25">
      <c r="A434" s="24" t="s">
        <v>411</v>
      </c>
      <c r="B434" s="23" t="s">
        <v>410</v>
      </c>
      <c r="C434" s="23" t="s">
        <v>407</v>
      </c>
      <c r="D434" s="23" t="s">
        <v>51</v>
      </c>
      <c r="E434" s="23"/>
      <c r="F434" s="23" t="s">
        <v>52</v>
      </c>
      <c r="G434" s="21">
        <v>21000</v>
      </c>
      <c r="H434" s="21">
        <v>0</v>
      </c>
      <c r="I434" s="21">
        <v>0</v>
      </c>
      <c r="J434" s="21">
        <v>0</v>
      </c>
      <c r="K434" s="21">
        <v>0</v>
      </c>
      <c r="L434" s="22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17500</v>
      </c>
      <c r="U434" s="21">
        <v>3500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</row>
    <row r="435" spans="1:35" s="14" customFormat="1" ht="15.75" x14ac:dyDescent="0.25">
      <c r="A435" s="24" t="s">
        <v>409</v>
      </c>
      <c r="B435" s="23" t="s">
        <v>408</v>
      </c>
      <c r="C435" s="23" t="s">
        <v>407</v>
      </c>
      <c r="D435" s="23" t="s">
        <v>36</v>
      </c>
      <c r="E435" s="23" t="s">
        <v>27</v>
      </c>
      <c r="F435" s="23" t="s">
        <v>37</v>
      </c>
      <c r="G435" s="21">
        <v>141996</v>
      </c>
      <c r="H435" s="21">
        <v>0</v>
      </c>
      <c r="I435" s="21">
        <v>0</v>
      </c>
      <c r="J435" s="21">
        <v>0</v>
      </c>
      <c r="K435" s="21">
        <v>0</v>
      </c>
      <c r="L435" s="22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118330</v>
      </c>
      <c r="U435" s="21">
        <v>23666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</row>
    <row r="436" spans="1:35" s="14" customFormat="1" ht="15.75" x14ac:dyDescent="0.25">
      <c r="A436" s="24" t="s">
        <v>406</v>
      </c>
      <c r="B436" s="23" t="s">
        <v>147</v>
      </c>
      <c r="C436" s="23" t="s">
        <v>403</v>
      </c>
      <c r="D436" s="23" t="s">
        <v>43</v>
      </c>
      <c r="E436" s="23" t="s">
        <v>27</v>
      </c>
      <c r="F436" s="23" t="s">
        <v>44</v>
      </c>
      <c r="G436" s="21">
        <v>401760</v>
      </c>
      <c r="H436" s="21">
        <v>0</v>
      </c>
      <c r="I436" s="21">
        <v>0</v>
      </c>
      <c r="J436" s="21">
        <v>0</v>
      </c>
      <c r="K436" s="21">
        <v>0</v>
      </c>
      <c r="L436" s="22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334800</v>
      </c>
      <c r="U436" s="21">
        <v>66960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0</v>
      </c>
      <c r="AI436" s="21">
        <v>0</v>
      </c>
    </row>
    <row r="437" spans="1:35" s="14" customFormat="1" ht="15.75" x14ac:dyDescent="0.25">
      <c r="A437" s="24" t="s">
        <v>405</v>
      </c>
      <c r="B437" s="23" t="s">
        <v>404</v>
      </c>
      <c r="C437" s="23" t="s">
        <v>403</v>
      </c>
      <c r="D437" s="23" t="s">
        <v>47</v>
      </c>
      <c r="E437" s="23"/>
      <c r="F437" s="23" t="s">
        <v>48</v>
      </c>
      <c r="G437" s="21">
        <v>62400</v>
      </c>
      <c r="H437" s="21">
        <v>0</v>
      </c>
      <c r="I437" s="21">
        <v>0</v>
      </c>
      <c r="J437" s="21">
        <v>0</v>
      </c>
      <c r="K437" s="21">
        <v>0</v>
      </c>
      <c r="L437" s="22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52000</v>
      </c>
      <c r="U437" s="21">
        <v>10400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</row>
    <row r="438" spans="1:35" s="14" customFormat="1" ht="15.75" x14ac:dyDescent="0.25">
      <c r="A438" s="24" t="s">
        <v>402</v>
      </c>
      <c r="B438" s="23" t="s">
        <v>401</v>
      </c>
      <c r="C438" s="23" t="s">
        <v>396</v>
      </c>
      <c r="D438" s="23" t="s">
        <v>40</v>
      </c>
      <c r="E438" s="23" t="s">
        <v>41</v>
      </c>
      <c r="F438" s="23" t="s">
        <v>42</v>
      </c>
      <c r="G438" s="21">
        <v>307200</v>
      </c>
      <c r="H438" s="21">
        <v>0</v>
      </c>
      <c r="I438" s="21">
        <v>0</v>
      </c>
      <c r="J438" s="21">
        <v>0</v>
      </c>
      <c r="K438" s="21">
        <v>0</v>
      </c>
      <c r="L438" s="22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256000</v>
      </c>
      <c r="U438" s="21">
        <v>51200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0</v>
      </c>
      <c r="AI438" s="21">
        <v>0</v>
      </c>
    </row>
    <row r="439" spans="1:35" s="14" customFormat="1" ht="15.75" x14ac:dyDescent="0.25">
      <c r="A439" s="24" t="s">
        <v>400</v>
      </c>
      <c r="B439" s="23" t="s">
        <v>399</v>
      </c>
      <c r="C439" s="23" t="s">
        <v>396</v>
      </c>
      <c r="D439" s="23" t="s">
        <v>40</v>
      </c>
      <c r="E439" s="23" t="s">
        <v>41</v>
      </c>
      <c r="F439" s="23" t="s">
        <v>42</v>
      </c>
      <c r="G439" s="21">
        <v>4752</v>
      </c>
      <c r="H439" s="21">
        <v>0</v>
      </c>
      <c r="I439" s="21">
        <v>0</v>
      </c>
      <c r="J439" s="21">
        <v>0</v>
      </c>
      <c r="K439" s="21">
        <v>0</v>
      </c>
      <c r="L439" s="22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3960</v>
      </c>
      <c r="U439" s="21">
        <v>792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</row>
    <row r="440" spans="1:35" s="14" customFormat="1" ht="15.75" x14ac:dyDescent="0.25">
      <c r="A440" s="24" t="s">
        <v>398</v>
      </c>
      <c r="B440" s="23" t="s">
        <v>397</v>
      </c>
      <c r="C440" s="23" t="s">
        <v>396</v>
      </c>
      <c r="D440" s="23" t="s">
        <v>43</v>
      </c>
      <c r="E440" s="23" t="s">
        <v>27</v>
      </c>
      <c r="F440" s="23" t="s">
        <v>44</v>
      </c>
      <c r="G440" s="21">
        <v>200880</v>
      </c>
      <c r="H440" s="21">
        <v>0</v>
      </c>
      <c r="I440" s="21">
        <v>0</v>
      </c>
      <c r="J440" s="21">
        <v>0</v>
      </c>
      <c r="K440" s="21">
        <v>0</v>
      </c>
      <c r="L440" s="22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167400</v>
      </c>
      <c r="U440" s="21">
        <v>33480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0</v>
      </c>
      <c r="AI440" s="21">
        <v>0</v>
      </c>
    </row>
    <row r="441" spans="1:35" s="14" customFormat="1" ht="15.75" x14ac:dyDescent="0.25">
      <c r="A441" s="24" t="s">
        <v>395</v>
      </c>
      <c r="B441" s="23" t="s">
        <v>394</v>
      </c>
      <c r="C441" s="23" t="s">
        <v>387</v>
      </c>
      <c r="D441" s="23" t="s">
        <v>40</v>
      </c>
      <c r="E441" s="23" t="s">
        <v>41</v>
      </c>
      <c r="F441" s="23" t="s">
        <v>42</v>
      </c>
      <c r="G441" s="21">
        <v>153551</v>
      </c>
      <c r="H441" s="21">
        <v>0</v>
      </c>
      <c r="I441" s="21">
        <v>0</v>
      </c>
      <c r="J441" s="21">
        <v>0</v>
      </c>
      <c r="K441" s="21">
        <v>0</v>
      </c>
      <c r="L441" s="22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127959</v>
      </c>
      <c r="U441" s="21">
        <v>25592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0</v>
      </c>
      <c r="AI441" s="21">
        <v>0</v>
      </c>
    </row>
    <row r="442" spans="1:35" s="14" customFormat="1" ht="15.75" x14ac:dyDescent="0.25">
      <c r="A442" s="24" t="s">
        <v>393</v>
      </c>
      <c r="B442" s="23" t="s">
        <v>392</v>
      </c>
      <c r="C442" s="23" t="s">
        <v>387</v>
      </c>
      <c r="D442" s="23" t="s">
        <v>47</v>
      </c>
      <c r="E442" s="23"/>
      <c r="F442" s="23" t="s">
        <v>48</v>
      </c>
      <c r="G442" s="21">
        <v>31200</v>
      </c>
      <c r="H442" s="21">
        <v>0</v>
      </c>
      <c r="I442" s="21">
        <v>0</v>
      </c>
      <c r="J442" s="21">
        <v>0</v>
      </c>
      <c r="K442" s="21">
        <v>0</v>
      </c>
      <c r="L442" s="22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26000</v>
      </c>
      <c r="U442" s="21">
        <v>5200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0</v>
      </c>
      <c r="AI442" s="21">
        <v>0</v>
      </c>
    </row>
    <row r="443" spans="1:35" s="14" customFormat="1" ht="15.75" x14ac:dyDescent="0.25">
      <c r="A443" s="24" t="s">
        <v>391</v>
      </c>
      <c r="B443" s="23" t="s">
        <v>390</v>
      </c>
      <c r="C443" s="23" t="s">
        <v>387</v>
      </c>
      <c r="D443" s="23" t="s">
        <v>65</v>
      </c>
      <c r="E443" s="23" t="s">
        <v>27</v>
      </c>
      <c r="F443" s="23" t="s">
        <v>66</v>
      </c>
      <c r="G443" s="21">
        <v>148800</v>
      </c>
      <c r="H443" s="21">
        <v>0</v>
      </c>
      <c r="I443" s="21">
        <v>0</v>
      </c>
      <c r="J443" s="21">
        <v>0</v>
      </c>
      <c r="K443" s="21">
        <v>0</v>
      </c>
      <c r="L443" s="22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124000</v>
      </c>
      <c r="U443" s="21">
        <v>24800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</row>
    <row r="444" spans="1:35" s="14" customFormat="1" ht="15.75" x14ac:dyDescent="0.25">
      <c r="A444" s="24" t="s">
        <v>389</v>
      </c>
      <c r="B444" s="23" t="s">
        <v>388</v>
      </c>
      <c r="C444" s="23" t="s">
        <v>387</v>
      </c>
      <c r="D444" s="23" t="s">
        <v>113</v>
      </c>
      <c r="E444" s="23" t="s">
        <v>27</v>
      </c>
      <c r="F444" s="23" t="s">
        <v>114</v>
      </c>
      <c r="G444" s="21">
        <v>32160</v>
      </c>
      <c r="H444" s="21">
        <v>0</v>
      </c>
      <c r="I444" s="21">
        <v>0</v>
      </c>
      <c r="J444" s="21">
        <v>0</v>
      </c>
      <c r="K444" s="21">
        <v>0</v>
      </c>
      <c r="L444" s="22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26800</v>
      </c>
      <c r="U444" s="21">
        <v>5360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0</v>
      </c>
      <c r="AI444" s="21">
        <v>0</v>
      </c>
    </row>
    <row r="445" spans="1:35" s="14" customFormat="1" ht="15.75" x14ac:dyDescent="0.25">
      <c r="A445" s="24" t="s">
        <v>386</v>
      </c>
      <c r="B445" s="23" t="s">
        <v>385</v>
      </c>
      <c r="C445" s="23" t="s">
        <v>378</v>
      </c>
      <c r="D445" s="23" t="s">
        <v>40</v>
      </c>
      <c r="E445" s="23" t="s">
        <v>41</v>
      </c>
      <c r="F445" s="23" t="s">
        <v>42</v>
      </c>
      <c r="G445" s="21">
        <v>131390</v>
      </c>
      <c r="H445" s="21">
        <v>0</v>
      </c>
      <c r="I445" s="21">
        <v>0</v>
      </c>
      <c r="J445" s="21">
        <v>0</v>
      </c>
      <c r="K445" s="21">
        <v>0</v>
      </c>
      <c r="L445" s="22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109492</v>
      </c>
      <c r="U445" s="21">
        <v>21898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</row>
    <row r="446" spans="1:35" s="14" customFormat="1" ht="15.75" x14ac:dyDescent="0.25">
      <c r="A446" s="24" t="s">
        <v>384</v>
      </c>
      <c r="B446" s="23" t="s">
        <v>383</v>
      </c>
      <c r="C446" s="23" t="s">
        <v>378</v>
      </c>
      <c r="D446" s="23" t="s">
        <v>40</v>
      </c>
      <c r="E446" s="23" t="s">
        <v>41</v>
      </c>
      <c r="F446" s="23" t="s">
        <v>42</v>
      </c>
      <c r="G446" s="21">
        <v>50400</v>
      </c>
      <c r="H446" s="21">
        <v>0</v>
      </c>
      <c r="I446" s="21">
        <v>0</v>
      </c>
      <c r="J446" s="21">
        <v>0</v>
      </c>
      <c r="K446" s="21">
        <v>0</v>
      </c>
      <c r="L446" s="22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42000</v>
      </c>
      <c r="U446" s="21">
        <v>8400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0</v>
      </c>
      <c r="AI446" s="21">
        <v>0</v>
      </c>
    </row>
    <row r="447" spans="1:35" s="14" customFormat="1" ht="15.75" x14ac:dyDescent="0.25">
      <c r="A447" s="24" t="s">
        <v>382</v>
      </c>
      <c r="B447" s="23" t="s">
        <v>381</v>
      </c>
      <c r="C447" s="23" t="s">
        <v>378</v>
      </c>
      <c r="D447" s="23" t="s">
        <v>43</v>
      </c>
      <c r="E447" s="23" t="s">
        <v>27</v>
      </c>
      <c r="F447" s="23" t="s">
        <v>44</v>
      </c>
      <c r="G447" s="21">
        <v>51840</v>
      </c>
      <c r="H447" s="21">
        <v>0</v>
      </c>
      <c r="I447" s="21">
        <v>0</v>
      </c>
      <c r="J447" s="21">
        <v>0</v>
      </c>
      <c r="K447" s="21">
        <v>0</v>
      </c>
      <c r="L447" s="22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43200</v>
      </c>
      <c r="U447" s="21">
        <v>8640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</row>
    <row r="448" spans="1:35" s="14" customFormat="1" ht="15.75" x14ac:dyDescent="0.25">
      <c r="A448" s="24" t="s">
        <v>380</v>
      </c>
      <c r="B448" s="23" t="s">
        <v>379</v>
      </c>
      <c r="C448" s="23" t="s">
        <v>378</v>
      </c>
      <c r="D448" s="23" t="s">
        <v>65</v>
      </c>
      <c r="E448" s="23" t="s">
        <v>27</v>
      </c>
      <c r="F448" s="23" t="s">
        <v>66</v>
      </c>
      <c r="G448" s="21">
        <v>148800</v>
      </c>
      <c r="H448" s="21">
        <v>0</v>
      </c>
      <c r="I448" s="21">
        <v>0</v>
      </c>
      <c r="J448" s="21">
        <v>0</v>
      </c>
      <c r="K448" s="21">
        <v>0</v>
      </c>
      <c r="L448" s="22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124000</v>
      </c>
      <c r="U448" s="21">
        <v>24800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0</v>
      </c>
      <c r="AI448" s="21">
        <v>0</v>
      </c>
    </row>
    <row r="449" spans="1:35" s="14" customFormat="1" ht="15.75" x14ac:dyDescent="0.25">
      <c r="A449" s="24" t="s">
        <v>377</v>
      </c>
      <c r="B449" s="23" t="s">
        <v>148</v>
      </c>
      <c r="C449" s="23" t="s">
        <v>368</v>
      </c>
      <c r="D449" s="23" t="s">
        <v>60</v>
      </c>
      <c r="E449" s="23"/>
      <c r="F449" s="23"/>
      <c r="G449" s="21">
        <v>687762</v>
      </c>
      <c r="H449" s="21">
        <v>0</v>
      </c>
      <c r="I449" s="21">
        <v>0</v>
      </c>
      <c r="J449" s="21">
        <v>0</v>
      </c>
      <c r="K449" s="21">
        <v>0</v>
      </c>
      <c r="L449" s="22">
        <v>573135</v>
      </c>
      <c r="M449" s="21">
        <v>114627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</row>
    <row r="450" spans="1:35" s="14" customFormat="1" ht="15.75" x14ac:dyDescent="0.25">
      <c r="A450" s="24" t="s">
        <v>376</v>
      </c>
      <c r="B450" s="23" t="s">
        <v>148</v>
      </c>
      <c r="C450" s="23" t="s">
        <v>368</v>
      </c>
      <c r="D450" s="23" t="s">
        <v>62</v>
      </c>
      <c r="E450" s="23"/>
      <c r="F450" s="23"/>
      <c r="G450" s="21">
        <v>470502</v>
      </c>
      <c r="H450" s="21">
        <v>0</v>
      </c>
      <c r="I450" s="21">
        <v>0</v>
      </c>
      <c r="J450" s="21">
        <v>0</v>
      </c>
      <c r="K450" s="21">
        <v>0</v>
      </c>
      <c r="L450" s="22">
        <v>392085</v>
      </c>
      <c r="M450" s="21">
        <v>78417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0</v>
      </c>
      <c r="AI450" s="21">
        <v>0</v>
      </c>
    </row>
    <row r="451" spans="1:35" s="14" customFormat="1" ht="15.75" x14ac:dyDescent="0.25">
      <c r="A451" s="24" t="s">
        <v>375</v>
      </c>
      <c r="B451" s="23" t="s">
        <v>374</v>
      </c>
      <c r="C451" s="23" t="s">
        <v>368</v>
      </c>
      <c r="D451" s="23" t="s">
        <v>40</v>
      </c>
      <c r="E451" s="23" t="s">
        <v>41</v>
      </c>
      <c r="F451" s="23" t="s">
        <v>42</v>
      </c>
      <c r="G451" s="21">
        <v>19000</v>
      </c>
      <c r="H451" s="21">
        <v>0</v>
      </c>
      <c r="I451" s="21">
        <v>0</v>
      </c>
      <c r="J451" s="21">
        <v>0</v>
      </c>
      <c r="K451" s="21">
        <v>0</v>
      </c>
      <c r="L451" s="22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15833</v>
      </c>
      <c r="U451" s="21">
        <v>3167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0</v>
      </c>
      <c r="AE451" s="21">
        <v>0</v>
      </c>
      <c r="AF451" s="21">
        <v>0</v>
      </c>
      <c r="AG451" s="21">
        <v>0</v>
      </c>
      <c r="AH451" s="21">
        <v>0</v>
      </c>
      <c r="AI451" s="21">
        <v>0</v>
      </c>
    </row>
    <row r="452" spans="1:35" s="14" customFormat="1" ht="15.75" x14ac:dyDescent="0.25">
      <c r="A452" s="24" t="s">
        <v>373</v>
      </c>
      <c r="B452" s="23" t="s">
        <v>148</v>
      </c>
      <c r="C452" s="23" t="s">
        <v>368</v>
      </c>
      <c r="D452" s="23" t="s">
        <v>96</v>
      </c>
      <c r="E452" s="23"/>
      <c r="F452" s="23"/>
      <c r="G452" s="21">
        <v>413322</v>
      </c>
      <c r="H452" s="21">
        <v>0</v>
      </c>
      <c r="I452" s="21">
        <v>0</v>
      </c>
      <c r="J452" s="21">
        <v>0</v>
      </c>
      <c r="K452" s="21">
        <v>0</v>
      </c>
      <c r="L452" s="22">
        <v>344435</v>
      </c>
      <c r="M452" s="21">
        <v>68887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</row>
    <row r="453" spans="1:35" s="14" customFormat="1" ht="15.75" x14ac:dyDescent="0.25">
      <c r="A453" s="24" t="s">
        <v>372</v>
      </c>
      <c r="B453" s="23" t="s">
        <v>371</v>
      </c>
      <c r="C453" s="23" t="s">
        <v>368</v>
      </c>
      <c r="D453" s="23" t="s">
        <v>116</v>
      </c>
      <c r="E453" s="23" t="s">
        <v>27</v>
      </c>
      <c r="F453" s="23" t="s">
        <v>117</v>
      </c>
      <c r="G453" s="21">
        <v>3228</v>
      </c>
      <c r="H453" s="21">
        <v>0</v>
      </c>
      <c r="I453" s="21">
        <v>0</v>
      </c>
      <c r="J453" s="21">
        <v>0</v>
      </c>
      <c r="K453" s="21">
        <v>0</v>
      </c>
      <c r="L453" s="22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2690</v>
      </c>
      <c r="U453" s="21">
        <v>538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1">
        <v>0</v>
      </c>
      <c r="AF453" s="21">
        <v>0</v>
      </c>
      <c r="AG453" s="21">
        <v>0</v>
      </c>
      <c r="AH453" s="21">
        <v>0</v>
      </c>
      <c r="AI453" s="21">
        <v>0</v>
      </c>
    </row>
    <row r="454" spans="1:35" s="14" customFormat="1" ht="15.75" x14ac:dyDescent="0.25">
      <c r="A454" s="24" t="s">
        <v>370</v>
      </c>
      <c r="B454" s="23" t="s">
        <v>369</v>
      </c>
      <c r="C454" s="23" t="s">
        <v>368</v>
      </c>
      <c r="D454" s="23" t="s">
        <v>58</v>
      </c>
      <c r="E454" s="23" t="s">
        <v>27</v>
      </c>
      <c r="F454" s="23" t="s">
        <v>59</v>
      </c>
      <c r="G454" s="21">
        <v>30000</v>
      </c>
      <c r="H454" s="21">
        <v>30000</v>
      </c>
      <c r="I454" s="21">
        <v>0</v>
      </c>
      <c r="J454" s="21">
        <v>0</v>
      </c>
      <c r="K454" s="21">
        <v>0</v>
      </c>
      <c r="L454" s="22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</row>
    <row r="455" spans="1:35" s="14" customFormat="1" ht="15.75" x14ac:dyDescent="0.25">
      <c r="A455" s="24" t="s">
        <v>367</v>
      </c>
      <c r="B455" s="23" t="s">
        <v>367</v>
      </c>
      <c r="C455" s="23" t="s">
        <v>364</v>
      </c>
      <c r="D455" s="23" t="s">
        <v>70</v>
      </c>
      <c r="E455" s="23"/>
      <c r="F455" s="23"/>
      <c r="G455" s="21">
        <v>148157</v>
      </c>
      <c r="H455" s="21">
        <v>0</v>
      </c>
      <c r="I455" s="21">
        <v>0</v>
      </c>
      <c r="J455" s="21">
        <v>0</v>
      </c>
      <c r="K455" s="21">
        <v>0</v>
      </c>
      <c r="L455" s="22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123464</v>
      </c>
      <c r="U455" s="21">
        <v>24693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1">
        <v>0</v>
      </c>
      <c r="AH455" s="21">
        <v>0</v>
      </c>
      <c r="AI455" s="21">
        <v>0</v>
      </c>
    </row>
    <row r="456" spans="1:35" s="14" customFormat="1" ht="15.75" x14ac:dyDescent="0.25">
      <c r="A456" s="24" t="s">
        <v>366</v>
      </c>
      <c r="B456" s="23" t="s">
        <v>365</v>
      </c>
      <c r="C456" s="23" t="s">
        <v>364</v>
      </c>
      <c r="D456" s="23" t="s">
        <v>43</v>
      </c>
      <c r="E456" s="23" t="s">
        <v>27</v>
      </c>
      <c r="F456" s="23" t="s">
        <v>44</v>
      </c>
      <c r="G456" s="21">
        <v>200880</v>
      </c>
      <c r="H456" s="21">
        <v>0</v>
      </c>
      <c r="I456" s="21">
        <v>0</v>
      </c>
      <c r="J456" s="21">
        <v>0</v>
      </c>
      <c r="K456" s="21">
        <v>0</v>
      </c>
      <c r="L456" s="22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167400</v>
      </c>
      <c r="U456" s="21">
        <v>33480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</row>
    <row r="457" spans="1:35" s="14" customFormat="1" ht="15.75" x14ac:dyDescent="0.25">
      <c r="A457" s="24" t="s">
        <v>363</v>
      </c>
      <c r="B457" s="23"/>
      <c r="C457" s="23" t="s">
        <v>362</v>
      </c>
      <c r="D457" s="23" t="s">
        <v>58</v>
      </c>
      <c r="E457" s="23" t="s">
        <v>27</v>
      </c>
      <c r="F457" s="23" t="s">
        <v>59</v>
      </c>
      <c r="G457" s="21">
        <v>30000</v>
      </c>
      <c r="H457" s="21">
        <v>30000</v>
      </c>
      <c r="I457" s="21">
        <v>0</v>
      </c>
      <c r="J457" s="21">
        <v>0</v>
      </c>
      <c r="K457" s="21">
        <v>0</v>
      </c>
      <c r="L457" s="22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  <c r="AH457" s="21">
        <v>0</v>
      </c>
      <c r="AI457" s="21">
        <v>0</v>
      </c>
    </row>
    <row r="458" spans="1:35" s="14" customFormat="1" ht="15.75" x14ac:dyDescent="0.25">
      <c r="A458" s="24" t="s">
        <v>361</v>
      </c>
      <c r="B458" s="23" t="s">
        <v>360</v>
      </c>
      <c r="C458" s="23" t="s">
        <v>359</v>
      </c>
      <c r="D458" s="23" t="s">
        <v>47</v>
      </c>
      <c r="E458" s="23"/>
      <c r="F458" s="23" t="s">
        <v>48</v>
      </c>
      <c r="G458" s="21">
        <v>54000</v>
      </c>
      <c r="H458" s="21">
        <v>0</v>
      </c>
      <c r="I458" s="21">
        <v>0</v>
      </c>
      <c r="J458" s="21">
        <v>0</v>
      </c>
      <c r="K458" s="21">
        <v>0</v>
      </c>
      <c r="L458" s="22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45000</v>
      </c>
      <c r="U458" s="21">
        <v>9000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</row>
    <row r="459" spans="1:35" s="14" customFormat="1" ht="15.75" x14ac:dyDescent="0.25">
      <c r="A459" s="24" t="s">
        <v>358</v>
      </c>
      <c r="B459" s="23" t="s">
        <v>357</v>
      </c>
      <c r="C459" s="23" t="s">
        <v>356</v>
      </c>
      <c r="D459" s="23" t="s">
        <v>40</v>
      </c>
      <c r="E459" s="23" t="s">
        <v>41</v>
      </c>
      <c r="F459" s="23" t="s">
        <v>42</v>
      </c>
      <c r="G459" s="21">
        <v>165160</v>
      </c>
      <c r="H459" s="21">
        <v>0</v>
      </c>
      <c r="I459" s="21">
        <v>0</v>
      </c>
      <c r="J459" s="21">
        <v>0</v>
      </c>
      <c r="K459" s="21">
        <v>0</v>
      </c>
      <c r="L459" s="22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137633</v>
      </c>
      <c r="U459" s="21">
        <v>27527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0</v>
      </c>
      <c r="AE459" s="21">
        <v>0</v>
      </c>
      <c r="AF459" s="21">
        <v>0</v>
      </c>
      <c r="AG459" s="21">
        <v>0</v>
      </c>
      <c r="AH459" s="21">
        <v>0</v>
      </c>
      <c r="AI459" s="21">
        <v>0</v>
      </c>
    </row>
    <row r="460" spans="1:35" s="14" customFormat="1" ht="15.75" x14ac:dyDescent="0.25">
      <c r="A460" s="24" t="s">
        <v>355</v>
      </c>
      <c r="B460" s="23" t="s">
        <v>355</v>
      </c>
      <c r="C460" s="23" t="s">
        <v>350</v>
      </c>
      <c r="D460" s="23" t="s">
        <v>70</v>
      </c>
      <c r="E460" s="23"/>
      <c r="F460" s="23"/>
      <c r="G460" s="21">
        <v>109598</v>
      </c>
      <c r="H460" s="21">
        <v>0</v>
      </c>
      <c r="I460" s="21">
        <v>0</v>
      </c>
      <c r="J460" s="21">
        <v>0</v>
      </c>
      <c r="K460" s="21">
        <v>0</v>
      </c>
      <c r="L460" s="22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91332</v>
      </c>
      <c r="U460" s="21">
        <v>18266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</row>
    <row r="461" spans="1:35" s="14" customFormat="1" ht="15.75" x14ac:dyDescent="0.25">
      <c r="A461" s="24" t="s">
        <v>354</v>
      </c>
      <c r="B461" s="23" t="s">
        <v>353</v>
      </c>
      <c r="C461" s="23" t="s">
        <v>350</v>
      </c>
      <c r="D461" s="23" t="s">
        <v>43</v>
      </c>
      <c r="E461" s="23" t="s">
        <v>27</v>
      </c>
      <c r="F461" s="23" t="s">
        <v>44</v>
      </c>
      <c r="G461" s="21">
        <v>400464</v>
      </c>
      <c r="H461" s="21">
        <v>0</v>
      </c>
      <c r="I461" s="21">
        <v>0</v>
      </c>
      <c r="J461" s="21">
        <v>0</v>
      </c>
      <c r="K461" s="21">
        <v>0</v>
      </c>
      <c r="L461" s="22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333720</v>
      </c>
      <c r="U461" s="21">
        <v>66744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1">
        <v>0</v>
      </c>
      <c r="AF461" s="21">
        <v>0</v>
      </c>
      <c r="AG461" s="21">
        <v>0</v>
      </c>
      <c r="AH461" s="21">
        <v>0</v>
      </c>
      <c r="AI461" s="21">
        <v>0</v>
      </c>
    </row>
    <row r="462" spans="1:35" s="14" customFormat="1" ht="15.75" x14ac:dyDescent="0.25">
      <c r="A462" s="24" t="s">
        <v>352</v>
      </c>
      <c r="B462" s="23" t="s">
        <v>351</v>
      </c>
      <c r="C462" s="23" t="s">
        <v>350</v>
      </c>
      <c r="D462" s="23" t="s">
        <v>43</v>
      </c>
      <c r="E462" s="23" t="s">
        <v>27</v>
      </c>
      <c r="F462" s="23" t="s">
        <v>44</v>
      </c>
      <c r="G462" s="21">
        <v>149040</v>
      </c>
      <c r="H462" s="21">
        <v>0</v>
      </c>
      <c r="I462" s="21">
        <v>0</v>
      </c>
      <c r="J462" s="21">
        <v>0</v>
      </c>
      <c r="K462" s="21">
        <v>0</v>
      </c>
      <c r="L462" s="22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124200</v>
      </c>
      <c r="U462" s="21">
        <v>24840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</row>
    <row r="463" spans="1:35" s="14" customFormat="1" ht="15.75" x14ac:dyDescent="0.25">
      <c r="A463" s="24" t="s">
        <v>349</v>
      </c>
      <c r="B463" s="23" t="s">
        <v>348</v>
      </c>
      <c r="C463" s="23" t="s">
        <v>337</v>
      </c>
      <c r="D463" s="23" t="s">
        <v>40</v>
      </c>
      <c r="E463" s="23" t="s">
        <v>41</v>
      </c>
      <c r="F463" s="23" t="s">
        <v>42</v>
      </c>
      <c r="G463" s="21">
        <v>19000</v>
      </c>
      <c r="H463" s="21">
        <v>0</v>
      </c>
      <c r="I463" s="21">
        <v>0</v>
      </c>
      <c r="J463" s="21">
        <v>0</v>
      </c>
      <c r="K463" s="21">
        <v>0</v>
      </c>
      <c r="L463" s="22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15833</v>
      </c>
      <c r="U463" s="21">
        <v>3167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1">
        <v>0</v>
      </c>
      <c r="AF463" s="21">
        <v>0</v>
      </c>
      <c r="AG463" s="21">
        <v>0</v>
      </c>
      <c r="AH463" s="21">
        <v>0</v>
      </c>
      <c r="AI463" s="21">
        <v>0</v>
      </c>
    </row>
    <row r="464" spans="1:35" s="14" customFormat="1" ht="15.75" x14ac:dyDescent="0.25">
      <c r="A464" s="24" t="s">
        <v>347</v>
      </c>
      <c r="B464" s="23" t="s">
        <v>346</v>
      </c>
      <c r="C464" s="23" t="s">
        <v>337</v>
      </c>
      <c r="D464" s="23" t="s">
        <v>145</v>
      </c>
      <c r="E464" s="23" t="s">
        <v>27</v>
      </c>
      <c r="F464" s="23" t="s">
        <v>146</v>
      </c>
      <c r="G464" s="21">
        <v>4080</v>
      </c>
      <c r="H464" s="21">
        <v>0</v>
      </c>
      <c r="I464" s="21">
        <v>0</v>
      </c>
      <c r="J464" s="21">
        <v>0</v>
      </c>
      <c r="K464" s="21">
        <v>0</v>
      </c>
      <c r="L464" s="22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3400</v>
      </c>
      <c r="U464" s="21">
        <v>680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0</v>
      </c>
      <c r="AI464" s="21">
        <v>0</v>
      </c>
    </row>
    <row r="465" spans="1:35" s="14" customFormat="1" ht="15.75" x14ac:dyDescent="0.25">
      <c r="A465" s="24" t="s">
        <v>345</v>
      </c>
      <c r="B465" s="23" t="s">
        <v>344</v>
      </c>
      <c r="C465" s="23" t="s">
        <v>337</v>
      </c>
      <c r="D465" s="23" t="s">
        <v>145</v>
      </c>
      <c r="E465" s="23" t="s">
        <v>27</v>
      </c>
      <c r="F465" s="23" t="s">
        <v>146</v>
      </c>
      <c r="G465" s="21">
        <v>2880</v>
      </c>
      <c r="H465" s="21">
        <v>0</v>
      </c>
      <c r="I465" s="21">
        <v>0</v>
      </c>
      <c r="J465" s="21">
        <v>0</v>
      </c>
      <c r="K465" s="21">
        <v>0</v>
      </c>
      <c r="L465" s="22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2400</v>
      </c>
      <c r="U465" s="21">
        <v>480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1">
        <v>0</v>
      </c>
      <c r="AF465" s="21">
        <v>0</v>
      </c>
      <c r="AG465" s="21">
        <v>0</v>
      </c>
      <c r="AH465" s="21">
        <v>0</v>
      </c>
      <c r="AI465" s="21">
        <v>0</v>
      </c>
    </row>
    <row r="466" spans="1:35" s="14" customFormat="1" ht="15.75" x14ac:dyDescent="0.25">
      <c r="A466" s="24" t="s">
        <v>343</v>
      </c>
      <c r="B466" s="23" t="s">
        <v>342</v>
      </c>
      <c r="C466" s="23" t="s">
        <v>337</v>
      </c>
      <c r="D466" s="23" t="s">
        <v>43</v>
      </c>
      <c r="E466" s="23" t="s">
        <v>27</v>
      </c>
      <c r="F466" s="23" t="s">
        <v>44</v>
      </c>
      <c r="G466" s="21">
        <v>149040</v>
      </c>
      <c r="H466" s="21">
        <v>0</v>
      </c>
      <c r="I466" s="21">
        <v>0</v>
      </c>
      <c r="J466" s="21">
        <v>0</v>
      </c>
      <c r="K466" s="21">
        <v>0</v>
      </c>
      <c r="L466" s="22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124200</v>
      </c>
      <c r="U466" s="21">
        <v>24840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</row>
    <row r="467" spans="1:35" s="14" customFormat="1" ht="15.75" x14ac:dyDescent="0.25">
      <c r="A467" s="24" t="s">
        <v>341</v>
      </c>
      <c r="B467" s="23" t="s">
        <v>340</v>
      </c>
      <c r="C467" s="23" t="s">
        <v>337</v>
      </c>
      <c r="D467" s="23" t="s">
        <v>47</v>
      </c>
      <c r="E467" s="23"/>
      <c r="F467" s="23" t="s">
        <v>48</v>
      </c>
      <c r="G467" s="21">
        <v>37440</v>
      </c>
      <c r="H467" s="21">
        <v>0</v>
      </c>
      <c r="I467" s="21">
        <v>0</v>
      </c>
      <c r="J467" s="21">
        <v>0</v>
      </c>
      <c r="K467" s="21">
        <v>0</v>
      </c>
      <c r="L467" s="22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31200</v>
      </c>
      <c r="U467" s="21">
        <v>6240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</row>
    <row r="468" spans="1:35" s="14" customFormat="1" ht="15.75" x14ac:dyDescent="0.25">
      <c r="A468" s="24" t="s">
        <v>339</v>
      </c>
      <c r="B468" s="23" t="s">
        <v>338</v>
      </c>
      <c r="C468" s="23" t="s">
        <v>337</v>
      </c>
      <c r="D468" s="23" t="s">
        <v>149</v>
      </c>
      <c r="E468" s="23" t="s">
        <v>27</v>
      </c>
      <c r="F468" s="23" t="s">
        <v>150</v>
      </c>
      <c r="G468" s="21">
        <v>1391873</v>
      </c>
      <c r="H468" s="21">
        <v>0</v>
      </c>
      <c r="I468" s="21">
        <v>0</v>
      </c>
      <c r="J468" s="21">
        <v>0</v>
      </c>
      <c r="K468" s="21">
        <v>0</v>
      </c>
      <c r="L468" s="22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1159894</v>
      </c>
      <c r="U468" s="21">
        <v>231979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</row>
    <row r="469" spans="1:35" s="14" customFormat="1" ht="15.75" x14ac:dyDescent="0.25">
      <c r="A469" s="24" t="s">
        <v>336</v>
      </c>
      <c r="B469" s="23" t="s">
        <v>335</v>
      </c>
      <c r="C469" s="23" t="s">
        <v>334</v>
      </c>
      <c r="D469" s="23" t="s">
        <v>51</v>
      </c>
      <c r="E469" s="23"/>
      <c r="F469" s="23" t="s">
        <v>52</v>
      </c>
      <c r="G469" s="21">
        <v>25200</v>
      </c>
      <c r="H469" s="21">
        <v>0</v>
      </c>
      <c r="I469" s="21">
        <v>0</v>
      </c>
      <c r="J469" s="21">
        <v>0</v>
      </c>
      <c r="K469" s="21">
        <v>0</v>
      </c>
      <c r="L469" s="22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21000</v>
      </c>
      <c r="U469" s="21">
        <v>4200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1">
        <v>0</v>
      </c>
      <c r="AH469" s="21">
        <v>0</v>
      </c>
      <c r="AI469" s="21">
        <v>0</v>
      </c>
    </row>
    <row r="470" spans="1:35" s="14" customFormat="1" ht="15.75" x14ac:dyDescent="0.25">
      <c r="A470" s="24" t="s">
        <v>333</v>
      </c>
      <c r="B470" s="23" t="s">
        <v>332</v>
      </c>
      <c r="C470" s="23" t="s">
        <v>331</v>
      </c>
      <c r="D470" s="23" t="s">
        <v>47</v>
      </c>
      <c r="E470" s="23"/>
      <c r="F470" s="23" t="s">
        <v>48</v>
      </c>
      <c r="G470" s="21">
        <v>29760</v>
      </c>
      <c r="H470" s="21">
        <v>0</v>
      </c>
      <c r="I470" s="21">
        <v>0</v>
      </c>
      <c r="J470" s="21">
        <v>0</v>
      </c>
      <c r="K470" s="21">
        <v>0</v>
      </c>
      <c r="L470" s="22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24800</v>
      </c>
      <c r="U470" s="21">
        <v>4960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</row>
    <row r="471" spans="1:35" s="14" customFormat="1" ht="15.75" x14ac:dyDescent="0.25">
      <c r="A471" s="24" t="s">
        <v>330</v>
      </c>
      <c r="B471" s="23" t="s">
        <v>329</v>
      </c>
      <c r="C471" s="23" t="s">
        <v>328</v>
      </c>
      <c r="D471" s="23" t="s">
        <v>104</v>
      </c>
      <c r="E471" s="23" t="s">
        <v>27</v>
      </c>
      <c r="F471" s="23" t="s">
        <v>105</v>
      </c>
      <c r="G471" s="21">
        <v>19610</v>
      </c>
      <c r="H471" s="21">
        <v>0</v>
      </c>
      <c r="I471" s="21">
        <v>0</v>
      </c>
      <c r="J471" s="21">
        <v>0</v>
      </c>
      <c r="K471" s="21">
        <v>0</v>
      </c>
      <c r="L471" s="22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16342</v>
      </c>
      <c r="U471" s="21">
        <v>3268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1">
        <v>0</v>
      </c>
      <c r="AD471" s="21">
        <v>0</v>
      </c>
      <c r="AE471" s="21">
        <v>0</v>
      </c>
      <c r="AF471" s="21">
        <v>0</v>
      </c>
      <c r="AG471" s="21">
        <v>0</v>
      </c>
      <c r="AH471" s="21">
        <v>0</v>
      </c>
      <c r="AI471" s="21">
        <v>0</v>
      </c>
    </row>
    <row r="472" spans="1:35" s="14" customFormat="1" ht="15.75" x14ac:dyDescent="0.25">
      <c r="A472" s="24" t="s">
        <v>327</v>
      </c>
      <c r="B472" s="23" t="s">
        <v>326</v>
      </c>
      <c r="C472" s="23" t="s">
        <v>323</v>
      </c>
      <c r="D472" s="23" t="s">
        <v>40</v>
      </c>
      <c r="E472" s="23" t="s">
        <v>41</v>
      </c>
      <c r="F472" s="23" t="s">
        <v>42</v>
      </c>
      <c r="G472" s="21">
        <v>739399</v>
      </c>
      <c r="H472" s="21">
        <v>0</v>
      </c>
      <c r="I472" s="21">
        <v>0</v>
      </c>
      <c r="J472" s="21">
        <v>0</v>
      </c>
      <c r="K472" s="21">
        <v>0</v>
      </c>
      <c r="L472" s="22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616166</v>
      </c>
      <c r="U472" s="21">
        <v>123233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</row>
    <row r="473" spans="1:35" s="14" customFormat="1" ht="15.75" x14ac:dyDescent="0.25">
      <c r="A473" s="24" t="s">
        <v>325</v>
      </c>
      <c r="B473" s="23" t="s">
        <v>324</v>
      </c>
      <c r="C473" s="23" t="s">
        <v>323</v>
      </c>
      <c r="D473" s="23" t="s">
        <v>40</v>
      </c>
      <c r="E473" s="23" t="s">
        <v>41</v>
      </c>
      <c r="F473" s="23" t="s">
        <v>42</v>
      </c>
      <c r="G473" s="21">
        <v>306000</v>
      </c>
      <c r="H473" s="21">
        <v>0</v>
      </c>
      <c r="I473" s="21">
        <v>0</v>
      </c>
      <c r="J473" s="21">
        <v>0</v>
      </c>
      <c r="K473" s="21">
        <v>0</v>
      </c>
      <c r="L473" s="22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255000</v>
      </c>
      <c r="U473" s="21">
        <v>51000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  <c r="AH473" s="21">
        <v>0</v>
      </c>
      <c r="AI473" s="21">
        <v>0</v>
      </c>
    </row>
    <row r="474" spans="1:35" s="14" customFormat="1" ht="15.75" x14ac:dyDescent="0.25">
      <c r="A474" s="24" t="s">
        <v>322</v>
      </c>
      <c r="B474" s="23" t="s">
        <v>321</v>
      </c>
      <c r="C474" s="23" t="s">
        <v>318</v>
      </c>
      <c r="D474" s="23" t="s">
        <v>40</v>
      </c>
      <c r="E474" s="23" t="s">
        <v>41</v>
      </c>
      <c r="F474" s="23" t="s">
        <v>42</v>
      </c>
      <c r="G474" s="21">
        <v>103285</v>
      </c>
      <c r="H474" s="21">
        <v>0</v>
      </c>
      <c r="I474" s="21">
        <v>0</v>
      </c>
      <c r="J474" s="21">
        <v>0</v>
      </c>
      <c r="K474" s="21">
        <v>0</v>
      </c>
      <c r="L474" s="22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86071</v>
      </c>
      <c r="U474" s="21">
        <v>17214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</row>
    <row r="475" spans="1:35" s="14" customFormat="1" ht="15.75" x14ac:dyDescent="0.25">
      <c r="A475" s="24" t="s">
        <v>320</v>
      </c>
      <c r="B475" s="23" t="s">
        <v>319</v>
      </c>
      <c r="C475" s="23" t="s">
        <v>318</v>
      </c>
      <c r="D475" s="23" t="s">
        <v>43</v>
      </c>
      <c r="E475" s="23" t="s">
        <v>27</v>
      </c>
      <c r="F475" s="23" t="s">
        <v>44</v>
      </c>
      <c r="G475" s="21">
        <v>200232</v>
      </c>
      <c r="H475" s="21">
        <v>0</v>
      </c>
      <c r="I475" s="21">
        <v>0</v>
      </c>
      <c r="J475" s="21">
        <v>0</v>
      </c>
      <c r="K475" s="21">
        <v>0</v>
      </c>
      <c r="L475" s="22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166860</v>
      </c>
      <c r="U475" s="21">
        <v>33372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1">
        <v>0</v>
      </c>
      <c r="AF475" s="21">
        <v>0</v>
      </c>
      <c r="AG475" s="21">
        <v>0</v>
      </c>
      <c r="AH475" s="21">
        <v>0</v>
      </c>
      <c r="AI475" s="21">
        <v>0</v>
      </c>
    </row>
    <row r="476" spans="1:35" s="14" customFormat="1" ht="15.75" x14ac:dyDescent="0.25">
      <c r="A476" s="24" t="s">
        <v>317</v>
      </c>
      <c r="B476" s="23" t="s">
        <v>316</v>
      </c>
      <c r="C476" s="23" t="s">
        <v>311</v>
      </c>
      <c r="D476" s="23" t="s">
        <v>40</v>
      </c>
      <c r="E476" s="23" t="s">
        <v>41</v>
      </c>
      <c r="F476" s="23" t="s">
        <v>42</v>
      </c>
      <c r="G476" s="21">
        <v>9996</v>
      </c>
      <c r="H476" s="21">
        <v>0</v>
      </c>
      <c r="I476" s="21">
        <v>0</v>
      </c>
      <c r="J476" s="21">
        <v>0</v>
      </c>
      <c r="K476" s="21">
        <v>0</v>
      </c>
      <c r="L476" s="22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8330</v>
      </c>
      <c r="U476" s="21">
        <v>1666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0</v>
      </c>
      <c r="AI476" s="21">
        <v>0</v>
      </c>
    </row>
    <row r="477" spans="1:35" s="14" customFormat="1" ht="15.75" x14ac:dyDescent="0.25">
      <c r="A477" s="24" t="s">
        <v>315</v>
      </c>
      <c r="B477" s="23" t="s">
        <v>314</v>
      </c>
      <c r="C477" s="23" t="s">
        <v>311</v>
      </c>
      <c r="D477" s="23" t="s">
        <v>151</v>
      </c>
      <c r="E477" s="23" t="s">
        <v>27</v>
      </c>
      <c r="F477" s="23" t="s">
        <v>152</v>
      </c>
      <c r="G477" s="21">
        <v>113555</v>
      </c>
      <c r="H477" s="21">
        <v>0</v>
      </c>
      <c r="I477" s="21">
        <v>0</v>
      </c>
      <c r="J477" s="21">
        <v>0</v>
      </c>
      <c r="K477" s="21">
        <v>0</v>
      </c>
      <c r="L477" s="22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94629</v>
      </c>
      <c r="U477" s="21">
        <v>18926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</row>
    <row r="478" spans="1:35" s="14" customFormat="1" ht="15.75" x14ac:dyDescent="0.25">
      <c r="A478" s="24" t="s">
        <v>313</v>
      </c>
      <c r="B478" s="23" t="s">
        <v>312</v>
      </c>
      <c r="C478" s="23" t="s">
        <v>311</v>
      </c>
      <c r="D478" s="23" t="s">
        <v>47</v>
      </c>
      <c r="E478" s="23"/>
      <c r="F478" s="23" t="s">
        <v>48</v>
      </c>
      <c r="G478" s="21">
        <v>19427</v>
      </c>
      <c r="H478" s="21">
        <v>0</v>
      </c>
      <c r="I478" s="21">
        <v>0</v>
      </c>
      <c r="J478" s="21">
        <v>0</v>
      </c>
      <c r="K478" s="21">
        <v>0</v>
      </c>
      <c r="L478" s="22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16189</v>
      </c>
      <c r="U478" s="21">
        <v>3238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</row>
    <row r="479" spans="1:35" s="14" customFormat="1" ht="15.75" x14ac:dyDescent="0.25">
      <c r="A479" s="24" t="s">
        <v>310</v>
      </c>
      <c r="B479" s="23" t="s">
        <v>309</v>
      </c>
      <c r="C479" s="23" t="s">
        <v>308</v>
      </c>
      <c r="D479" s="23" t="s">
        <v>151</v>
      </c>
      <c r="E479" s="23" t="s">
        <v>27</v>
      </c>
      <c r="F479" s="23" t="s">
        <v>152</v>
      </c>
      <c r="G479" s="21">
        <v>20900</v>
      </c>
      <c r="H479" s="21">
        <v>0</v>
      </c>
      <c r="I479" s="21">
        <v>0</v>
      </c>
      <c r="J479" s="21">
        <v>0</v>
      </c>
      <c r="K479" s="21">
        <v>0</v>
      </c>
      <c r="L479" s="22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17417</v>
      </c>
      <c r="U479" s="21">
        <v>3483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0</v>
      </c>
      <c r="AD479" s="21">
        <v>0</v>
      </c>
      <c r="AE479" s="21">
        <v>0</v>
      </c>
      <c r="AF479" s="21">
        <v>0</v>
      </c>
      <c r="AG479" s="21">
        <v>0</v>
      </c>
      <c r="AH479" s="21">
        <v>0</v>
      </c>
      <c r="AI479" s="21">
        <v>0</v>
      </c>
    </row>
    <row r="480" spans="1:35" s="14" customFormat="1" ht="15.75" x14ac:dyDescent="0.25">
      <c r="A480" s="24" t="s">
        <v>307</v>
      </c>
      <c r="B480" s="23" t="s">
        <v>153</v>
      </c>
      <c r="C480" s="23" t="s">
        <v>298</v>
      </c>
      <c r="D480" s="23" t="s">
        <v>60</v>
      </c>
      <c r="E480" s="23"/>
      <c r="F480" s="23"/>
      <c r="G480" s="21">
        <v>777347</v>
      </c>
      <c r="H480" s="21">
        <v>0</v>
      </c>
      <c r="I480" s="21">
        <v>0</v>
      </c>
      <c r="J480" s="21">
        <v>0</v>
      </c>
      <c r="K480" s="21">
        <v>0</v>
      </c>
      <c r="L480" s="22">
        <v>647789</v>
      </c>
      <c r="M480" s="21">
        <v>129558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0</v>
      </c>
      <c r="AI480" s="21">
        <v>0</v>
      </c>
    </row>
    <row r="481" spans="1:35" s="14" customFormat="1" ht="15.75" x14ac:dyDescent="0.25">
      <c r="A481" s="24" t="s">
        <v>307</v>
      </c>
      <c r="B481" s="23" t="s">
        <v>153</v>
      </c>
      <c r="C481" s="23" t="s">
        <v>298</v>
      </c>
      <c r="D481" s="23" t="s">
        <v>62</v>
      </c>
      <c r="E481" s="23"/>
      <c r="F481" s="23"/>
      <c r="G481" s="21">
        <v>624406</v>
      </c>
      <c r="H481" s="21">
        <v>0</v>
      </c>
      <c r="I481" s="21">
        <v>0</v>
      </c>
      <c r="J481" s="21">
        <v>0</v>
      </c>
      <c r="K481" s="21">
        <v>0</v>
      </c>
      <c r="L481" s="22">
        <v>520338</v>
      </c>
      <c r="M481" s="21">
        <v>104068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0</v>
      </c>
      <c r="AE481" s="21">
        <v>0</v>
      </c>
      <c r="AF481" s="21">
        <v>0</v>
      </c>
      <c r="AG481" s="21">
        <v>0</v>
      </c>
      <c r="AH481" s="21">
        <v>0</v>
      </c>
      <c r="AI481" s="21">
        <v>0</v>
      </c>
    </row>
    <row r="482" spans="1:35" s="14" customFormat="1" ht="15.75" x14ac:dyDescent="0.25">
      <c r="A482" s="24" t="s">
        <v>307</v>
      </c>
      <c r="B482" s="23" t="s">
        <v>153</v>
      </c>
      <c r="C482" s="23" t="s">
        <v>298</v>
      </c>
      <c r="D482" s="23" t="s">
        <v>64</v>
      </c>
      <c r="E482" s="23"/>
      <c r="F482" s="23"/>
      <c r="G482" s="21">
        <v>448926</v>
      </c>
      <c r="H482" s="21">
        <v>0</v>
      </c>
      <c r="I482" s="21">
        <v>0</v>
      </c>
      <c r="J482" s="21">
        <v>0</v>
      </c>
      <c r="K482" s="21">
        <v>0</v>
      </c>
      <c r="L482" s="22">
        <v>374105</v>
      </c>
      <c r="M482" s="21">
        <v>74821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</row>
    <row r="483" spans="1:35" s="14" customFormat="1" ht="15.75" x14ac:dyDescent="0.25">
      <c r="A483" s="24" t="s">
        <v>306</v>
      </c>
      <c r="B483" s="23" t="s">
        <v>305</v>
      </c>
      <c r="C483" s="23" t="s">
        <v>298</v>
      </c>
      <c r="D483" s="23" t="s">
        <v>40</v>
      </c>
      <c r="E483" s="23" t="s">
        <v>41</v>
      </c>
      <c r="F483" s="23" t="s">
        <v>42</v>
      </c>
      <c r="G483" s="21">
        <v>215908</v>
      </c>
      <c r="H483" s="21">
        <v>0</v>
      </c>
      <c r="I483" s="21">
        <v>0</v>
      </c>
      <c r="J483" s="21">
        <v>0</v>
      </c>
      <c r="K483" s="21">
        <v>0</v>
      </c>
      <c r="L483" s="22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179923</v>
      </c>
      <c r="U483" s="21">
        <v>35985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1">
        <v>0</v>
      </c>
      <c r="AH483" s="21">
        <v>0</v>
      </c>
      <c r="AI483" s="21">
        <v>0</v>
      </c>
    </row>
    <row r="484" spans="1:35" s="14" customFormat="1" ht="15.75" x14ac:dyDescent="0.25">
      <c r="A484" s="24" t="s">
        <v>304</v>
      </c>
      <c r="B484" s="23" t="s">
        <v>303</v>
      </c>
      <c r="C484" s="23" t="s">
        <v>298</v>
      </c>
      <c r="D484" s="23" t="s">
        <v>40</v>
      </c>
      <c r="E484" s="23" t="s">
        <v>41</v>
      </c>
      <c r="F484" s="23" t="s">
        <v>42</v>
      </c>
      <c r="G484" s="21">
        <v>242172</v>
      </c>
      <c r="H484" s="21">
        <v>0</v>
      </c>
      <c r="I484" s="21">
        <v>0</v>
      </c>
      <c r="J484" s="21">
        <v>0</v>
      </c>
      <c r="K484" s="21">
        <v>0</v>
      </c>
      <c r="L484" s="22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201810</v>
      </c>
      <c r="U484" s="21">
        <v>40362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</row>
    <row r="485" spans="1:35" s="14" customFormat="1" ht="15.75" x14ac:dyDescent="0.25">
      <c r="A485" s="24" t="s">
        <v>302</v>
      </c>
      <c r="B485" s="23" t="s">
        <v>301</v>
      </c>
      <c r="C485" s="23" t="s">
        <v>298</v>
      </c>
      <c r="D485" s="23" t="s">
        <v>58</v>
      </c>
      <c r="E485" s="23" t="s">
        <v>27</v>
      </c>
      <c r="F485" s="23" t="s">
        <v>59</v>
      </c>
      <c r="G485" s="21">
        <v>30000</v>
      </c>
      <c r="H485" s="21">
        <v>30000</v>
      </c>
      <c r="I485" s="21">
        <v>0</v>
      </c>
      <c r="J485" s="21">
        <v>0</v>
      </c>
      <c r="K485" s="21">
        <v>0</v>
      </c>
      <c r="L485" s="22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1">
        <v>0</v>
      </c>
      <c r="AF485" s="21">
        <v>0</v>
      </c>
      <c r="AG485" s="21">
        <v>0</v>
      </c>
      <c r="AH485" s="21">
        <v>0</v>
      </c>
      <c r="AI485" s="21">
        <v>0</v>
      </c>
    </row>
    <row r="486" spans="1:35" s="14" customFormat="1" ht="15.75" x14ac:dyDescent="0.25">
      <c r="A486" s="24" t="s">
        <v>300</v>
      </c>
      <c r="B486" s="23" t="s">
        <v>299</v>
      </c>
      <c r="C486" s="23" t="s">
        <v>298</v>
      </c>
      <c r="D486" s="23" t="s">
        <v>43</v>
      </c>
      <c r="E486" s="23" t="s">
        <v>27</v>
      </c>
      <c r="F486" s="23" t="s">
        <v>44</v>
      </c>
      <c r="G486" s="21">
        <v>136080</v>
      </c>
      <c r="H486" s="21">
        <v>0</v>
      </c>
      <c r="I486" s="21">
        <v>0</v>
      </c>
      <c r="J486" s="21">
        <v>0</v>
      </c>
      <c r="K486" s="21">
        <v>0</v>
      </c>
      <c r="L486" s="22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113400</v>
      </c>
      <c r="U486" s="21">
        <v>22680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0</v>
      </c>
    </row>
    <row r="487" spans="1:35" s="14" customFormat="1" ht="15.75" x14ac:dyDescent="0.25">
      <c r="A487" s="24" t="s">
        <v>297</v>
      </c>
      <c r="B487" s="23" t="s">
        <v>296</v>
      </c>
      <c r="C487" s="23" t="s">
        <v>290</v>
      </c>
      <c r="D487" s="23" t="s">
        <v>40</v>
      </c>
      <c r="E487" s="23" t="s">
        <v>41</v>
      </c>
      <c r="F487" s="23" t="s">
        <v>42</v>
      </c>
      <c r="G487" s="21">
        <v>444000</v>
      </c>
      <c r="H487" s="21">
        <v>0</v>
      </c>
      <c r="I487" s="21">
        <v>0</v>
      </c>
      <c r="J487" s="21">
        <v>0</v>
      </c>
      <c r="K487" s="21">
        <v>0</v>
      </c>
      <c r="L487" s="22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370000</v>
      </c>
      <c r="U487" s="21">
        <v>74000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0</v>
      </c>
      <c r="AG487" s="21">
        <v>0</v>
      </c>
      <c r="AH487" s="21">
        <v>0</v>
      </c>
      <c r="AI487" s="21">
        <v>0</v>
      </c>
    </row>
    <row r="488" spans="1:35" s="14" customFormat="1" ht="15.75" x14ac:dyDescent="0.25">
      <c r="A488" s="24" t="s">
        <v>295</v>
      </c>
      <c r="B488" s="23" t="s">
        <v>294</v>
      </c>
      <c r="C488" s="23" t="s">
        <v>290</v>
      </c>
      <c r="D488" s="23" t="s">
        <v>123</v>
      </c>
      <c r="E488" s="23" t="s">
        <v>27</v>
      </c>
      <c r="F488" s="23" t="s">
        <v>293</v>
      </c>
      <c r="G488" s="21">
        <v>11740</v>
      </c>
      <c r="H488" s="21">
        <v>0</v>
      </c>
      <c r="I488" s="21">
        <v>0</v>
      </c>
      <c r="J488" s="21">
        <v>0</v>
      </c>
      <c r="K488" s="21">
        <v>0</v>
      </c>
      <c r="L488" s="22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9783</v>
      </c>
      <c r="U488" s="21">
        <v>1957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0</v>
      </c>
      <c r="AI488" s="21">
        <v>0</v>
      </c>
    </row>
    <row r="489" spans="1:35" s="14" customFormat="1" ht="15.75" x14ac:dyDescent="0.25">
      <c r="A489" s="24" t="s">
        <v>292</v>
      </c>
      <c r="B489" s="23" t="s">
        <v>291</v>
      </c>
      <c r="C489" s="23" t="s">
        <v>290</v>
      </c>
      <c r="D489" s="23" t="s">
        <v>154</v>
      </c>
      <c r="E489" s="23" t="s">
        <v>27</v>
      </c>
      <c r="F489" s="23" t="s">
        <v>155</v>
      </c>
      <c r="G489" s="21">
        <v>4800</v>
      </c>
      <c r="H489" s="21">
        <v>0</v>
      </c>
      <c r="I489" s="21">
        <v>0</v>
      </c>
      <c r="J489" s="21">
        <v>0</v>
      </c>
      <c r="K489" s="21">
        <v>0</v>
      </c>
      <c r="L489" s="22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4000</v>
      </c>
      <c r="U489" s="21">
        <v>800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</row>
    <row r="490" spans="1:35" s="14" customFormat="1" ht="15.75" x14ac:dyDescent="0.25">
      <c r="A490" s="24" t="s">
        <v>289</v>
      </c>
      <c r="B490" s="23" t="s">
        <v>288</v>
      </c>
      <c r="C490" s="23" t="s">
        <v>283</v>
      </c>
      <c r="D490" s="23" t="s">
        <v>156</v>
      </c>
      <c r="E490" s="23" t="s">
        <v>27</v>
      </c>
      <c r="F490" s="23" t="s">
        <v>288</v>
      </c>
      <c r="G490" s="21">
        <v>44214</v>
      </c>
      <c r="H490" s="21">
        <v>0</v>
      </c>
      <c r="I490" s="21">
        <v>0</v>
      </c>
      <c r="J490" s="21">
        <v>0</v>
      </c>
      <c r="K490" s="21">
        <v>0</v>
      </c>
      <c r="L490" s="22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36845</v>
      </c>
      <c r="U490" s="21">
        <v>7369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0</v>
      </c>
      <c r="AI490" s="21">
        <v>0</v>
      </c>
    </row>
    <row r="491" spans="1:35" s="14" customFormat="1" ht="15.75" x14ac:dyDescent="0.25">
      <c r="A491" s="24" t="s">
        <v>287</v>
      </c>
      <c r="B491" s="23" t="s">
        <v>286</v>
      </c>
      <c r="C491" s="23" t="s">
        <v>283</v>
      </c>
      <c r="D491" s="23" t="s">
        <v>40</v>
      </c>
      <c r="E491" s="23" t="s">
        <v>41</v>
      </c>
      <c r="F491" s="23" t="s">
        <v>42</v>
      </c>
      <c r="G491" s="21">
        <v>171000</v>
      </c>
      <c r="H491" s="21">
        <v>0</v>
      </c>
      <c r="I491" s="21">
        <v>0</v>
      </c>
      <c r="J491" s="21">
        <v>0</v>
      </c>
      <c r="K491" s="21">
        <v>0</v>
      </c>
      <c r="L491" s="22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142500</v>
      </c>
      <c r="U491" s="21">
        <v>28500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  <c r="AH491" s="21">
        <v>0</v>
      </c>
      <c r="AI491" s="21">
        <v>0</v>
      </c>
    </row>
    <row r="492" spans="1:35" s="14" customFormat="1" ht="15.75" x14ac:dyDescent="0.25">
      <c r="A492" s="24" t="s">
        <v>285</v>
      </c>
      <c r="B492" s="23" t="s">
        <v>284</v>
      </c>
      <c r="C492" s="23" t="s">
        <v>283</v>
      </c>
      <c r="D492" s="23" t="s">
        <v>47</v>
      </c>
      <c r="E492" s="23"/>
      <c r="F492" s="23" t="s">
        <v>48</v>
      </c>
      <c r="G492" s="21">
        <v>12000</v>
      </c>
      <c r="H492" s="21">
        <v>0</v>
      </c>
      <c r="I492" s="21">
        <v>0</v>
      </c>
      <c r="J492" s="21">
        <v>0</v>
      </c>
      <c r="K492" s="21">
        <v>0</v>
      </c>
      <c r="L492" s="22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10000</v>
      </c>
      <c r="U492" s="21">
        <v>2000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0</v>
      </c>
      <c r="AI492" s="21">
        <v>0</v>
      </c>
    </row>
    <row r="493" spans="1:35" s="14" customFormat="1" ht="15.75" x14ac:dyDescent="0.25">
      <c r="A493" s="24" t="s">
        <v>282</v>
      </c>
      <c r="B493" s="23" t="s">
        <v>281</v>
      </c>
      <c r="C493" s="23" t="s">
        <v>276</v>
      </c>
      <c r="D493" s="23" t="s">
        <v>40</v>
      </c>
      <c r="E493" s="23" t="s">
        <v>41</v>
      </c>
      <c r="F493" s="23" t="s">
        <v>42</v>
      </c>
      <c r="G493" s="21">
        <v>47100</v>
      </c>
      <c r="H493" s="21">
        <v>0</v>
      </c>
      <c r="I493" s="21">
        <v>0</v>
      </c>
      <c r="J493" s="21">
        <v>0</v>
      </c>
      <c r="K493" s="21">
        <v>0</v>
      </c>
      <c r="L493" s="22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39250</v>
      </c>
      <c r="U493" s="21">
        <v>7850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1">
        <v>0</v>
      </c>
      <c r="AF493" s="21">
        <v>0</v>
      </c>
      <c r="AG493" s="21">
        <v>0</v>
      </c>
      <c r="AH493" s="21">
        <v>0</v>
      </c>
      <c r="AI493" s="21">
        <v>0</v>
      </c>
    </row>
    <row r="494" spans="1:35" s="14" customFormat="1" ht="15.75" x14ac:dyDescent="0.25">
      <c r="A494" s="24" t="s">
        <v>280</v>
      </c>
      <c r="B494" s="23" t="s">
        <v>280</v>
      </c>
      <c r="C494" s="23" t="s">
        <v>276</v>
      </c>
      <c r="D494" s="23" t="s">
        <v>70</v>
      </c>
      <c r="E494" s="23"/>
      <c r="F494" s="23"/>
      <c r="G494" s="21">
        <v>146056</v>
      </c>
      <c r="H494" s="21">
        <v>0</v>
      </c>
      <c r="I494" s="21">
        <v>0</v>
      </c>
      <c r="J494" s="21">
        <v>0</v>
      </c>
      <c r="K494" s="21">
        <v>0</v>
      </c>
      <c r="L494" s="22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121713</v>
      </c>
      <c r="U494" s="21">
        <v>24343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0</v>
      </c>
    </row>
    <row r="495" spans="1:35" s="14" customFormat="1" ht="15.75" x14ac:dyDescent="0.25">
      <c r="A495" s="24" t="s">
        <v>279</v>
      </c>
      <c r="B495" s="23" t="s">
        <v>279</v>
      </c>
      <c r="C495" s="23" t="s">
        <v>276</v>
      </c>
      <c r="D495" s="23" t="s">
        <v>157</v>
      </c>
      <c r="E495" s="23" t="s">
        <v>27</v>
      </c>
      <c r="F495" s="23" t="s">
        <v>158</v>
      </c>
      <c r="G495" s="21">
        <v>53424</v>
      </c>
      <c r="H495" s="21">
        <v>0</v>
      </c>
      <c r="I495" s="21">
        <v>0</v>
      </c>
      <c r="J495" s="21">
        <v>0</v>
      </c>
      <c r="K495" s="21">
        <v>0</v>
      </c>
      <c r="L495" s="22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44520</v>
      </c>
      <c r="U495" s="21">
        <v>8904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</row>
    <row r="496" spans="1:35" s="14" customFormat="1" ht="15.75" x14ac:dyDescent="0.25">
      <c r="A496" s="24" t="s">
        <v>278</v>
      </c>
      <c r="B496" s="23" t="s">
        <v>277</v>
      </c>
      <c r="C496" s="23" t="s">
        <v>276</v>
      </c>
      <c r="D496" s="23" t="s">
        <v>80</v>
      </c>
      <c r="E496" s="23"/>
      <c r="F496" s="23"/>
      <c r="G496" s="21">
        <v>849400</v>
      </c>
      <c r="H496" s="21">
        <v>0</v>
      </c>
      <c r="I496" s="21">
        <v>0</v>
      </c>
      <c r="J496" s="21">
        <v>0</v>
      </c>
      <c r="K496" s="21">
        <v>0</v>
      </c>
      <c r="L496" s="22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707833</v>
      </c>
      <c r="U496" s="21">
        <v>141567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0</v>
      </c>
      <c r="AI496" s="21">
        <v>0</v>
      </c>
    </row>
    <row r="497" spans="1:35" s="14" customFormat="1" ht="15.75" x14ac:dyDescent="0.25">
      <c r="A497" s="24" t="s">
        <v>275</v>
      </c>
      <c r="B497" s="23" t="s">
        <v>274</v>
      </c>
      <c r="C497" s="23" t="s">
        <v>267</v>
      </c>
      <c r="D497" s="23" t="s">
        <v>104</v>
      </c>
      <c r="E497" s="23" t="s">
        <v>27</v>
      </c>
      <c r="F497" s="23" t="s">
        <v>105</v>
      </c>
      <c r="G497" s="21">
        <v>112924</v>
      </c>
      <c r="H497" s="21">
        <v>0</v>
      </c>
      <c r="I497" s="21">
        <v>0</v>
      </c>
      <c r="J497" s="21">
        <v>0</v>
      </c>
      <c r="K497" s="21">
        <v>0</v>
      </c>
      <c r="L497" s="22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94103</v>
      </c>
      <c r="U497" s="21">
        <v>18821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1">
        <v>0</v>
      </c>
      <c r="AH497" s="21">
        <v>0</v>
      </c>
      <c r="AI497" s="21">
        <v>0</v>
      </c>
    </row>
    <row r="498" spans="1:35" s="14" customFormat="1" ht="15.75" x14ac:dyDescent="0.25">
      <c r="A498" s="24" t="s">
        <v>273</v>
      </c>
      <c r="B498" s="23" t="s">
        <v>272</v>
      </c>
      <c r="C498" s="23" t="s">
        <v>267</v>
      </c>
      <c r="D498" s="23" t="s">
        <v>40</v>
      </c>
      <c r="E498" s="23" t="s">
        <v>41</v>
      </c>
      <c r="F498" s="23" t="s">
        <v>42</v>
      </c>
      <c r="G498" s="21">
        <v>11856</v>
      </c>
      <c r="H498" s="21">
        <v>0</v>
      </c>
      <c r="I498" s="21">
        <v>0</v>
      </c>
      <c r="J498" s="21">
        <v>0</v>
      </c>
      <c r="K498" s="21">
        <v>0</v>
      </c>
      <c r="L498" s="22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9880</v>
      </c>
      <c r="U498" s="21">
        <v>1976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</row>
    <row r="499" spans="1:35" s="14" customFormat="1" ht="15.75" x14ac:dyDescent="0.25">
      <c r="A499" s="24" t="s">
        <v>271</v>
      </c>
      <c r="B499" s="23" t="s">
        <v>270</v>
      </c>
      <c r="C499" s="23" t="s">
        <v>267</v>
      </c>
      <c r="D499" s="23" t="s">
        <v>47</v>
      </c>
      <c r="E499" s="23"/>
      <c r="F499" s="23" t="s">
        <v>48</v>
      </c>
      <c r="G499" s="21">
        <v>64800</v>
      </c>
      <c r="H499" s="21">
        <v>0</v>
      </c>
      <c r="I499" s="21">
        <v>0</v>
      </c>
      <c r="J499" s="21">
        <v>0</v>
      </c>
      <c r="K499" s="21">
        <v>0</v>
      </c>
      <c r="L499" s="22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54000</v>
      </c>
      <c r="U499" s="21">
        <v>10800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1">
        <v>0</v>
      </c>
      <c r="AG499" s="21">
        <v>0</v>
      </c>
      <c r="AH499" s="21">
        <v>0</v>
      </c>
      <c r="AI499" s="21">
        <v>0</v>
      </c>
    </row>
    <row r="500" spans="1:35" s="14" customFormat="1" ht="15.75" x14ac:dyDescent="0.25">
      <c r="A500" s="24" t="s">
        <v>269</v>
      </c>
      <c r="B500" s="23" t="s">
        <v>268</v>
      </c>
      <c r="C500" s="23" t="s">
        <v>267</v>
      </c>
      <c r="D500" s="23" t="s">
        <v>82</v>
      </c>
      <c r="E500" s="23" t="s">
        <v>30</v>
      </c>
      <c r="F500" s="23" t="s">
        <v>83</v>
      </c>
      <c r="G500" s="21">
        <v>127410</v>
      </c>
      <c r="H500" s="21">
        <v>0</v>
      </c>
      <c r="I500" s="21">
        <v>0</v>
      </c>
      <c r="J500" s="21">
        <v>0</v>
      </c>
      <c r="K500" s="21">
        <v>0</v>
      </c>
      <c r="L500" s="22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106175</v>
      </c>
      <c r="U500" s="21">
        <v>21235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</row>
    <row r="501" spans="1:35" s="14" customFormat="1" ht="15.75" x14ac:dyDescent="0.25">
      <c r="A501" s="24" t="s">
        <v>266</v>
      </c>
      <c r="B501" s="23" t="s">
        <v>265</v>
      </c>
      <c r="C501" s="23" t="s">
        <v>259</v>
      </c>
      <c r="D501" s="23" t="s">
        <v>40</v>
      </c>
      <c r="E501" s="23" t="s">
        <v>41</v>
      </c>
      <c r="F501" s="23" t="s">
        <v>42</v>
      </c>
      <c r="G501" s="21">
        <v>5520</v>
      </c>
      <c r="H501" s="21">
        <v>0</v>
      </c>
      <c r="I501" s="21">
        <v>0</v>
      </c>
      <c r="J501" s="21">
        <v>0</v>
      </c>
      <c r="K501" s="21">
        <v>0</v>
      </c>
      <c r="L501" s="22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4600</v>
      </c>
      <c r="U501" s="21">
        <v>920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1">
        <v>0</v>
      </c>
      <c r="AH501" s="21">
        <v>0</v>
      </c>
      <c r="AI501" s="21">
        <v>0</v>
      </c>
    </row>
    <row r="502" spans="1:35" s="14" customFormat="1" ht="15.75" x14ac:dyDescent="0.25">
      <c r="A502" s="24" t="s">
        <v>264</v>
      </c>
      <c r="B502" s="23" t="s">
        <v>263</v>
      </c>
      <c r="C502" s="23" t="s">
        <v>259</v>
      </c>
      <c r="D502" s="23" t="s">
        <v>70</v>
      </c>
      <c r="E502" s="23"/>
      <c r="F502" s="23"/>
      <c r="G502" s="21">
        <v>68972</v>
      </c>
      <c r="H502" s="21">
        <v>0</v>
      </c>
      <c r="I502" s="21">
        <v>0</v>
      </c>
      <c r="J502" s="21">
        <v>0</v>
      </c>
      <c r="K502" s="21">
        <v>0</v>
      </c>
      <c r="L502" s="22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57477</v>
      </c>
      <c r="U502" s="21">
        <v>11495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0</v>
      </c>
      <c r="AI502" s="21">
        <v>0</v>
      </c>
    </row>
    <row r="503" spans="1:35" s="14" customFormat="1" ht="15.75" x14ac:dyDescent="0.25">
      <c r="A503" s="24" t="s">
        <v>262</v>
      </c>
      <c r="B503" s="23" t="s">
        <v>159</v>
      </c>
      <c r="C503" s="23" t="s">
        <v>259</v>
      </c>
      <c r="D503" s="23" t="s">
        <v>126</v>
      </c>
      <c r="E503" s="23"/>
      <c r="F503" s="23"/>
      <c r="G503" s="21">
        <v>154589</v>
      </c>
      <c r="H503" s="21">
        <v>0</v>
      </c>
      <c r="I503" s="21">
        <v>0</v>
      </c>
      <c r="J503" s="21">
        <v>0</v>
      </c>
      <c r="K503" s="21">
        <v>0</v>
      </c>
      <c r="L503" s="22">
        <v>128824</v>
      </c>
      <c r="M503" s="21">
        <v>25765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1">
        <v>0</v>
      </c>
      <c r="AF503" s="21">
        <v>0</v>
      </c>
      <c r="AG503" s="21">
        <v>0</v>
      </c>
      <c r="AH503" s="21">
        <v>0</v>
      </c>
      <c r="AI503" s="21">
        <v>0</v>
      </c>
    </row>
    <row r="504" spans="1:35" s="14" customFormat="1" ht="15.75" x14ac:dyDescent="0.25">
      <c r="A504" s="24" t="s">
        <v>261</v>
      </c>
      <c r="B504" s="23" t="s">
        <v>260</v>
      </c>
      <c r="C504" s="23" t="s">
        <v>259</v>
      </c>
      <c r="D504" s="23" t="s">
        <v>58</v>
      </c>
      <c r="E504" s="23" t="s">
        <v>27</v>
      </c>
      <c r="F504" s="23" t="s">
        <v>59</v>
      </c>
      <c r="G504" s="21">
        <v>6189</v>
      </c>
      <c r="H504" s="21">
        <v>6189</v>
      </c>
      <c r="I504" s="21">
        <v>0</v>
      </c>
      <c r="J504" s="21">
        <v>0</v>
      </c>
      <c r="K504" s="21">
        <v>0</v>
      </c>
      <c r="L504" s="22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0</v>
      </c>
      <c r="AI504" s="21">
        <v>0</v>
      </c>
    </row>
    <row r="505" spans="1:35" s="14" customFormat="1" ht="15.75" x14ac:dyDescent="0.25">
      <c r="A505" s="24" t="s">
        <v>258</v>
      </c>
      <c r="B505" s="23" t="s">
        <v>257</v>
      </c>
      <c r="C505" s="23" t="s">
        <v>256</v>
      </c>
      <c r="D505" s="23" t="s">
        <v>116</v>
      </c>
      <c r="E505" s="23" t="s">
        <v>27</v>
      </c>
      <c r="F505" s="23" t="s">
        <v>117</v>
      </c>
      <c r="G505" s="21">
        <v>3228</v>
      </c>
      <c r="H505" s="21">
        <v>0</v>
      </c>
      <c r="I505" s="21">
        <v>0</v>
      </c>
      <c r="J505" s="21">
        <v>0</v>
      </c>
      <c r="K505" s="21">
        <v>0</v>
      </c>
      <c r="L505" s="22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2690</v>
      </c>
      <c r="U505" s="21">
        <v>538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  <c r="AH505" s="21">
        <v>0</v>
      </c>
      <c r="AI505" s="21">
        <v>0</v>
      </c>
    </row>
    <row r="506" spans="1:35" s="14" customFormat="1" ht="15.75" x14ac:dyDescent="0.25">
      <c r="A506" s="24" t="s">
        <v>255</v>
      </c>
      <c r="B506" s="23" t="s">
        <v>254</v>
      </c>
      <c r="C506" s="23" t="s">
        <v>245</v>
      </c>
      <c r="D506" s="23" t="s">
        <v>40</v>
      </c>
      <c r="E506" s="23" t="s">
        <v>41</v>
      </c>
      <c r="F506" s="23" t="s">
        <v>42</v>
      </c>
      <c r="G506" s="21">
        <v>566400</v>
      </c>
      <c r="H506" s="21">
        <v>0</v>
      </c>
      <c r="I506" s="21">
        <v>0</v>
      </c>
      <c r="J506" s="21">
        <v>0</v>
      </c>
      <c r="K506" s="21">
        <v>0</v>
      </c>
      <c r="L506" s="22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472000</v>
      </c>
      <c r="U506" s="21">
        <v>94400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0</v>
      </c>
    </row>
    <row r="507" spans="1:35" s="14" customFormat="1" ht="15.75" x14ac:dyDescent="0.25">
      <c r="A507" s="24" t="s">
        <v>253</v>
      </c>
      <c r="B507" s="23" t="s">
        <v>252</v>
      </c>
      <c r="C507" s="23" t="s">
        <v>245</v>
      </c>
      <c r="D507" s="23" t="s">
        <v>40</v>
      </c>
      <c r="E507" s="23" t="s">
        <v>41</v>
      </c>
      <c r="F507" s="23" t="s">
        <v>42</v>
      </c>
      <c r="G507" s="21">
        <v>268646</v>
      </c>
      <c r="H507" s="21">
        <v>0</v>
      </c>
      <c r="I507" s="21">
        <v>0</v>
      </c>
      <c r="J507" s="21">
        <v>0</v>
      </c>
      <c r="K507" s="21">
        <v>0</v>
      </c>
      <c r="L507" s="22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223872</v>
      </c>
      <c r="U507" s="21">
        <v>44774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1">
        <v>0</v>
      </c>
      <c r="AH507" s="21">
        <v>0</v>
      </c>
      <c r="AI507" s="21">
        <v>0</v>
      </c>
    </row>
    <row r="508" spans="1:35" s="14" customFormat="1" ht="15.75" x14ac:dyDescent="0.25">
      <c r="A508" s="24" t="s">
        <v>251</v>
      </c>
      <c r="B508" s="23" t="s">
        <v>250</v>
      </c>
      <c r="C508" s="23" t="s">
        <v>245</v>
      </c>
      <c r="D508" s="23" t="s">
        <v>47</v>
      </c>
      <c r="E508" s="23"/>
      <c r="F508" s="23" t="s">
        <v>48</v>
      </c>
      <c r="G508" s="21">
        <v>191160</v>
      </c>
      <c r="H508" s="21">
        <v>0</v>
      </c>
      <c r="I508" s="21">
        <v>0</v>
      </c>
      <c r="J508" s="21">
        <v>0</v>
      </c>
      <c r="K508" s="21">
        <v>0</v>
      </c>
      <c r="L508" s="22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159300</v>
      </c>
      <c r="U508" s="21">
        <v>31860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0</v>
      </c>
      <c r="AI508" s="21">
        <v>0</v>
      </c>
    </row>
    <row r="509" spans="1:35" s="14" customFormat="1" ht="15.75" x14ac:dyDescent="0.25">
      <c r="A509" s="24" t="s">
        <v>249</v>
      </c>
      <c r="B509" s="23" t="s">
        <v>248</v>
      </c>
      <c r="C509" s="23" t="s">
        <v>245</v>
      </c>
      <c r="D509" s="23" t="s">
        <v>40</v>
      </c>
      <c r="E509" s="23" t="s">
        <v>41</v>
      </c>
      <c r="F509" s="23" t="s">
        <v>42</v>
      </c>
      <c r="G509" s="21">
        <v>228330</v>
      </c>
      <c r="H509" s="21">
        <v>0</v>
      </c>
      <c r="I509" s="21">
        <v>0</v>
      </c>
      <c r="J509" s="21">
        <v>0</v>
      </c>
      <c r="K509" s="21">
        <v>0</v>
      </c>
      <c r="L509" s="22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190275</v>
      </c>
      <c r="U509" s="21">
        <v>38055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</row>
    <row r="510" spans="1:35" s="14" customFormat="1" ht="15.75" x14ac:dyDescent="0.25">
      <c r="A510" s="24" t="s">
        <v>247</v>
      </c>
      <c r="B510" s="23" t="s">
        <v>246</v>
      </c>
      <c r="C510" s="23" t="s">
        <v>245</v>
      </c>
      <c r="D510" s="23" t="s">
        <v>40</v>
      </c>
      <c r="E510" s="23" t="s">
        <v>41</v>
      </c>
      <c r="F510" s="23" t="s">
        <v>42</v>
      </c>
      <c r="G510" s="21">
        <v>39726</v>
      </c>
      <c r="H510" s="21">
        <v>0</v>
      </c>
      <c r="I510" s="21">
        <v>0</v>
      </c>
      <c r="J510" s="21">
        <v>0</v>
      </c>
      <c r="K510" s="21">
        <v>0</v>
      </c>
      <c r="L510" s="22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33105</v>
      </c>
      <c r="U510" s="21">
        <v>6621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</row>
    <row r="511" spans="1:35" s="14" customFormat="1" ht="15.75" x14ac:dyDescent="0.25">
      <c r="A511" s="24" t="s">
        <v>244</v>
      </c>
      <c r="B511" s="23" t="s">
        <v>243</v>
      </c>
      <c r="C511" s="23" t="s">
        <v>240</v>
      </c>
      <c r="D511" s="23" t="s">
        <v>40</v>
      </c>
      <c r="E511" s="23" t="s">
        <v>41</v>
      </c>
      <c r="F511" s="23" t="s">
        <v>42</v>
      </c>
      <c r="G511" s="21">
        <v>85536</v>
      </c>
      <c r="H511" s="21">
        <v>0</v>
      </c>
      <c r="I511" s="21">
        <v>0</v>
      </c>
      <c r="J511" s="21">
        <v>0</v>
      </c>
      <c r="K511" s="21">
        <v>0</v>
      </c>
      <c r="L511" s="22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71280</v>
      </c>
      <c r="U511" s="21">
        <v>14256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</row>
    <row r="512" spans="1:35" s="14" customFormat="1" ht="15.75" x14ac:dyDescent="0.25">
      <c r="A512" s="24" t="s">
        <v>242</v>
      </c>
      <c r="B512" s="23" t="s">
        <v>241</v>
      </c>
      <c r="C512" s="23" t="s">
        <v>240</v>
      </c>
      <c r="D512" s="23" t="s">
        <v>40</v>
      </c>
      <c r="E512" s="23" t="s">
        <v>41</v>
      </c>
      <c r="F512" s="23" t="s">
        <v>42</v>
      </c>
      <c r="G512" s="21">
        <v>562680</v>
      </c>
      <c r="H512" s="21">
        <v>0</v>
      </c>
      <c r="I512" s="21">
        <v>0</v>
      </c>
      <c r="J512" s="21">
        <v>0</v>
      </c>
      <c r="K512" s="21">
        <v>0</v>
      </c>
      <c r="L512" s="22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468900</v>
      </c>
      <c r="U512" s="21">
        <v>93780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0</v>
      </c>
      <c r="AI512" s="21">
        <v>0</v>
      </c>
    </row>
    <row r="513" spans="1:35" s="14" customFormat="1" ht="15.75" x14ac:dyDescent="0.25">
      <c r="A513" s="24" t="s">
        <v>239</v>
      </c>
      <c r="B513" s="23" t="s">
        <v>238</v>
      </c>
      <c r="C513" s="23" t="s">
        <v>237</v>
      </c>
      <c r="D513" s="23" t="s">
        <v>40</v>
      </c>
      <c r="E513" s="23" t="s">
        <v>41</v>
      </c>
      <c r="F513" s="23" t="s">
        <v>42</v>
      </c>
      <c r="G513" s="21">
        <v>660000</v>
      </c>
      <c r="H513" s="21">
        <v>0</v>
      </c>
      <c r="I513" s="21">
        <v>0</v>
      </c>
      <c r="J513" s="21">
        <v>0</v>
      </c>
      <c r="K513" s="21">
        <v>0</v>
      </c>
      <c r="L513" s="22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550000</v>
      </c>
      <c r="U513" s="21">
        <v>110000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</row>
    <row r="514" spans="1:35" s="14" customFormat="1" ht="15.75" x14ac:dyDescent="0.25">
      <c r="A514" s="24" t="s">
        <v>236</v>
      </c>
      <c r="B514" s="23" t="s">
        <v>235</v>
      </c>
      <c r="C514" s="23" t="s">
        <v>232</v>
      </c>
      <c r="D514" s="23" t="s">
        <v>160</v>
      </c>
      <c r="E514" s="23" t="s">
        <v>67</v>
      </c>
      <c r="F514" s="23" t="s">
        <v>161</v>
      </c>
      <c r="G514" s="21">
        <v>39300</v>
      </c>
      <c r="H514" s="21">
        <v>0</v>
      </c>
      <c r="I514" s="21">
        <v>0</v>
      </c>
      <c r="J514" s="21">
        <v>0</v>
      </c>
      <c r="K514" s="21">
        <v>0</v>
      </c>
      <c r="L514" s="22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32750</v>
      </c>
      <c r="U514" s="21">
        <v>6550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</row>
    <row r="515" spans="1:35" s="14" customFormat="1" ht="15.75" x14ac:dyDescent="0.25">
      <c r="A515" s="24" t="s">
        <v>234</v>
      </c>
      <c r="B515" s="23" t="s">
        <v>233</v>
      </c>
      <c r="C515" s="23" t="s">
        <v>232</v>
      </c>
      <c r="D515" s="23" t="s">
        <v>40</v>
      </c>
      <c r="E515" s="23" t="s">
        <v>41</v>
      </c>
      <c r="F515" s="23" t="s">
        <v>42</v>
      </c>
      <c r="G515" s="21">
        <v>474000</v>
      </c>
      <c r="H515" s="21">
        <v>0</v>
      </c>
      <c r="I515" s="21">
        <v>0</v>
      </c>
      <c r="J515" s="21">
        <v>0</v>
      </c>
      <c r="K515" s="21">
        <v>0</v>
      </c>
      <c r="L515" s="22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395000</v>
      </c>
      <c r="U515" s="21">
        <v>79000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0</v>
      </c>
      <c r="AI515" s="21">
        <v>0</v>
      </c>
    </row>
    <row r="516" spans="1:35" s="14" customFormat="1" ht="15.75" x14ac:dyDescent="0.25">
      <c r="A516" s="24" t="s">
        <v>231</v>
      </c>
      <c r="B516" s="23" t="s">
        <v>230</v>
      </c>
      <c r="C516" s="23" t="s">
        <v>229</v>
      </c>
      <c r="D516" s="23" t="s">
        <v>40</v>
      </c>
      <c r="E516" s="23" t="s">
        <v>41</v>
      </c>
      <c r="F516" s="23" t="s">
        <v>42</v>
      </c>
      <c r="G516" s="21">
        <v>480000</v>
      </c>
      <c r="H516" s="21">
        <v>0</v>
      </c>
      <c r="I516" s="21">
        <v>0</v>
      </c>
      <c r="J516" s="21">
        <v>0</v>
      </c>
      <c r="K516" s="21">
        <v>0</v>
      </c>
      <c r="L516" s="22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400000</v>
      </c>
      <c r="U516" s="21">
        <v>80000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</row>
    <row r="517" spans="1:35" s="14" customFormat="1" ht="15.75" x14ac:dyDescent="0.25">
      <c r="A517" s="24" t="s">
        <v>228</v>
      </c>
      <c r="B517" s="23" t="s">
        <v>227</v>
      </c>
      <c r="C517" s="23" t="s">
        <v>224</v>
      </c>
      <c r="D517" s="23" t="s">
        <v>40</v>
      </c>
      <c r="E517" s="23" t="s">
        <v>41</v>
      </c>
      <c r="F517" s="23" t="s">
        <v>42</v>
      </c>
      <c r="G517" s="21">
        <v>384000</v>
      </c>
      <c r="H517" s="21">
        <v>0</v>
      </c>
      <c r="I517" s="21">
        <v>0</v>
      </c>
      <c r="J517" s="21">
        <v>0</v>
      </c>
      <c r="K517" s="21">
        <v>0</v>
      </c>
      <c r="L517" s="22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320000</v>
      </c>
      <c r="U517" s="21">
        <v>64000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1">
        <v>0</v>
      </c>
      <c r="AF517" s="21">
        <v>0</v>
      </c>
      <c r="AG517" s="21">
        <v>0</v>
      </c>
      <c r="AH517" s="21">
        <v>0</v>
      </c>
      <c r="AI517" s="21">
        <v>0</v>
      </c>
    </row>
    <row r="518" spans="1:35" s="14" customFormat="1" ht="15.75" x14ac:dyDescent="0.25">
      <c r="A518" s="24" t="s">
        <v>226</v>
      </c>
      <c r="B518" s="23" t="s">
        <v>225</v>
      </c>
      <c r="C518" s="23" t="s">
        <v>224</v>
      </c>
      <c r="D518" s="23" t="s">
        <v>40</v>
      </c>
      <c r="E518" s="23" t="s">
        <v>41</v>
      </c>
      <c r="F518" s="23" t="s">
        <v>42</v>
      </c>
      <c r="G518" s="21">
        <v>672000</v>
      </c>
      <c r="H518" s="21">
        <v>0</v>
      </c>
      <c r="I518" s="21">
        <v>0</v>
      </c>
      <c r="J518" s="21">
        <v>0</v>
      </c>
      <c r="K518" s="21">
        <v>0</v>
      </c>
      <c r="L518" s="22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560000</v>
      </c>
      <c r="U518" s="21">
        <v>112000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</row>
    <row r="519" spans="1:35" s="14" customFormat="1" ht="15.75" x14ac:dyDescent="0.25">
      <c r="A519" s="24" t="s">
        <v>223</v>
      </c>
      <c r="B519" s="23" t="s">
        <v>222</v>
      </c>
      <c r="C519" s="23" t="s">
        <v>217</v>
      </c>
      <c r="D519" s="23" t="s">
        <v>102</v>
      </c>
      <c r="E519" s="23" t="s">
        <v>27</v>
      </c>
      <c r="F519" s="23" t="s">
        <v>103</v>
      </c>
      <c r="G519" s="21">
        <v>102588</v>
      </c>
      <c r="H519" s="21">
        <v>0</v>
      </c>
      <c r="I519" s="21">
        <v>0</v>
      </c>
      <c r="J519" s="21">
        <v>0</v>
      </c>
      <c r="K519" s="21">
        <v>0</v>
      </c>
      <c r="L519" s="22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85490</v>
      </c>
      <c r="U519" s="21">
        <v>17098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1">
        <v>0</v>
      </c>
      <c r="AF519" s="21">
        <v>0</v>
      </c>
      <c r="AG519" s="21">
        <v>0</v>
      </c>
      <c r="AH519" s="21">
        <v>0</v>
      </c>
      <c r="AI519" s="21">
        <v>0</v>
      </c>
    </row>
    <row r="520" spans="1:35" s="14" customFormat="1" ht="15.75" x14ac:dyDescent="0.25">
      <c r="A520" s="24" t="s">
        <v>221</v>
      </c>
      <c r="B520" s="23" t="s">
        <v>220</v>
      </c>
      <c r="C520" s="23" t="s">
        <v>217</v>
      </c>
      <c r="D520" s="23" t="s">
        <v>40</v>
      </c>
      <c r="E520" s="23" t="s">
        <v>41</v>
      </c>
      <c r="F520" s="23" t="s">
        <v>42</v>
      </c>
      <c r="G520" s="21">
        <v>235200</v>
      </c>
      <c r="H520" s="21">
        <v>0</v>
      </c>
      <c r="I520" s="21">
        <v>0</v>
      </c>
      <c r="J520" s="21">
        <v>0</v>
      </c>
      <c r="K520" s="21">
        <v>0</v>
      </c>
      <c r="L520" s="22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196000</v>
      </c>
      <c r="U520" s="21">
        <v>39200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</row>
    <row r="521" spans="1:35" s="14" customFormat="1" ht="15.75" x14ac:dyDescent="0.25">
      <c r="A521" s="24" t="s">
        <v>219</v>
      </c>
      <c r="B521" s="23" t="s">
        <v>218</v>
      </c>
      <c r="C521" s="23" t="s">
        <v>217</v>
      </c>
      <c r="D521" s="23" t="s">
        <v>40</v>
      </c>
      <c r="E521" s="23" t="s">
        <v>41</v>
      </c>
      <c r="F521" s="23" t="s">
        <v>42</v>
      </c>
      <c r="G521" s="21">
        <v>451200</v>
      </c>
      <c r="H521" s="21">
        <v>0</v>
      </c>
      <c r="I521" s="21">
        <v>0</v>
      </c>
      <c r="J521" s="21">
        <v>0</v>
      </c>
      <c r="K521" s="21">
        <v>0</v>
      </c>
      <c r="L521" s="22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376000</v>
      </c>
      <c r="U521" s="21">
        <v>75200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1">
        <v>0</v>
      </c>
      <c r="AF521" s="21">
        <v>0</v>
      </c>
      <c r="AG521" s="21">
        <v>0</v>
      </c>
      <c r="AH521" s="21">
        <v>0</v>
      </c>
      <c r="AI521" s="21">
        <v>0</v>
      </c>
    </row>
    <row r="522" spans="1:35" s="14" customFormat="1" ht="15.75" x14ac:dyDescent="0.25">
      <c r="A522" s="24" t="s">
        <v>216</v>
      </c>
      <c r="B522" s="23" t="s">
        <v>215</v>
      </c>
      <c r="C522" s="23" t="s">
        <v>208</v>
      </c>
      <c r="D522" s="23" t="s">
        <v>40</v>
      </c>
      <c r="E522" s="23" t="s">
        <v>41</v>
      </c>
      <c r="F522" s="23" t="s">
        <v>42</v>
      </c>
      <c r="G522" s="21">
        <v>420000</v>
      </c>
      <c r="H522" s="21">
        <v>0</v>
      </c>
      <c r="I522" s="21">
        <v>0</v>
      </c>
      <c r="J522" s="21">
        <v>0</v>
      </c>
      <c r="K522" s="21">
        <v>0</v>
      </c>
      <c r="L522" s="22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350000</v>
      </c>
      <c r="U522" s="21">
        <v>70000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</row>
    <row r="523" spans="1:35" s="14" customFormat="1" ht="15.75" x14ac:dyDescent="0.25">
      <c r="A523" s="24" t="s">
        <v>213</v>
      </c>
      <c r="B523" s="23" t="s">
        <v>214</v>
      </c>
      <c r="C523" s="23" t="s">
        <v>208</v>
      </c>
      <c r="D523" s="23" t="s">
        <v>149</v>
      </c>
      <c r="E523" s="23" t="s">
        <v>27</v>
      </c>
      <c r="F523" s="23" t="s">
        <v>150</v>
      </c>
      <c r="G523" s="21">
        <v>2102362</v>
      </c>
      <c r="H523" s="21">
        <v>0</v>
      </c>
      <c r="I523" s="21">
        <v>0</v>
      </c>
      <c r="J523" s="21">
        <v>0</v>
      </c>
      <c r="K523" s="21">
        <v>0</v>
      </c>
      <c r="L523" s="22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1751968</v>
      </c>
      <c r="U523" s="21">
        <v>350394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1">
        <v>0</v>
      </c>
      <c r="AH523" s="21">
        <v>0</v>
      </c>
      <c r="AI523" s="21">
        <v>0</v>
      </c>
    </row>
    <row r="524" spans="1:35" s="14" customFormat="1" ht="15.75" x14ac:dyDescent="0.25">
      <c r="A524" s="24" t="s">
        <v>213</v>
      </c>
      <c r="B524" s="23"/>
      <c r="C524" s="23" t="s">
        <v>208</v>
      </c>
      <c r="D524" s="23" t="s">
        <v>149</v>
      </c>
      <c r="E524" s="23" t="s">
        <v>27</v>
      </c>
      <c r="F524" s="23" t="s">
        <v>150</v>
      </c>
      <c r="G524" s="21">
        <v>-1387382</v>
      </c>
      <c r="H524" s="21">
        <v>0</v>
      </c>
      <c r="I524" s="21">
        <v>0</v>
      </c>
      <c r="J524" s="21">
        <v>0</v>
      </c>
      <c r="K524" s="21">
        <v>0</v>
      </c>
      <c r="L524" s="22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-1156152</v>
      </c>
      <c r="U524" s="21">
        <v>-231230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</row>
    <row r="525" spans="1:35" s="14" customFormat="1" ht="15.75" x14ac:dyDescent="0.25">
      <c r="A525" s="24" t="s">
        <v>212</v>
      </c>
      <c r="B525" s="23" t="s">
        <v>211</v>
      </c>
      <c r="C525" s="23" t="s">
        <v>208</v>
      </c>
      <c r="D525" s="23" t="s">
        <v>40</v>
      </c>
      <c r="E525" s="23" t="s">
        <v>41</v>
      </c>
      <c r="F525" s="23" t="s">
        <v>42</v>
      </c>
      <c r="G525" s="21">
        <v>336000</v>
      </c>
      <c r="H525" s="21">
        <v>0</v>
      </c>
      <c r="I525" s="21">
        <v>0</v>
      </c>
      <c r="J525" s="21">
        <v>0</v>
      </c>
      <c r="K525" s="21">
        <v>0</v>
      </c>
      <c r="L525" s="22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280000</v>
      </c>
      <c r="U525" s="21">
        <v>56000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1">
        <v>0</v>
      </c>
      <c r="AH525" s="21">
        <v>0</v>
      </c>
      <c r="AI525" s="21">
        <v>0</v>
      </c>
    </row>
    <row r="526" spans="1:35" s="14" customFormat="1" ht="15.75" x14ac:dyDescent="0.25">
      <c r="A526" s="24" t="s">
        <v>210</v>
      </c>
      <c r="B526" s="23" t="s">
        <v>209</v>
      </c>
      <c r="C526" s="23" t="s">
        <v>208</v>
      </c>
      <c r="D526" s="23" t="s">
        <v>40</v>
      </c>
      <c r="E526" s="23" t="s">
        <v>41</v>
      </c>
      <c r="F526" s="23" t="s">
        <v>42</v>
      </c>
      <c r="G526" s="21">
        <v>29800</v>
      </c>
      <c r="H526" s="21">
        <v>0</v>
      </c>
      <c r="I526" s="21">
        <v>0</v>
      </c>
      <c r="J526" s="21">
        <v>0</v>
      </c>
      <c r="K526" s="21">
        <v>0</v>
      </c>
      <c r="L526" s="22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24833</v>
      </c>
      <c r="U526" s="21">
        <v>4967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</row>
    <row r="527" spans="1:35" s="14" customFormat="1" ht="15.75" x14ac:dyDescent="0.25">
      <c r="A527" s="24" t="s">
        <v>207</v>
      </c>
      <c r="B527" s="23" t="s">
        <v>206</v>
      </c>
      <c r="C527" s="23" t="s">
        <v>203</v>
      </c>
      <c r="D527" s="23" t="s">
        <v>40</v>
      </c>
      <c r="E527" s="23" t="s">
        <v>41</v>
      </c>
      <c r="F527" s="23" t="s">
        <v>42</v>
      </c>
      <c r="G527" s="21">
        <v>480000</v>
      </c>
      <c r="H527" s="21">
        <v>0</v>
      </c>
      <c r="I527" s="21">
        <v>0</v>
      </c>
      <c r="J527" s="21">
        <v>0</v>
      </c>
      <c r="K527" s="21">
        <v>0</v>
      </c>
      <c r="L527" s="22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400000</v>
      </c>
      <c r="U527" s="21">
        <v>80000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1">
        <v>0</v>
      </c>
      <c r="AF527" s="21">
        <v>0</v>
      </c>
      <c r="AG527" s="21">
        <v>0</v>
      </c>
      <c r="AH527" s="21">
        <v>0</v>
      </c>
      <c r="AI527" s="21">
        <v>0</v>
      </c>
    </row>
    <row r="528" spans="1:35" s="14" customFormat="1" ht="16.5" thickBot="1" x14ac:dyDescent="0.3">
      <c r="A528" s="24" t="s">
        <v>205</v>
      </c>
      <c r="B528" s="23" t="s">
        <v>204</v>
      </c>
      <c r="C528" s="23" t="s">
        <v>203</v>
      </c>
      <c r="D528" s="23" t="s">
        <v>40</v>
      </c>
      <c r="E528" s="23" t="s">
        <v>41</v>
      </c>
      <c r="F528" s="23" t="s">
        <v>42</v>
      </c>
      <c r="G528" s="21">
        <v>500256</v>
      </c>
      <c r="H528" s="21">
        <v>0</v>
      </c>
      <c r="I528" s="21">
        <v>0</v>
      </c>
      <c r="J528" s="21">
        <v>0</v>
      </c>
      <c r="K528" s="21">
        <v>0</v>
      </c>
      <c r="L528" s="22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416880</v>
      </c>
      <c r="U528" s="21">
        <v>83376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0</v>
      </c>
      <c r="AI528" s="21">
        <v>0</v>
      </c>
    </row>
    <row r="529" spans="1:35" s="15" customFormat="1" ht="16.5" thickBot="1" x14ac:dyDescent="0.3">
      <c r="A529" s="1174" t="s">
        <v>202</v>
      </c>
      <c r="B529" s="1175"/>
      <c r="C529" s="1175"/>
      <c r="D529" s="1175"/>
      <c r="E529" s="1175"/>
      <c r="F529" s="1176"/>
      <c r="G529" s="20">
        <f ca="1">SUM(G13:INDIRECT("G"&amp;(ROW()-1)))</f>
        <v>114462027</v>
      </c>
      <c r="H529" s="20">
        <f ca="1">SUM(H13:INDIRECT("H"&amp;(ROW()-1)))</f>
        <v>829378</v>
      </c>
      <c r="I529" s="20">
        <f ca="1">SUM(I13:INDIRECT("I"&amp;(ROW()-1)))</f>
        <v>0</v>
      </c>
      <c r="J529" s="20">
        <f ca="1">SUM(J13:INDIRECT("J"&amp;(ROW()-1)))</f>
        <v>0</v>
      </c>
      <c r="K529" s="20">
        <f ca="1">SUM(K13:INDIRECT("K"&amp;(ROW()-1)))</f>
        <v>0</v>
      </c>
      <c r="L529" s="20">
        <f ca="1">SUM(L13:INDIRECT("L"&amp;(ROW()-1)))</f>
        <v>21453963</v>
      </c>
      <c r="M529" s="20">
        <f ca="1">SUM(M13:INDIRECT("M"&amp;(ROW()-1)))</f>
        <v>4290795</v>
      </c>
      <c r="N529" s="20">
        <f ca="1">SUM(N13:INDIRECT("N"&amp;(ROW()-1)))</f>
        <v>0</v>
      </c>
      <c r="O529" s="20">
        <f ca="1">SUM(O13:INDIRECT("O"&amp;(ROW()-1)))</f>
        <v>0</v>
      </c>
      <c r="P529" s="20">
        <f ca="1">SUM(P13:INDIRECT("P"&amp;(ROW()-1)))</f>
        <v>0</v>
      </c>
      <c r="Q529" s="20">
        <f ca="1">SUM(Q13:INDIRECT("Q"&amp;(ROW()-1)))</f>
        <v>0</v>
      </c>
      <c r="R529" s="20">
        <f ca="1">SUM(R13:INDIRECT("R"&amp;(ROW()-1)))</f>
        <v>0</v>
      </c>
      <c r="S529" s="20">
        <f ca="1">SUM(S13:INDIRECT("S"&amp;(ROW()-1)))</f>
        <v>0</v>
      </c>
      <c r="T529" s="20">
        <f ca="1">SUM(T13:INDIRECT("T"&amp;(ROW()-1)))</f>
        <v>72844660</v>
      </c>
      <c r="U529" s="20">
        <f ca="1">SUM(U13:INDIRECT("U"&amp;(ROW()-1)))</f>
        <v>14568937</v>
      </c>
      <c r="V529" s="20">
        <f ca="1">SUM(V13:INDIRECT("V"&amp;(ROW()-1)))</f>
        <v>0</v>
      </c>
      <c r="W529" s="20">
        <f ca="1">SUM(W13:INDIRECT("W"&amp;(ROW()-1)))</f>
        <v>0</v>
      </c>
      <c r="X529" s="20">
        <f ca="1">SUM(X13:INDIRECT("X"&amp;(ROW()-1)))</f>
        <v>0</v>
      </c>
      <c r="Y529" s="20">
        <f ca="1">SUM(Y13:INDIRECT("Y"&amp;(ROW()-1)))</f>
        <v>0</v>
      </c>
      <c r="Z529" s="20">
        <f ca="1">SUM(Z13:INDIRECT("Z"&amp;(ROW()-1)))</f>
        <v>0</v>
      </c>
      <c r="AA529" s="20">
        <f ca="1">SUM(AA13:INDIRECT("AA"&amp;(ROW()-1)))</f>
        <v>0</v>
      </c>
      <c r="AB529" s="20">
        <f ca="1">SUM(AB13:INDIRECT("AB"&amp;(ROW()-1)))</f>
        <v>0</v>
      </c>
      <c r="AC529" s="20">
        <f ca="1">SUM(AC13:INDIRECT("AC"&amp;(ROW()-1)))</f>
        <v>0</v>
      </c>
      <c r="AD529" s="20">
        <f ca="1">SUM(AD13:INDIRECT("AD"&amp;(ROW()-1)))</f>
        <v>0</v>
      </c>
      <c r="AE529" s="20">
        <f ca="1">SUM(AE13:INDIRECT("AE"&amp;(ROW()-1)))</f>
        <v>0</v>
      </c>
      <c r="AF529" s="20">
        <f ca="1">SUM(AF13:INDIRECT("AF"&amp;(ROW()-1)))</f>
        <v>0</v>
      </c>
      <c r="AG529" s="20">
        <f ca="1">SUM(AG13:INDIRECT("AG"&amp;(ROW()-1)))</f>
        <v>0</v>
      </c>
      <c r="AH529" s="20">
        <f ca="1">SUM(AH13:INDIRECT("AH"&amp;(ROW()-1)))</f>
        <v>0</v>
      </c>
      <c r="AI529" s="20">
        <f ca="1">SUM(AI13:INDIRECT("AI"&amp;(ROW()-1)))</f>
        <v>0</v>
      </c>
    </row>
    <row r="530" spans="1:35" s="14" customFormat="1" ht="16.5" thickBot="1" x14ac:dyDescent="0.3">
      <c r="A530" s="1185" t="s">
        <v>201</v>
      </c>
      <c r="B530" s="1186"/>
      <c r="C530" s="1186"/>
      <c r="D530" s="1186"/>
      <c r="E530" s="1186"/>
      <c r="F530" s="1186"/>
      <c r="G530" s="1186"/>
      <c r="H530" s="18" t="s">
        <v>200</v>
      </c>
      <c r="I530" s="18" t="s">
        <v>199</v>
      </c>
      <c r="J530" s="18" t="s">
        <v>198</v>
      </c>
      <c r="K530" s="18" t="s">
        <v>197</v>
      </c>
      <c r="L530" s="19" t="s">
        <v>196</v>
      </c>
      <c r="M530" s="18" t="s">
        <v>195</v>
      </c>
      <c r="N530" s="18" t="s">
        <v>194</v>
      </c>
      <c r="O530" s="18" t="s">
        <v>193</v>
      </c>
      <c r="P530" s="18" t="s">
        <v>192</v>
      </c>
      <c r="Q530" s="18" t="s">
        <v>191</v>
      </c>
      <c r="R530" s="18" t="s">
        <v>190</v>
      </c>
      <c r="S530" s="18" t="s">
        <v>189</v>
      </c>
      <c r="T530" s="18" t="s">
        <v>188</v>
      </c>
      <c r="U530" s="18" t="s">
        <v>187</v>
      </c>
      <c r="V530" s="18" t="s">
        <v>186</v>
      </c>
      <c r="W530" s="18" t="s">
        <v>185</v>
      </c>
      <c r="X530" s="18" t="s">
        <v>184</v>
      </c>
      <c r="Y530" s="18" t="s">
        <v>183</v>
      </c>
      <c r="Z530" s="18" t="s">
        <v>182</v>
      </c>
      <c r="AA530" s="18" t="s">
        <v>181</v>
      </c>
      <c r="AB530" s="18" t="s">
        <v>180</v>
      </c>
      <c r="AC530" s="18" t="s">
        <v>179</v>
      </c>
      <c r="AD530" s="18" t="s">
        <v>178</v>
      </c>
      <c r="AE530" s="18" t="s">
        <v>177</v>
      </c>
      <c r="AF530" s="18" t="s">
        <v>176</v>
      </c>
      <c r="AG530" s="18" t="s">
        <v>175</v>
      </c>
      <c r="AH530" s="18" t="s">
        <v>174</v>
      </c>
      <c r="AI530" s="18" t="s">
        <v>173</v>
      </c>
    </row>
    <row r="531" spans="1:35" s="14" customFormat="1" ht="15.75" x14ac:dyDescent="0.25">
      <c r="L531" s="15"/>
    </row>
    <row r="532" spans="1:35" s="14" customFormat="1" ht="15.75" x14ac:dyDescent="0.25">
      <c r="L532" s="15"/>
    </row>
    <row r="533" spans="1:35" s="14" customFormat="1" ht="15.75" x14ac:dyDescent="0.25">
      <c r="L533" s="15"/>
      <c r="T533" s="16">
        <f ca="1">T529+L529+H529</f>
        <v>95128001</v>
      </c>
      <c r="AB533" s="17" t="s">
        <v>172</v>
      </c>
      <c r="AC533" s="17" t="s">
        <v>171</v>
      </c>
    </row>
    <row r="534" spans="1:35" s="14" customFormat="1" ht="15.75" x14ac:dyDescent="0.25">
      <c r="L534" s="15"/>
      <c r="AB534" s="17"/>
    </row>
    <row r="535" spans="1:35" s="14" customFormat="1" ht="15.75" x14ac:dyDescent="0.25">
      <c r="A535" s="14" t="s">
        <v>170</v>
      </c>
      <c r="L535" s="15"/>
      <c r="T535" s="16">
        <f ca="1">T529+L529</f>
        <v>94298623</v>
      </c>
    </row>
    <row r="536" spans="1:35" s="14" customFormat="1" ht="15.75" x14ac:dyDescent="0.25">
      <c r="A536" s="14" t="s">
        <v>169</v>
      </c>
      <c r="L536" s="15"/>
    </row>
    <row r="537" spans="1:35" ht="15.75" x14ac:dyDescent="0.25">
      <c r="A537" s="14" t="s">
        <v>168</v>
      </c>
    </row>
  </sheetData>
  <mergeCells count="29">
    <mergeCell ref="AD10:AE10"/>
    <mergeCell ref="N10:O10"/>
    <mergeCell ref="P10:Q10"/>
    <mergeCell ref="R10:S10"/>
    <mergeCell ref="T10:U10"/>
    <mergeCell ref="V10:W10"/>
    <mergeCell ref="A530:G530"/>
    <mergeCell ref="X10:Y10"/>
    <mergeCell ref="H9:AC9"/>
    <mergeCell ref="K10:K11"/>
    <mergeCell ref="L10:M10"/>
    <mergeCell ref="Z10:AA10"/>
    <mergeCell ref="AB10:AC10"/>
    <mergeCell ref="AH10:AI10"/>
    <mergeCell ref="A529:F529"/>
    <mergeCell ref="AF10:AG10"/>
    <mergeCell ref="AD9:AI9"/>
    <mergeCell ref="A10:A11"/>
    <mergeCell ref="B10:B11"/>
    <mergeCell ref="C10:C11"/>
    <mergeCell ref="D10:D11"/>
    <mergeCell ref="E10:E11"/>
    <mergeCell ref="F10:F11"/>
    <mergeCell ref="H10:H11"/>
    <mergeCell ref="I10:I11"/>
    <mergeCell ref="J10:J11"/>
    <mergeCell ref="A9:C9"/>
    <mergeCell ref="D9:F9"/>
    <mergeCell ref="G9:G1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44D4-AC1D-40EA-98F0-FE3F75EAB509}">
  <dimension ref="C1:D2"/>
  <sheetViews>
    <sheetView workbookViewId="0">
      <selection activeCell="I23" sqref="I23"/>
    </sheetView>
  </sheetViews>
  <sheetFormatPr defaultRowHeight="15" x14ac:dyDescent="0.25"/>
  <cols>
    <col min="3" max="3" width="15" customWidth="1"/>
  </cols>
  <sheetData>
    <row r="1" spans="3:4" x14ac:dyDescent="0.25">
      <c r="C1" t="s">
        <v>163</v>
      </c>
      <c r="D1" t="s">
        <v>167</v>
      </c>
    </row>
    <row r="2" spans="3:4" x14ac:dyDescent="0.25">
      <c r="C2" s="6">
        <v>249737.07699999999</v>
      </c>
      <c r="D2">
        <v>249737.08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B08F-5503-46A5-81E1-7DBC44FB0740}">
  <dimension ref="B1:D14"/>
  <sheetViews>
    <sheetView workbookViewId="0">
      <selection activeCell="C3" sqref="C2:C3"/>
    </sheetView>
  </sheetViews>
  <sheetFormatPr defaultRowHeight="15" x14ac:dyDescent="0.25"/>
  <cols>
    <col min="2" max="2" width="19.5703125" customWidth="1"/>
    <col min="3" max="3" width="20.28515625" style="6" customWidth="1"/>
  </cols>
  <sheetData>
    <row r="1" spans="2:4" x14ac:dyDescent="0.25">
      <c r="B1" t="s">
        <v>163</v>
      </c>
      <c r="C1" s="6" t="s">
        <v>164</v>
      </c>
    </row>
    <row r="2" spans="2:4" x14ac:dyDescent="0.25">
      <c r="B2" s="1">
        <v>895886.33</v>
      </c>
      <c r="C2" s="6">
        <v>852902</v>
      </c>
    </row>
    <row r="3" spans="2:4" x14ac:dyDescent="0.25">
      <c r="B3" s="1">
        <v>529241</v>
      </c>
      <c r="C3" s="6">
        <v>2406140</v>
      </c>
    </row>
    <row r="4" spans="2:4" x14ac:dyDescent="0.25">
      <c r="B4" s="1">
        <v>1548330</v>
      </c>
      <c r="C4" s="6">
        <v>529241</v>
      </c>
    </row>
    <row r="5" spans="2:4" x14ac:dyDescent="0.25">
      <c r="B5" s="1">
        <v>595377</v>
      </c>
      <c r="C5" s="6">
        <v>37520</v>
      </c>
      <c r="D5" t="s">
        <v>165</v>
      </c>
    </row>
    <row r="6" spans="2:4" x14ac:dyDescent="0.25">
      <c r="B6" s="1">
        <v>322962</v>
      </c>
      <c r="C6" s="6">
        <v>24665</v>
      </c>
      <c r="D6" t="s">
        <v>165</v>
      </c>
    </row>
    <row r="7" spans="2:4" x14ac:dyDescent="0.25">
      <c r="B7" s="1"/>
      <c r="C7" s="6">
        <v>19500</v>
      </c>
      <c r="D7" t="s">
        <v>166</v>
      </c>
    </row>
    <row r="8" spans="2:4" x14ac:dyDescent="0.25">
      <c r="B8" s="1"/>
    </row>
    <row r="9" spans="2:4" x14ac:dyDescent="0.25">
      <c r="B9" s="1"/>
    </row>
    <row r="10" spans="2:4" x14ac:dyDescent="0.25">
      <c r="B10" s="1"/>
    </row>
    <row r="11" spans="2:4" x14ac:dyDescent="0.25">
      <c r="B11" s="1"/>
    </row>
    <row r="12" spans="2:4" x14ac:dyDescent="0.25">
      <c r="B12" s="6">
        <f>SUM(B2:B11)</f>
        <v>3891796.33</v>
      </c>
      <c r="C12" s="6">
        <f>SUM(C2:C11)</f>
        <v>3869968</v>
      </c>
    </row>
    <row r="14" spans="2:4" x14ac:dyDescent="0.25">
      <c r="C14" s="12">
        <f>B12-C12</f>
        <v>21828.330000000075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BLERJET PIVOT TABLE</vt:lpstr>
      <vt:lpstr>Pasqyra Pozicionit Financiar</vt:lpstr>
      <vt:lpstr>PASH</vt:lpstr>
      <vt:lpstr>Kapitali i pronarit</vt:lpstr>
      <vt:lpstr>CASH FLOW</vt:lpstr>
      <vt:lpstr>blerjet</vt:lpstr>
      <vt:lpstr>pivot lende e pare</vt:lpstr>
      <vt:lpstr>BL LENDE E PARE </vt:lpstr>
      <vt:lpstr>TOKA PIVOT TABLE</vt:lpstr>
      <vt:lpstr>TOKA FAT BLERJE</vt:lpstr>
      <vt:lpstr>shitjet pivot table</vt:lpstr>
      <vt:lpstr>shitjet 701</vt:lpstr>
      <vt:lpstr>AMORTIZIMI </vt:lpstr>
      <vt:lpstr>TVSH</vt:lpstr>
      <vt:lpstr>klientet </vt:lpstr>
      <vt:lpstr>klient</vt:lpstr>
      <vt:lpstr>furnitori</vt:lpstr>
      <vt:lpstr>furnitor</vt:lpstr>
      <vt:lpstr>4461 DOGANAT </vt:lpstr>
      <vt:lpstr>MG 2019- 2022</vt:lpstr>
      <vt:lpstr>Sheet12</vt:lpstr>
      <vt:lpstr>Sheet14</vt:lpstr>
      <vt:lpstr>Sheet13</vt:lpstr>
      <vt:lpstr>qera tatim burim</vt:lpstr>
      <vt:lpstr>2182</vt:lpstr>
      <vt:lpstr>618 grumbulluara</vt:lpstr>
      <vt:lpstr>618</vt:lpstr>
      <vt:lpstr>kredia</vt:lpstr>
      <vt:lpstr>sigurimet+paga</vt:lpstr>
      <vt:lpstr>BL FISK+TATIMOR</vt:lpstr>
      <vt:lpstr>DOGANAT</vt:lpstr>
      <vt:lpstr>SIST FISKAL BL</vt:lpstr>
      <vt:lpstr>shitjet tatime</vt:lpstr>
      <vt:lpstr>Sheet1</vt:lpstr>
      <vt:lpstr>BLERJE F5</vt:lpstr>
      <vt:lpstr>2181</vt:lpstr>
      <vt:lpstr>6721,605,608,618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Klea</dc:creator>
  <cp:lastModifiedBy>ALTECH2</cp:lastModifiedBy>
  <cp:lastPrinted>2023-02-03T10:14:55Z</cp:lastPrinted>
  <dcterms:created xsi:type="dcterms:W3CDTF">2022-11-17T07:59:10Z</dcterms:created>
  <dcterms:modified xsi:type="dcterms:W3CDTF">2023-07-31T19:17:01Z</dcterms:modified>
</cp:coreProperties>
</file>