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47" activeTab="8"/>
  </bookViews>
  <sheets>
    <sheet name="Kopertina " sheetId="1" r:id="rId1"/>
    <sheet name="AKTIVI" sheetId="2" r:id="rId2"/>
    <sheet name="PASIVI " sheetId="3" r:id="rId3"/>
    <sheet name="PASH" sheetId="4" r:id="rId4"/>
    <sheet name="Fluks mon - indirek" sheetId="5" r:id="rId5"/>
    <sheet name="Formular Statistikor" sheetId="6" r:id="rId6"/>
    <sheet name="Pas e ndrysh ne kapit" sheetId="7" r:id="rId7"/>
    <sheet name="amortizim" sheetId="8" r:id="rId8"/>
    <sheet name="Amortizimi i Detajuar" sheetId="9" r:id="rId9"/>
    <sheet name="Mbyllja" sheetId="10" r:id="rId10"/>
  </sheets>
  <externalReferences>
    <externalReference r:id="rId11"/>
  </externalReferences>
  <definedNames>
    <definedName name="_xlnm.Print_Area" localSheetId="8">'Amortizimi i Detajuar'!$A$63:$H$91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9" i="9"/>
  <c r="E89"/>
  <c r="D89"/>
  <c r="F88"/>
  <c r="E88"/>
  <c r="D88"/>
  <c r="F87"/>
  <c r="E87"/>
  <c r="D87"/>
  <c r="F86"/>
  <c r="E86"/>
  <c r="D86"/>
  <c r="F85"/>
  <c r="E85"/>
  <c r="D85"/>
  <c r="F84"/>
  <c r="E84"/>
  <c r="D84"/>
  <c r="F83"/>
  <c r="E83"/>
  <c r="D83"/>
  <c r="F82"/>
  <c r="E82"/>
  <c r="D82"/>
  <c r="F81"/>
  <c r="E81"/>
  <c r="D81"/>
  <c r="F80"/>
  <c r="E80"/>
  <c r="D80"/>
  <c r="F79"/>
  <c r="E79"/>
  <c r="D79"/>
  <c r="F78"/>
  <c r="E78"/>
  <c r="E90" s="1"/>
  <c r="D78"/>
  <c r="G77"/>
  <c r="E77"/>
  <c r="D77"/>
  <c r="F76"/>
  <c r="E76"/>
  <c r="D76"/>
  <c r="F75"/>
  <c r="E75"/>
  <c r="D75"/>
  <c r="G74"/>
  <c r="F74"/>
  <c r="E74"/>
  <c r="D74"/>
  <c r="F73"/>
  <c r="E73"/>
  <c r="D73"/>
  <c r="F72"/>
  <c r="E72"/>
  <c r="D72"/>
  <c r="F71"/>
  <c r="E71"/>
  <c r="D71"/>
  <c r="G70"/>
  <c r="F70"/>
  <c r="E70"/>
  <c r="D70"/>
  <c r="F69"/>
  <c r="E69"/>
  <c r="D69"/>
  <c r="F68"/>
  <c r="E68"/>
  <c r="D68"/>
  <c r="F67"/>
  <c r="F90" s="1"/>
  <c r="E67"/>
  <c r="D67"/>
  <c r="D90" s="1"/>
  <c r="F59"/>
  <c r="E59"/>
  <c r="D59"/>
  <c r="G58"/>
  <c r="G89" s="1"/>
  <c r="G57"/>
  <c r="G56"/>
  <c r="G55"/>
  <c r="G54"/>
  <c r="G85" s="1"/>
  <c r="G53"/>
  <c r="G52"/>
  <c r="G51"/>
  <c r="G50"/>
  <c r="G81" s="1"/>
  <c r="G49"/>
  <c r="G48"/>
  <c r="G47"/>
  <c r="G45"/>
  <c r="G44"/>
  <c r="G43"/>
  <c r="G42"/>
  <c r="G73" s="1"/>
  <c r="G41"/>
  <c r="G40"/>
  <c r="G39"/>
  <c r="G38"/>
  <c r="G69" s="1"/>
  <c r="G37"/>
  <c r="G59" s="1"/>
  <c r="G36"/>
  <c r="F28"/>
  <c r="E28"/>
  <c r="D28"/>
  <c r="G27"/>
  <c r="G26"/>
  <c r="G88" s="1"/>
  <c r="G25"/>
  <c r="G87" s="1"/>
  <c r="G24"/>
  <c r="G86" s="1"/>
  <c r="G23"/>
  <c r="G22"/>
  <c r="G84" s="1"/>
  <c r="G21"/>
  <c r="G83" s="1"/>
  <c r="G20"/>
  <c r="G82" s="1"/>
  <c r="G19"/>
  <c r="G18"/>
  <c r="G80" s="1"/>
  <c r="G17"/>
  <c r="G79" s="1"/>
  <c r="G16"/>
  <c r="G78" s="1"/>
  <c r="G15"/>
  <c r="G14"/>
  <c r="G76" s="1"/>
  <c r="G13"/>
  <c r="G75" s="1"/>
  <c r="G12"/>
  <c r="G11"/>
  <c r="G10"/>
  <c r="G72" s="1"/>
  <c r="G9"/>
  <c r="G71" s="1"/>
  <c r="G8"/>
  <c r="G7"/>
  <c r="G6"/>
  <c r="G68" s="1"/>
  <c r="G5"/>
  <c r="G67" s="1"/>
  <c r="F34" i="8"/>
  <c r="E34"/>
  <c r="H32"/>
  <c r="F32"/>
  <c r="E32"/>
  <c r="D32"/>
  <c r="L31"/>
  <c r="J31"/>
  <c r="I31"/>
  <c r="G31"/>
  <c r="K31" s="1"/>
  <c r="L30"/>
  <c r="J30"/>
  <c r="I30"/>
  <c r="G30"/>
  <c r="K30" s="1"/>
  <c r="J29"/>
  <c r="L29" s="1"/>
  <c r="I29"/>
  <c r="G29"/>
  <c r="J28"/>
  <c r="L28" s="1"/>
  <c r="K28" s="1"/>
  <c r="I28"/>
  <c r="G28"/>
  <c r="L27"/>
  <c r="J27"/>
  <c r="I27"/>
  <c r="G27"/>
  <c r="K27" s="1"/>
  <c r="L26"/>
  <c r="J26"/>
  <c r="I26"/>
  <c r="G26"/>
  <c r="K26" s="1"/>
  <c r="J25"/>
  <c r="L25" s="1"/>
  <c r="I25"/>
  <c r="G25"/>
  <c r="K25" s="1"/>
  <c r="J24"/>
  <c r="L24" s="1"/>
  <c r="K24" s="1"/>
  <c r="I24"/>
  <c r="G24"/>
  <c r="L23"/>
  <c r="J23"/>
  <c r="I23"/>
  <c r="G23"/>
  <c r="K23" s="1"/>
  <c r="L22"/>
  <c r="J22"/>
  <c r="I22"/>
  <c r="G22"/>
  <c r="K22" s="1"/>
  <c r="J21"/>
  <c r="L21" s="1"/>
  <c r="I21"/>
  <c r="G21"/>
  <c r="J20"/>
  <c r="J32" s="1"/>
  <c r="I20"/>
  <c r="G20"/>
  <c r="L19"/>
  <c r="J19"/>
  <c r="I19"/>
  <c r="G19"/>
  <c r="K19" s="1"/>
  <c r="L18"/>
  <c r="J18"/>
  <c r="I18"/>
  <c r="I32" s="1"/>
  <c r="G18"/>
  <c r="K18" s="1"/>
  <c r="H15"/>
  <c r="H34" s="1"/>
  <c r="D15"/>
  <c r="D34" s="1"/>
  <c r="I14"/>
  <c r="J14" s="1"/>
  <c r="L14" s="1"/>
  <c r="G14"/>
  <c r="J13"/>
  <c r="L13" s="1"/>
  <c r="I13"/>
  <c r="G13"/>
  <c r="K13" s="1"/>
  <c r="J12"/>
  <c r="L12" s="1"/>
  <c r="K12" s="1"/>
  <c r="I12"/>
  <c r="G12"/>
  <c r="L11"/>
  <c r="J11"/>
  <c r="I11"/>
  <c r="G11"/>
  <c r="K11" s="1"/>
  <c r="I10"/>
  <c r="J10" s="1"/>
  <c r="L10" s="1"/>
  <c r="G10"/>
  <c r="J9"/>
  <c r="L9" s="1"/>
  <c r="I9"/>
  <c r="G9"/>
  <c r="K9" s="1"/>
  <c r="J8"/>
  <c r="L8" s="1"/>
  <c r="K8" s="1"/>
  <c r="I8"/>
  <c r="G8"/>
  <c r="L7"/>
  <c r="J7"/>
  <c r="I7"/>
  <c r="G7"/>
  <c r="K7" s="1"/>
  <c r="I6"/>
  <c r="I15" s="1"/>
  <c r="I34" s="1"/>
  <c r="G6"/>
  <c r="G15" s="1"/>
  <c r="D47" i="7"/>
  <c r="C47"/>
  <c r="K47" s="1"/>
  <c r="M47" s="1"/>
  <c r="M46"/>
  <c r="K46"/>
  <c r="K41"/>
  <c r="M41" s="1"/>
  <c r="M40"/>
  <c r="M37"/>
  <c r="K37"/>
  <c r="D37"/>
  <c r="C37"/>
  <c r="M36"/>
  <c r="K36"/>
  <c r="M30"/>
  <c r="M27"/>
  <c r="K27"/>
  <c r="D27"/>
  <c r="C27"/>
  <c r="K21"/>
  <c r="M21" s="1"/>
  <c r="M20"/>
  <c r="M18"/>
  <c r="M16"/>
  <c r="L15"/>
  <c r="L17" s="1"/>
  <c r="L19" s="1"/>
  <c r="L28" s="1"/>
  <c r="L29" s="1"/>
  <c r="L38" s="1"/>
  <c r="L39" s="1"/>
  <c r="L48" s="1"/>
  <c r="H15"/>
  <c r="G15"/>
  <c r="F15"/>
  <c r="D15"/>
  <c r="C15"/>
  <c r="M14"/>
  <c r="K14"/>
  <c r="L11"/>
  <c r="I11"/>
  <c r="I15" s="1"/>
  <c r="E11"/>
  <c r="E15" s="1"/>
  <c r="K10"/>
  <c r="K9"/>
  <c r="M9" s="1"/>
  <c r="M8"/>
  <c r="L7"/>
  <c r="J7"/>
  <c r="J17" s="1"/>
  <c r="I7"/>
  <c r="H7"/>
  <c r="H17" s="1"/>
  <c r="H19" s="1"/>
  <c r="H28" s="1"/>
  <c r="H29" s="1"/>
  <c r="H38" s="1"/>
  <c r="H39" s="1"/>
  <c r="H48" s="1"/>
  <c r="G7"/>
  <c r="G17" s="1"/>
  <c r="G19" s="1"/>
  <c r="G28" s="1"/>
  <c r="G29" s="1"/>
  <c r="G38" s="1"/>
  <c r="G39" s="1"/>
  <c r="G48" s="1"/>
  <c r="F7"/>
  <c r="F17" s="1"/>
  <c r="F19" s="1"/>
  <c r="F28" s="1"/>
  <c r="F29" s="1"/>
  <c r="F38" s="1"/>
  <c r="F39" s="1"/>
  <c r="F48" s="1"/>
  <c r="E7"/>
  <c r="D7"/>
  <c r="D17" s="1"/>
  <c r="D19" s="1"/>
  <c r="C7"/>
  <c r="C17" s="1"/>
  <c r="C19" s="1"/>
  <c r="C28" s="1"/>
  <c r="C29" s="1"/>
  <c r="C38" s="1"/>
  <c r="C39" s="1"/>
  <c r="C48" s="1"/>
  <c r="M6"/>
  <c r="M5"/>
  <c r="K5"/>
  <c r="B1"/>
  <c r="F81" i="6"/>
  <c r="F80"/>
  <c r="E80"/>
  <c r="E86" s="1"/>
  <c r="F79"/>
  <c r="F75"/>
  <c r="F69"/>
  <c r="E69"/>
  <c r="F67"/>
  <c r="E66"/>
  <c r="F64"/>
  <c r="E64"/>
  <c r="F62"/>
  <c r="F61"/>
  <c r="F60"/>
  <c r="E60"/>
  <c r="F58"/>
  <c r="F57"/>
  <c r="F55"/>
  <c r="F54" s="1"/>
  <c r="E54"/>
  <c r="F18"/>
  <c r="F15"/>
  <c r="F23" s="1"/>
  <c r="F7"/>
  <c r="E7"/>
  <c r="E23" s="1"/>
  <c r="B2"/>
  <c r="B51" s="1"/>
  <c r="B1"/>
  <c r="B50" s="1"/>
  <c r="D45" i="5"/>
  <c r="D31"/>
  <c r="D25"/>
  <c r="D22" s="1"/>
  <c r="D20"/>
  <c r="D12"/>
  <c r="B2"/>
  <c r="G37" i="4"/>
  <c r="F37"/>
  <c r="G17"/>
  <c r="G44" s="1"/>
  <c r="F17"/>
  <c r="G13"/>
  <c r="F13"/>
  <c r="F44" s="1"/>
  <c r="C2"/>
  <c r="G40" i="3"/>
  <c r="F40"/>
  <c r="F51" s="1"/>
  <c r="F53" s="1"/>
  <c r="F19"/>
  <c r="F39" s="1"/>
  <c r="G15"/>
  <c r="D19" i="5" s="1"/>
  <c r="F6" i="3"/>
  <c r="C2"/>
  <c r="F60" i="2"/>
  <c r="F61" s="1"/>
  <c r="G44"/>
  <c r="G60" s="1"/>
  <c r="G61" s="1"/>
  <c r="F44"/>
  <c r="G36"/>
  <c r="G22"/>
  <c r="D18" i="5" s="1"/>
  <c r="F22" i="2"/>
  <c r="G15"/>
  <c r="D17" i="5" s="1"/>
  <c r="F15" i="2"/>
  <c r="G9"/>
  <c r="F9"/>
  <c r="G7"/>
  <c r="G34" s="1"/>
  <c r="F7"/>
  <c r="F34" s="1"/>
  <c r="C2"/>
  <c r="J19" i="7" l="1"/>
  <c r="J28" s="1"/>
  <c r="J29" s="1"/>
  <c r="J26"/>
  <c r="K26" s="1"/>
  <c r="M26" s="1"/>
  <c r="K10" i="8"/>
  <c r="G90" i="9"/>
  <c r="L32" i="8"/>
  <c r="K21"/>
  <c r="K32" s="1"/>
  <c r="K29"/>
  <c r="G47" i="4"/>
  <c r="G46" s="1"/>
  <c r="G51" s="1"/>
  <c r="D28" i="7"/>
  <c r="F47" i="4"/>
  <c r="F46" s="1"/>
  <c r="F51"/>
  <c r="K15" i="7"/>
  <c r="M15" s="1"/>
  <c r="D29"/>
  <c r="K14" i="8"/>
  <c r="F86" i="6"/>
  <c r="E17" i="7"/>
  <c r="E19" s="1"/>
  <c r="E28" s="1"/>
  <c r="E29" s="1"/>
  <c r="E38" s="1"/>
  <c r="E39" s="1"/>
  <c r="E48" s="1"/>
  <c r="I17"/>
  <c r="I19" s="1"/>
  <c r="I28" s="1"/>
  <c r="I29" s="1"/>
  <c r="I38" s="1"/>
  <c r="I39" s="1"/>
  <c r="I48" s="1"/>
  <c r="K11"/>
  <c r="J6" i="8"/>
  <c r="L20"/>
  <c r="K20" s="1"/>
  <c r="G28" i="9"/>
  <c r="G6" i="3"/>
  <c r="G19" s="1"/>
  <c r="G39" s="1"/>
  <c r="K7" i="7"/>
  <c r="G32" i="8"/>
  <c r="G34" s="1"/>
  <c r="J31" i="7" l="1"/>
  <c r="K31" s="1"/>
  <c r="M31" s="1"/>
  <c r="G63" i="4"/>
  <c r="G49" i="3" s="1"/>
  <c r="G51" s="1"/>
  <c r="G53" s="1"/>
  <c r="D8" i="5"/>
  <c r="D7" s="1"/>
  <c r="D44" s="1"/>
  <c r="D47" s="1"/>
  <c r="F63" i="4"/>
  <c r="K17" i="7"/>
  <c r="M17" s="1"/>
  <c r="M7"/>
  <c r="L6" i="8"/>
  <c r="J15"/>
  <c r="J34" s="1"/>
  <c r="K29" i="7"/>
  <c r="D38"/>
  <c r="D39" s="1"/>
  <c r="K19"/>
  <c r="K38" l="1"/>
  <c r="M38" s="1"/>
  <c r="M29"/>
  <c r="D48"/>
  <c r="K28"/>
  <c r="M28" s="1"/>
  <c r="M19"/>
  <c r="L15" i="8"/>
  <c r="L34" s="1"/>
  <c r="K6"/>
  <c r="K15" s="1"/>
  <c r="K34" s="1"/>
  <c r="J38" i="7"/>
  <c r="J39" s="1"/>
  <c r="J48" s="1"/>
  <c r="K39" l="1"/>
  <c r="K48" l="1"/>
  <c r="M48" s="1"/>
  <c r="M39"/>
</calcChain>
</file>

<file path=xl/comments1.xml><?xml version="1.0" encoding="utf-8"?>
<comments xmlns="http://schemas.openxmlformats.org/spreadsheetml/2006/main">
  <authors>
    <author/>
  </authors>
  <commentList>
    <comment ref="A19" authorId="0">
      <text>
        <r>
          <rPr>
            <b/>
            <sz val="9"/>
            <color rgb="FF000000"/>
            <rFont val="Tahoma"/>
            <family val="2"/>
          </rPr>
          <t xml:space="preserve">BTS:
</t>
        </r>
        <r>
          <rPr>
            <sz val="9"/>
            <color rgb="FF000000"/>
            <rFont val="Tahoma"/>
            <family val="2"/>
          </rPr>
          <t>U VODH</t>
        </r>
      </text>
    </comment>
    <comment ref="E19" authorId="0">
      <text>
        <r>
          <rPr>
            <b/>
            <sz val="9"/>
            <color rgb="FF000000"/>
            <rFont val="Tahoma"/>
            <family val="2"/>
          </rPr>
          <t xml:space="preserve">BTS:
</t>
        </r>
        <r>
          <rPr>
            <sz val="9"/>
            <color rgb="FF000000"/>
            <rFont val="Tahoma"/>
            <family val="2"/>
          </rPr>
          <t>21/04</t>
        </r>
      </text>
    </comment>
    <comment ref="F19" authorId="0">
      <text>
        <r>
          <rPr>
            <b/>
            <sz val="9"/>
            <color rgb="FF000000"/>
            <rFont val="Tahoma"/>
            <family val="2"/>
          </rPr>
          <t xml:space="preserve">user1.finance:
</t>
        </r>
        <r>
          <rPr>
            <sz val="9"/>
            <color rgb="FF000000"/>
            <rFont val="Tahoma"/>
            <family val="2"/>
          </rPr>
          <t>KASAFORTE E VJEDHUR NE PRILL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15" authorId="0">
      <text>
        <r>
          <rPr>
            <b/>
            <sz val="9"/>
            <color rgb="FF000000"/>
            <rFont val="Tahoma"/>
            <family val="2"/>
          </rPr>
          <t xml:space="preserve">BTS:
</t>
        </r>
        <r>
          <rPr>
            <sz val="9"/>
            <color rgb="FF000000"/>
            <rFont val="Tahoma"/>
            <family val="2"/>
          </rPr>
          <t>21/04</t>
        </r>
      </text>
    </comment>
    <comment ref="F15" authorId="0">
      <text>
        <r>
          <rPr>
            <b/>
            <sz val="9"/>
            <color rgb="FF000000"/>
            <rFont val="Tahoma"/>
            <family val="2"/>
          </rPr>
          <t xml:space="preserve">user1.finance:
</t>
        </r>
        <r>
          <rPr>
            <sz val="9"/>
            <color rgb="FF000000"/>
            <rFont val="Tahoma"/>
            <family val="2"/>
          </rPr>
          <t>KASAFORTE E VJEDHUR NE PRILL</t>
        </r>
      </text>
    </comment>
  </commentList>
</comments>
</file>

<file path=xl/sharedStrings.xml><?xml version="1.0" encoding="utf-8"?>
<sst xmlns="http://schemas.openxmlformats.org/spreadsheetml/2006/main" count="659" uniqueCount="422">
  <si>
    <t>Emertimi dhe Forma Ligjore</t>
  </si>
  <si>
    <t>BIG RRUGA E RE</t>
  </si>
  <si>
    <t xml:space="preserve">N I P T - I </t>
  </si>
  <si>
    <t>L46321206R</t>
  </si>
  <si>
    <t xml:space="preserve">Adresa e Selise </t>
  </si>
  <si>
    <t xml:space="preserve">  Vlore</t>
  </si>
  <si>
    <t xml:space="preserve">Data e Krijimit </t>
  </si>
  <si>
    <t xml:space="preserve">Nr I  Rregj Tregetar </t>
  </si>
  <si>
    <t xml:space="preserve">Veprimtaria kryesore </t>
  </si>
  <si>
    <t>Ushqimore</t>
  </si>
  <si>
    <t xml:space="preserve">PASQYRAT FINANCIARE </t>
  </si>
  <si>
    <t xml:space="preserve">(  Ne zbatim te standarteve  Kombetare te kontabilitetit  Nr 2  te permirsuara </t>
  </si>
  <si>
    <t xml:space="preserve">                  dhe  Ligjit 9228 date 29.04.2004  " Per Kontabilitetin dhe Pasqyrat Financiare " )</t>
  </si>
  <si>
    <t xml:space="preserve">V I T I  </t>
  </si>
  <si>
    <t xml:space="preserve">Pasqyrat jane individuale </t>
  </si>
  <si>
    <t>PO</t>
  </si>
  <si>
    <t xml:space="preserve">Pasqyrat jane  te konsoliduara </t>
  </si>
  <si>
    <t>JO</t>
  </si>
  <si>
    <t xml:space="preserve">Pasqyrat financiare jane te shprehura ne </t>
  </si>
  <si>
    <t>leke</t>
  </si>
  <si>
    <t xml:space="preserve">Pyasqyrat financiare jane te rumbullukasura ne </t>
  </si>
  <si>
    <t xml:space="preserve">Periudha kontabel e Pasqyrave Financiare </t>
  </si>
  <si>
    <t xml:space="preserve">Nga </t>
  </si>
  <si>
    <t>01.01.2018</t>
  </si>
  <si>
    <t xml:space="preserve">Deri </t>
  </si>
  <si>
    <t>31.12.2018</t>
  </si>
  <si>
    <t xml:space="preserve">Data e mbylljes te Pasqyrave Financiare </t>
  </si>
  <si>
    <t>24.03.2019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</si>
  <si>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</si>
  <si>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</si>
  <si>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</si>
  <si>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</si>
  <si>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</si>
  <si>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</si>
  <si>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</si>
  <si>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</si>
  <si>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</si>
  <si>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</si>
  <si>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</si>
  <si>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</si>
  <si>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</si>
  <si>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</si>
  <si>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</si>
  <si>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</si>
  <si>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</si>
  <si>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</si>
  <si>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 xml:space="preserve">Kerkesa ndaj tatim taksave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</si>
  <si>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</si>
  <si>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</si>
  <si>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</si>
  <si>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</si>
  <si>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</si>
  <si>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</si>
  <si>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</si>
  <si>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</si>
  <si>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</si>
  <si>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</si>
  <si>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</si>
  <si>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</si>
  <si>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</si>
  <si>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</si>
  <si>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</si>
  <si>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</si>
  <si>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</si>
  <si>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</si>
  <si>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</si>
  <si>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</si>
  <si>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</si>
  <si>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</si>
  <si>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 xml:space="preserve">Impiante dhe makineri </t>
  </si>
  <si>
    <t>Të tjera Instalime dhe pajisje Mjete trasporti</t>
  </si>
  <si>
    <t>Pajisje kompjuterike, pajisje zyre</t>
  </si>
  <si>
    <t xml:space="preserve">Parapagime për aktive materiale dhe në proces </t>
  </si>
  <si>
    <t>Ativet biologjike</t>
  </si>
  <si>
    <t>Aktive jo materiale:</t>
  </si>
  <si>
    <t>Koncesione,patenta,liçenca,marka tregtare,të drejta dhe akt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</si>
  <si>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</si>
  <si>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</si>
  <si>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</si>
  <si>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</si>
  <si>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</si>
  <si>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</si>
  <si>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III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</si>
  <si>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</si>
  <si>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</si>
  <si>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</si>
  <si>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</si>
  <si>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</si>
  <si>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</si>
  <si>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</si>
  <si>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</si>
  <si>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</si>
  <si>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</si>
  <si>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</si>
  <si>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 xml:space="preserve">Të pagueshme për detyrimet tatimore </t>
  </si>
  <si>
    <t>Të pagueshme për shpenzime të konstatuara</t>
  </si>
  <si>
    <t xml:space="preserve">Të ardhura të shtyra </t>
  </si>
  <si>
    <t>Provizione</t>
  </si>
  <si>
    <t>TOTALI   DETYRIMEVE    AFATSHKURTRA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</si>
  <si>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</si>
  <si>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</si>
  <si>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</si>
  <si>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</si>
  <si>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</si>
  <si>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</si>
  <si>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</si>
  <si>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</si>
  <si>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</si>
  <si>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</si>
  <si>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</si>
  <si>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</si>
  <si>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</si>
  <si>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</si>
  <si>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</si>
  <si>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</si>
  <si>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</si>
  <si>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</si>
  <si>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</si>
  <si>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</si>
  <si>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</si>
  <si>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</si>
  <si>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</si>
  <si>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</si>
  <si>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</si>
  <si>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</si>
  <si>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</si>
  <si>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</si>
  <si>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</si>
  <si>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</si>
  <si>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</si>
  <si>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</si>
  <si>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</si>
  <si>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</si>
  <si>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</si>
  <si>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</si>
  <si>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</si>
  <si>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</si>
  <si>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</si>
  <si>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</si>
  <si>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</si>
  <si>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</si>
  <si>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</si>
  <si>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</si>
  <si>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</si>
  <si>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</si>
  <si>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</si>
  <si>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</si>
  <si>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</si>
  <si>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</si>
  <si>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</si>
  <si>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</si>
  <si>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</si>
  <si>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</si>
  <si>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</si>
  <si>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</si>
  <si>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</si>
  <si>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</si>
  <si>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</si>
  <si>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</si>
  <si>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</si>
  <si>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</si>
  <si>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</si>
  <si>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</si>
  <si>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</si>
  <si>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</si>
  <si>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</si>
  <si>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</si>
  <si>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</si>
  <si>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</si>
  <si>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</si>
  <si>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</si>
  <si>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indirekte)</t>
  </si>
  <si>
    <t xml:space="preserve">Emertimi 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</si>
  <si>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</si>
  <si>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</si>
  <si>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</si>
  <si>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</si>
  <si>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</si>
  <si>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</si>
  <si>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 xml:space="preserve">Fitim nga shitja e aktiveve afatgjata materiale             </t>
  </si>
  <si>
    <t>Ndryshimet në aktivet dhe detyrimet e shfrytëzimit:</t>
  </si>
  <si>
    <r>
      <rPr>
        <i/>
        <sz val="10"/>
        <rFont val="Arial"/>
        <family val="2"/>
      </rPr>
      <t xml:space="preserve">Rënie/(rritje) në të drejtat e arkëtueshme dhe të tjera                      </t>
    </r>
    <r>
      <rPr>
        <sz val="10"/>
        <rFont val="Arial"/>
        <family val="2"/>
      </rPr>
      <t>(X)</t>
    </r>
  </si>
  <si>
    <r>
      <rPr>
        <i/>
        <sz val="10"/>
        <rFont val="Arial"/>
        <family val="2"/>
      </rPr>
      <t xml:space="preserve">Rënie/(rritje) në inventarë                                                                     </t>
    </r>
    <r>
      <rPr>
        <sz val="10"/>
        <rFont val="Arial"/>
        <family val="2"/>
      </rPr>
      <t>(X)</t>
    </r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</si>
  <si>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</si>
  <si>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</si>
  <si>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</si>
  <si>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</si>
  <si>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 xml:space="preserve">Para neto të përdorura për blerjen e filialeve                                  </t>
  </si>
  <si>
    <t>Para neto të arkëtuara nga shitja e filialeve</t>
  </si>
  <si>
    <r>
      <rPr>
        <i/>
        <sz val="10"/>
        <rFont val="Arial"/>
        <family val="2"/>
      </rPr>
      <t xml:space="preserve">Pagesa për blerjen e aktiveve afatgjata materiale                            </t>
    </r>
    <r>
      <rPr>
        <sz val="10"/>
        <rFont val="Arial"/>
        <family val="2"/>
      </rPr>
      <t xml:space="preserve"> (X)</t>
    </r>
  </si>
  <si>
    <t>Arkëtime nga shitja e aktiveve afatgjata materiale</t>
  </si>
  <si>
    <t xml:space="preserve">Pagesa për blerjen e investimeve të tjera                                            </t>
  </si>
  <si>
    <t>Arkëtime nga shitja e investimeve të tjera</t>
  </si>
  <si>
    <t>Dividentë të arkëtuar</t>
  </si>
  <si>
    <t xml:space="preserve">Mjete monetare neto nga/(përdorur në) aktivitetin e investimit              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</si>
  <si>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</si>
  <si>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</si>
  <si>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</si>
  <si>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</si>
  <si>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 xml:space="preserve">Pagesa e kostove të transaksionit që lidhen me kreditë dhe huatë </t>
  </si>
  <si>
    <r>
      <rPr>
        <i/>
        <sz val="10"/>
        <rFont val="Arial"/>
        <family val="2"/>
      </rPr>
      <t xml:space="preserve">Riblerje e aksioneve të veta                                                                   </t>
    </r>
    <r>
      <rPr>
        <sz val="10"/>
        <rFont val="Arial"/>
        <family val="2"/>
      </rPr>
      <t xml:space="preserve">  </t>
    </r>
  </si>
  <si>
    <t xml:space="preserve">Pagesa e aksioneve të përdorura si kolateral                             </t>
  </si>
  <si>
    <t xml:space="preserve">      Pagesa e huave                                                                                         </t>
  </si>
  <si>
    <r>
      <rPr>
        <i/>
        <sz val="10"/>
        <rFont val="Arial"/>
        <family val="2"/>
      </rPr>
      <t xml:space="preserve">Pagesë e detyrimeve të qirasë financiare              </t>
    </r>
    <r>
      <rPr>
        <sz val="10"/>
        <rFont val="Arial"/>
        <family val="2"/>
      </rPr>
      <t xml:space="preserve">                   </t>
    </r>
  </si>
  <si>
    <t xml:space="preserve">Interes i paguar                                                                                     </t>
  </si>
  <si>
    <r>
      <rPr>
        <i/>
        <sz val="10"/>
        <rFont val="Arial"/>
        <family val="2"/>
      </rPr>
      <t xml:space="preserve">Dividendë të paguar                                                                                </t>
    </r>
    <r>
      <rPr>
        <sz val="10"/>
        <rFont val="Arial"/>
        <family val="2"/>
      </rPr>
      <t xml:space="preserve">  (X)</t>
    </r>
  </si>
  <si>
    <t xml:space="preserve">Mjete monetare neto nga/(përdorur në) aktivitetin e financimit             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</si>
  <si>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</si>
  <si>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</si>
  <si>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</si>
  <si>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</si>
  <si>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Pasqyre Nr. 1</t>
  </si>
  <si>
    <t>ANEKS STATISTIKOR</t>
  </si>
  <si>
    <t>TE ARDHURAT</t>
  </si>
  <si>
    <t>Numri I        Llogarise</t>
  </si>
  <si>
    <t>Kodi Statistikor</t>
  </si>
  <si>
    <t>viti 2018</t>
  </si>
  <si>
    <t>Viti 2017</t>
  </si>
  <si>
    <t>Shitje Gjithsej (a+b+c)</t>
  </si>
  <si>
    <t>a)</t>
  </si>
  <si>
    <t>Te ardhura nga shitja e produktit te vet</t>
  </si>
  <si>
    <t>701/702/703</t>
  </si>
  <si>
    <t>b)</t>
  </si>
  <si>
    <t>Te ardhura nga shitja e sherbimeve</t>
  </si>
  <si>
    <t>c)</t>
  </si>
  <si>
    <t>Te ardhura nga shitja e mallrave</t>
  </si>
  <si>
    <t>Te ardhura nga shitje te tjera ( a+b+c)</t>
  </si>
  <si>
    <t>Qeraja</t>
  </si>
  <si>
    <t>Komisione</t>
  </si>
  <si>
    <t>Transport per te tjeret</t>
  </si>
  <si>
    <t xml:space="preserve">Ndryshimet ne inventarin e Prod. gateshem e prodh. proces: </t>
  </si>
  <si>
    <t>Shtesat    ( + )</t>
  </si>
  <si>
    <t>Paksimet  ( -  )</t>
  </si>
  <si>
    <t>Prodhimet per qellimet e vet ndermarrjes dhe eper kapital:</t>
  </si>
  <si>
    <t>nga I cili : Prodhimi I aktiveve afatgjata</t>
  </si>
  <si>
    <t>Te ardhura nga grantet ( Subvencione)</t>
  </si>
  <si>
    <t>Te tjera</t>
  </si>
  <si>
    <t>Te ardhura nga shitja e aktiveve afatgjata</t>
  </si>
  <si>
    <t>Totali I te ardhurave I= (1+2+/-3+4+5+6+7+8)</t>
  </si>
  <si>
    <t>Administratori i Shoqerise</t>
  </si>
  <si>
    <t>Pasqyre Nr. 2</t>
  </si>
  <si>
    <t>Shpenzimet</t>
  </si>
  <si>
    <t>Viti 2018</t>
  </si>
  <si>
    <t>Blerje, shpenzime (a+/-b+c+/-d+e)</t>
  </si>
  <si>
    <t>Blerje/shpenzime materiale dhe materiale te tjera</t>
  </si>
  <si>
    <t>601+602</t>
  </si>
  <si>
    <t>Ndryshimet e gjendjeve te Materialeve (+/-)</t>
  </si>
  <si>
    <t>Mallra te blera</t>
  </si>
  <si>
    <t>605/1</t>
  </si>
  <si>
    <t>d)</t>
  </si>
  <si>
    <t>Ndryshimet e gjendjeve te Mallrave (+/-)</t>
  </si>
  <si>
    <t>e)</t>
  </si>
  <si>
    <t>Shpenzime per sherbime</t>
  </si>
  <si>
    <t>605/2</t>
  </si>
  <si>
    <t>Shpenzime per personelin (a+b)</t>
  </si>
  <si>
    <t>Pagat e personelit</t>
  </si>
  <si>
    <t xml:space="preserve">Shpenzimet per sig. shoqerore e shendetsore </t>
  </si>
  <si>
    <t xml:space="preserve">Amortizimet dhe zhvlersimet </t>
  </si>
  <si>
    <t>Sherbime nga te trete ( a+b+c+d+e+f+g+h+i+j+k+l+m)</t>
  </si>
  <si>
    <t>Sherbimet nga nenkontraktoret</t>
  </si>
  <si>
    <t>Trajtime te pergjithshme</t>
  </si>
  <si>
    <t>Qera</t>
  </si>
  <si>
    <t>Mirmbajtje e riparime</t>
  </si>
  <si>
    <t>Shpenzime per siguracionet</t>
  </si>
  <si>
    <t>f)</t>
  </si>
  <si>
    <t>Kerkime studimore</t>
  </si>
  <si>
    <t>g)</t>
  </si>
  <si>
    <t>Sherbime te tjera</t>
  </si>
  <si>
    <t>h)</t>
  </si>
  <si>
    <t>Shpenzime per koncesione patenta e licenca</t>
  </si>
  <si>
    <t>i)</t>
  </si>
  <si>
    <t>Shpenzime per reklam publicitet</t>
  </si>
  <si>
    <t>j)</t>
  </si>
  <si>
    <t>Transferime udhetime e dieta</t>
  </si>
  <si>
    <t>k)</t>
  </si>
  <si>
    <t>Shpenzime postare e telekomunikacionit</t>
  </si>
  <si>
    <t>l)</t>
  </si>
  <si>
    <t>Shpenzime transporti</t>
  </si>
  <si>
    <t>per blerje</t>
  </si>
  <si>
    <t>per shitje</t>
  </si>
  <si>
    <t>m)</t>
  </si>
  <si>
    <t>Shpenzime per sherbime bankare</t>
  </si>
  <si>
    <t>Tatime dhe taksa(a+b+c+d)</t>
  </si>
  <si>
    <t xml:space="preserve">tatime dhe tarifa </t>
  </si>
  <si>
    <t>Akciza</t>
  </si>
  <si>
    <t>Taksa dhe tarifa doganore</t>
  </si>
  <si>
    <t>Taksa e regjistrimit dhe tatime te tjera</t>
  </si>
  <si>
    <t>635+638</t>
  </si>
  <si>
    <t>Shpenzime te pazbritshme</t>
  </si>
  <si>
    <t>II)</t>
  </si>
  <si>
    <t>Totali I shpenzimeve (II= 1+2+3+4+5)</t>
  </si>
  <si>
    <t>INFORMATE:</t>
  </si>
  <si>
    <t>Numri mesatar I te punesuarve</t>
  </si>
  <si>
    <t xml:space="preserve">Investimet </t>
  </si>
  <si>
    <t>Shtimi I aseteve fikse</t>
  </si>
  <si>
    <t>nga te cilat asete te reja</t>
  </si>
  <si>
    <t>Paksimi I aseteve fikse</t>
  </si>
  <si>
    <t>nga te cilat shitja e aseteve ekzistuese</t>
  </si>
  <si>
    <t>Pasqyra e Ndryshimeve në Kapitalin Neto</t>
  </si>
  <si>
    <t>Pershkrimi i veprimeve me kapitalin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</si>
  <si>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</si>
  <si>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</si>
  <si>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</si>
  <si>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</si>
  <si>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</si>
  <si>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</si>
  <si>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</si>
  <si>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Pozicioni financiar më 31 dhjetor 2014</t>
  </si>
  <si>
    <t>Efekti i ndryshimeve në politikat kontabël</t>
  </si>
  <si>
    <t>Pozicioni financiar i rideklaruar më 1 janar 2015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</si>
  <si>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</si>
  <si>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</si>
  <si>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</si>
  <si>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</si>
  <si>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</si>
  <si>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</si>
  <si>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Dividendë të paguar</t>
  </si>
  <si>
    <t>Totali i transaksioneve me pronarët e njësisë ekonomike</t>
  </si>
  <si>
    <t>Pozicioni financiar i rideklaruar më 31 dhjetor 2015</t>
  </si>
  <si>
    <t>Pozicioni financiar i rideklaruar më 1 janar 2016</t>
  </si>
  <si>
    <t>Pozicioni financiar më 31 dhjetor 2016</t>
  </si>
  <si>
    <t>Pozicioni financiar i rideklaruar më 1 janar 2017</t>
  </si>
  <si>
    <t>Pozicioni financiar më 31 dhjetor 2017</t>
  </si>
  <si>
    <t>Pozicioni financiar i rideklaruar më 1 janar 2018</t>
  </si>
  <si>
    <t>Pozicioni financiar më 31 dhjetor 2018</t>
  </si>
  <si>
    <t>Inventari I Aktiveve Afatgjata Materiale 2018</t>
  </si>
  <si>
    <t>Emertimi</t>
  </si>
  <si>
    <t>Sasia</t>
  </si>
  <si>
    <t>Gjendje</t>
  </si>
  <si>
    <t>Shtesa</t>
  </si>
  <si>
    <t>Pakesime</t>
  </si>
  <si>
    <t>Amortizimi</t>
  </si>
  <si>
    <t>Vl.mbetur</t>
  </si>
  <si>
    <t>Amortiz.i</t>
  </si>
  <si>
    <t>I akumuluar 01/01/2018</t>
  </si>
  <si>
    <t>vitit 2018</t>
  </si>
  <si>
    <t>I akumuluar 31/12/2018</t>
  </si>
  <si>
    <t>PAJISJE KOMPJUTERIKE DHE INFORMATIKE</t>
  </si>
  <si>
    <t>KASE FISKALE</t>
  </si>
  <si>
    <t>KAMERA</t>
  </si>
  <si>
    <t>TELEVIZORE 32 POLSH</t>
  </si>
  <si>
    <t>PALMAR</t>
  </si>
  <si>
    <t>PRINTER BIXOLON</t>
  </si>
  <si>
    <t>KASE FISKALE NESSO</t>
  </si>
  <si>
    <t>MODEN PER KASEN FISKALE NESSO</t>
  </si>
  <si>
    <t>PRINTER TERMIK</t>
  </si>
  <si>
    <t>KOMPJUTER</t>
  </si>
  <si>
    <t>A.A.M. TE TJERA</t>
  </si>
  <si>
    <t>TAVOLINE MARKETI</t>
  </si>
  <si>
    <t>KASAFORTE</t>
  </si>
  <si>
    <t>MAKINE MISHI E DJATHI</t>
  </si>
  <si>
    <t>PESHORE E VOGEL</t>
  </si>
  <si>
    <t>KOSHA PLASTIK</t>
  </si>
  <si>
    <t>KONSTRUKSIONE METALIKE</t>
  </si>
  <si>
    <t>TENDA DIELLI</t>
  </si>
  <si>
    <t>MATERIALE PER RAFTE, SHIRITA TE KUQ</t>
  </si>
  <si>
    <t>KOKA RAFTI</t>
  </si>
  <si>
    <t>FRIGORIFER MURAL</t>
  </si>
  <si>
    <t>FRIGORIFER BANAK</t>
  </si>
  <si>
    <t>KASE PER LEKET</t>
  </si>
  <si>
    <t>KONDICIONER</t>
  </si>
  <si>
    <t>UPS 650 VA</t>
  </si>
  <si>
    <t>TOTALI</t>
  </si>
  <si>
    <t>Aktivet Afatgjata Materiale 2018</t>
  </si>
  <si>
    <t>Amortizimi A.A.Materiale 2018</t>
  </si>
  <si>
    <t>Vlera Kontabel Neto e A.A.Materiale 2018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</si>
  <si>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</si>
  <si>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</si>
  <si>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</si>
  <si>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</si>
  <si>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</si>
  <si>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</si>
  <si>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</si>
  <si>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</si>
  <si>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</si>
  <si>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</si>
  <si>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</si>
  <si>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</si>
  <si>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</si>
  <si>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</si>
  <si>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</si>
  <si>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</si>
  <si>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</si>
  <si>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</si>
  <si>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</si>
  <si>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</si>
  <si>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</si>
  <si>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</si>
  <si>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</si>
  <si>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</si>
  <si>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</si>
  <si>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</si>
  <si>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</si>
  <si>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</si>
  <si>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</si>
  <si>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</si>
  <si>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</si>
  <si>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</si>
  <si>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</si>
  <si>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</si>
  <si>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</si>
  <si>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</si>
  <si>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</si>
  <si>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"KOSTOS MESATARE" </t>
  </si>
  <si>
    <t>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</si>
  <si>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</si>
  <si>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</si>
  <si>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</si>
  <si>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</si>
  <si>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</si>
  <si>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</si>
  <si>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</si>
  <si>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</si>
  <si>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</si>
  <si>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</si>
  <si>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</si>
  <si>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</si>
  <si>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</si>
  <si>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</si>
  <si>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10 % ne vit.</t>
  </si>
  <si>
    <t xml:space="preserve">                                                                             Per Drejtimin e Njesise Ekonomike </t>
  </si>
  <si>
    <t xml:space="preserve">                                                                                    (   Arsen Devollaj )</t>
  </si>
</sst>
</file>

<file path=xl/styles.xml><?xml version="1.0" encoding="utf-8"?>
<styleSheet xmlns="http://schemas.openxmlformats.org/spreadsheetml/2006/main">
  <numFmts count="3">
    <numFmt numFmtId="166" formatCode="_(* #,##0.00_);_(* \(#,##0.00\);_(* \-??_);_(@_)"/>
    <numFmt numFmtId="167" formatCode="_(* #,##0_);_(* \(#,##0\);_(* \-??_);_(@_)"/>
    <numFmt numFmtId="168" formatCode="m/d/yyyy"/>
  </numFmts>
  <fonts count="46">
    <font>
      <sz val="10"/>
      <name val="Arial"/>
    </font>
    <font>
      <sz val="1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4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0"/>
      <name val="Arial"/>
      <family val="2"/>
    </font>
    <font>
      <b/>
      <i/>
      <sz val="10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i/>
      <sz val="10"/>
      <name val="Tahoma"/>
      <family val="2"/>
    </font>
    <font>
      <b/>
      <i/>
      <sz val="10"/>
      <color rgb="FFDD0806"/>
      <name val="Arial"/>
      <family val="2"/>
    </font>
    <font>
      <i/>
      <sz val="10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u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166" fontId="1" fillId="0" borderId="0" applyBorder="0" applyAlignment="0" applyProtection="0"/>
    <xf numFmtId="9" fontId="1" fillId="0" borderId="0" applyBorder="0" applyAlignment="0" applyProtection="0"/>
    <xf numFmtId="0" fontId="2" fillId="0" borderId="0">
      <alignment vertical="top"/>
    </xf>
  </cellStyleXfs>
  <cellXfs count="309">
    <xf numFmtId="0" fontId="0" fillId="0" borderId="0" xfId="0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3" fillId="0" borderId="19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 applyAlignment="1"/>
    <xf numFmtId="0" fontId="3" fillId="0" borderId="6" xfId="0" applyFont="1" applyBorder="1"/>
    <xf numFmtId="0" fontId="3" fillId="0" borderId="7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3" fillId="0" borderId="0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left"/>
    </xf>
    <xf numFmtId="0" fontId="6" fillId="0" borderId="5" xfId="0" applyFont="1" applyBorder="1"/>
    <xf numFmtId="0" fontId="3" fillId="0" borderId="6" xfId="0" applyFont="1" applyBorder="1" applyAlignment="1"/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7" fillId="2" borderId="15" xfId="0" applyFont="1" applyFill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167" fontId="15" fillId="0" borderId="15" xfId="1" applyNumberFormat="1" applyFont="1" applyBorder="1" applyAlignment="1" applyProtection="1">
      <alignment vertical="center"/>
    </xf>
    <xf numFmtId="0" fontId="14" fillId="2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3" fontId="15" fillId="0" borderId="14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3" fontId="13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3" fontId="0" fillId="0" borderId="0" xfId="0" applyNumberFormat="1"/>
    <xf numFmtId="0" fontId="15" fillId="0" borderId="15" xfId="0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/>
    <xf numFmtId="0" fontId="4" fillId="0" borderId="0" xfId="0" applyFont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15" fillId="2" borderId="14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3" fontId="25" fillId="0" borderId="14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7" xfId="0" applyFont="1" applyBorder="1" applyAlignment="1">
      <alignment vertical="center"/>
    </xf>
    <xf numFmtId="0" fontId="23" fillId="0" borderId="7" xfId="0" applyFont="1" applyBorder="1" applyAlignment="1">
      <alignment horizontal="left" vertical="center"/>
    </xf>
    <xf numFmtId="3" fontId="26" fillId="0" borderId="1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3" fontId="26" fillId="0" borderId="14" xfId="0" applyNumberFormat="1" applyFont="1" applyBorder="1" applyAlignment="1">
      <alignment horizontal="right" vertical="center"/>
    </xf>
    <xf numFmtId="167" fontId="23" fillId="0" borderId="15" xfId="1" applyNumberFormat="1" applyFont="1" applyBorder="1" applyAlignment="1" applyProtection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15" xfId="0" applyFont="1" applyBorder="1"/>
    <xf numFmtId="0" fontId="24" fillId="0" borderId="14" xfId="0" applyFont="1" applyBorder="1" applyAlignment="1">
      <alignment horizontal="center"/>
    </xf>
    <xf numFmtId="0" fontId="19" fillId="0" borderId="0" xfId="0" applyFont="1"/>
    <xf numFmtId="0" fontId="18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" fontId="29" fillId="0" borderId="15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24" fillId="0" borderId="0" xfId="0" applyFont="1" applyBorder="1" applyAlignment="1"/>
    <xf numFmtId="0" fontId="26" fillId="0" borderId="0" xfId="0" applyFont="1"/>
    <xf numFmtId="0" fontId="26" fillId="0" borderId="0" xfId="0" applyFont="1" applyBorder="1" applyAlignment="1"/>
    <xf numFmtId="0" fontId="17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left"/>
    </xf>
    <xf numFmtId="3" fontId="4" fillId="0" borderId="14" xfId="0" applyNumberFormat="1" applyFont="1" applyBorder="1"/>
    <xf numFmtId="0" fontId="17" fillId="0" borderId="12" xfId="0" applyFont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left"/>
    </xf>
    <xf numFmtId="3" fontId="17" fillId="0" borderId="14" xfId="0" applyNumberFormat="1" applyFont="1" applyBorder="1"/>
    <xf numFmtId="0" fontId="17" fillId="0" borderId="22" xfId="0" applyFont="1" applyBorder="1" applyAlignment="1">
      <alignment horizontal="center"/>
    </xf>
    <xf numFmtId="3" fontId="17" fillId="0" borderId="14" xfId="0" applyNumberFormat="1" applyFont="1" applyBorder="1" applyAlignment="1">
      <alignment horizontal="right"/>
    </xf>
    <xf numFmtId="3" fontId="17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3" fillId="0" borderId="14" xfId="0" applyFont="1" applyBorder="1"/>
    <xf numFmtId="0" fontId="17" fillId="0" borderId="0" xfId="0" applyFont="1" applyAlignment="1"/>
    <xf numFmtId="0" fontId="26" fillId="0" borderId="0" xfId="0" applyFont="1" applyAlignment="1">
      <alignment horizontal="right"/>
    </xf>
    <xf numFmtId="0" fontId="25" fillId="0" borderId="14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0" fillId="0" borderId="0" xfId="0" applyFont="1"/>
    <xf numFmtId="0" fontId="4" fillId="0" borderId="0" xfId="0" applyFont="1"/>
    <xf numFmtId="0" fontId="26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3" applyFont="1" applyAlignment="1"/>
    <xf numFmtId="0" fontId="31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1" fillId="0" borderId="14" xfId="3" applyFont="1" applyBorder="1" applyAlignment="1"/>
    <xf numFmtId="0" fontId="25" fillId="0" borderId="14" xfId="0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textRotation="90"/>
    </xf>
    <xf numFmtId="0" fontId="4" fillId="0" borderId="14" xfId="3" applyFont="1" applyBorder="1" applyAlignment="1">
      <alignment horizontal="center" vertical="center" textRotation="90" wrapText="1"/>
    </xf>
    <xf numFmtId="0" fontId="4" fillId="0" borderId="14" xfId="3" applyFont="1" applyBorder="1" applyAlignment="1">
      <alignment vertical="center" wrapText="1"/>
    </xf>
    <xf numFmtId="3" fontId="4" fillId="0" borderId="14" xfId="3" applyNumberFormat="1" applyFont="1" applyBorder="1" applyAlignment="1">
      <alignment horizontal="right" vertical="center" wrapText="1"/>
    </xf>
    <xf numFmtId="3" fontId="17" fillId="0" borderId="14" xfId="3" applyNumberFormat="1" applyFont="1" applyBorder="1" applyAlignment="1">
      <alignment horizontal="right" vertical="center" wrapText="1"/>
    </xf>
    <xf numFmtId="0" fontId="17" fillId="0" borderId="14" xfId="3" applyFont="1" applyBorder="1" applyAlignment="1">
      <alignment vertical="center" wrapText="1"/>
    </xf>
    <xf numFmtId="3" fontId="26" fillId="0" borderId="14" xfId="0" applyNumberFormat="1" applyFont="1" applyBorder="1" applyAlignment="1">
      <alignment vertical="center"/>
    </xf>
    <xf numFmtId="0" fontId="7" fillId="0" borderId="0" xfId="3" applyFont="1" applyAlignment="1"/>
    <xf numFmtId="0" fontId="9" fillId="0" borderId="0" xfId="3" applyFont="1" applyAlignment="1"/>
    <xf numFmtId="1" fontId="3" fillId="0" borderId="0" xfId="3" applyNumberFormat="1" applyFont="1" applyAlignment="1">
      <alignment horizontal="right"/>
    </xf>
    <xf numFmtId="167" fontId="7" fillId="0" borderId="0" xfId="3" applyNumberFormat="1" applyFont="1" applyBorder="1" applyAlignment="1" applyProtection="1"/>
    <xf numFmtId="0" fontId="9" fillId="0" borderId="0" xfId="3" applyFont="1" applyAlignment="1">
      <alignment horizontal="left"/>
    </xf>
    <xf numFmtId="0" fontId="33" fillId="0" borderId="0" xfId="0" applyFont="1" applyAlignment="1"/>
    <xf numFmtId="1" fontId="33" fillId="0" borderId="0" xfId="0" applyNumberFormat="1" applyFont="1" applyAlignment="1">
      <alignment horizontal="right"/>
    </xf>
    <xf numFmtId="167" fontId="33" fillId="0" borderId="0" xfId="3" applyNumberFormat="1" applyFont="1" applyBorder="1" applyAlignment="1" applyProtection="1"/>
    <xf numFmtId="167" fontId="7" fillId="0" borderId="12" xfId="3" applyNumberFormat="1" applyFont="1" applyBorder="1" applyAlignment="1" applyProtection="1">
      <alignment horizontal="center"/>
    </xf>
    <xf numFmtId="0" fontId="7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/>
    </xf>
    <xf numFmtId="168" fontId="7" fillId="0" borderId="17" xfId="3" applyNumberFormat="1" applyFont="1" applyBorder="1" applyAlignment="1">
      <alignment horizontal="center"/>
    </xf>
    <xf numFmtId="0" fontId="7" fillId="0" borderId="17" xfId="3" applyFont="1" applyBorder="1" applyAlignment="1">
      <alignment horizontal="center" vertical="center"/>
    </xf>
    <xf numFmtId="168" fontId="7" fillId="0" borderId="17" xfId="3" applyNumberFormat="1" applyFont="1" applyBorder="1" applyAlignment="1">
      <alignment horizontal="center" wrapText="1"/>
    </xf>
    <xf numFmtId="0" fontId="7" fillId="0" borderId="17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3" fillId="0" borderId="14" xfId="3" applyFont="1" applyBorder="1" applyAlignment="1"/>
    <xf numFmtId="1" fontId="7" fillId="0" borderId="14" xfId="3" applyNumberFormat="1" applyFont="1" applyBorder="1" applyAlignment="1">
      <alignment horizontal="right"/>
    </xf>
    <xf numFmtId="3" fontId="7" fillId="0" borderId="14" xfId="3" applyNumberFormat="1" applyFont="1" applyBorder="1" applyAlignment="1" applyProtection="1"/>
    <xf numFmtId="3" fontId="7" fillId="0" borderId="14" xfId="3" applyNumberFormat="1" applyFont="1" applyBorder="1" applyAlignment="1"/>
    <xf numFmtId="9" fontId="7" fillId="0" borderId="14" xfId="2" applyFont="1" applyBorder="1" applyAlignment="1" applyProtection="1"/>
    <xf numFmtId="9" fontId="29" fillId="0" borderId="14" xfId="2" applyFont="1" applyBorder="1" applyAlignment="1" applyProtection="1">
      <alignment horizontal="center" vertical="center"/>
    </xf>
    <xf numFmtId="0" fontId="7" fillId="0" borderId="14" xfId="3" applyFont="1" applyBorder="1" applyAlignment="1">
      <alignment vertical="top"/>
    </xf>
    <xf numFmtId="1" fontId="7" fillId="0" borderId="14" xfId="3" applyNumberFormat="1" applyFont="1" applyBorder="1" applyAlignment="1">
      <alignment horizontal="right" vertical="top"/>
    </xf>
    <xf numFmtId="3" fontId="34" fillId="0" borderId="14" xfId="3" applyNumberFormat="1" applyFont="1" applyBorder="1" applyAlignment="1" applyProtection="1">
      <alignment horizontal="right"/>
    </xf>
    <xf numFmtId="3" fontId="3" fillId="0" borderId="14" xfId="3" applyNumberFormat="1" applyFont="1" applyBorder="1" applyAlignment="1" applyProtection="1"/>
    <xf numFmtId="3" fontId="29" fillId="0" borderId="14" xfId="3" applyNumberFormat="1" applyFont="1" applyBorder="1" applyAlignment="1"/>
    <xf numFmtId="3" fontId="35" fillId="0" borderId="14" xfId="3" applyNumberFormat="1" applyFont="1" applyBorder="1" applyAlignment="1"/>
    <xf numFmtId="9" fontId="14" fillId="0" borderId="14" xfId="3" applyNumberFormat="1" applyFont="1" applyBorder="1" applyAlignment="1" applyProtection="1">
      <alignment horizontal="center"/>
    </xf>
    <xf numFmtId="9" fontId="29" fillId="0" borderId="14" xfId="3" applyNumberFormat="1" applyFont="1" applyBorder="1" applyAlignment="1" applyProtection="1">
      <alignment horizontal="center"/>
    </xf>
    <xf numFmtId="3" fontId="7" fillId="0" borderId="15" xfId="3" applyNumberFormat="1" applyFont="1" applyBorder="1" applyAlignment="1" applyProtection="1"/>
    <xf numFmtId="0" fontId="2" fillId="0" borderId="14" xfId="3" applyFont="1" applyBorder="1" applyAlignment="1">
      <alignment horizontal="center"/>
    </xf>
    <xf numFmtId="0" fontId="2" fillId="0" borderId="14" xfId="3" applyFont="1" applyBorder="1" applyAlignment="1">
      <alignment vertical="top"/>
    </xf>
    <xf numFmtId="167" fontId="2" fillId="0" borderId="14" xfId="3" applyNumberFormat="1" applyFont="1" applyBorder="1" applyAlignment="1" applyProtection="1"/>
    <xf numFmtId="3" fontId="2" fillId="0" borderId="14" xfId="3" applyNumberFormat="1" applyFont="1" applyBorder="1" applyAlignment="1"/>
    <xf numFmtId="3" fontId="2" fillId="0" borderId="14" xfId="3" applyNumberFormat="1" applyFont="1" applyBorder="1" applyAlignment="1" applyProtection="1"/>
    <xf numFmtId="3" fontId="36" fillId="0" borderId="14" xfId="3" applyNumberFormat="1" applyFont="1" applyBorder="1" applyAlignment="1" applyProtection="1">
      <alignment horizontal="right"/>
    </xf>
    <xf numFmtId="3" fontId="7" fillId="0" borderId="16" xfId="3" applyNumberFormat="1" applyFont="1" applyBorder="1" applyAlignment="1" applyProtection="1"/>
    <xf numFmtId="3" fontId="7" fillId="0" borderId="16" xfId="3" applyNumberFormat="1" applyFont="1" applyBorder="1" applyAlignment="1"/>
    <xf numFmtId="167" fontId="3" fillId="0" borderId="16" xfId="3" applyNumberFormat="1" applyFont="1" applyBorder="1" applyAlignment="1" applyProtection="1">
      <alignment vertical="top"/>
    </xf>
    <xf numFmtId="167" fontId="7" fillId="0" borderId="16" xfId="3" applyNumberFormat="1" applyFont="1" applyBorder="1" applyAlignment="1" applyProtection="1">
      <alignment vertical="top"/>
    </xf>
    <xf numFmtId="3" fontId="7" fillId="0" borderId="16" xfId="3" applyNumberFormat="1" applyFont="1" applyBorder="1" applyAlignment="1">
      <alignment vertical="top"/>
    </xf>
    <xf numFmtId="0" fontId="3" fillId="0" borderId="14" xfId="3" applyFont="1" applyBorder="1" applyAlignment="1">
      <alignment horizontal="left" vertical="center"/>
    </xf>
    <xf numFmtId="1" fontId="3" fillId="0" borderId="14" xfId="3" applyNumberFormat="1" applyFont="1" applyBorder="1" applyAlignment="1">
      <alignment horizontal="left" vertical="center"/>
    </xf>
    <xf numFmtId="167" fontId="3" fillId="0" borderId="14" xfId="3" applyNumberFormat="1" applyFont="1" applyBorder="1" applyAlignment="1" applyProtection="1">
      <alignment horizontal="left" vertical="center"/>
    </xf>
    <xf numFmtId="0" fontId="7" fillId="0" borderId="12" xfId="0" applyFont="1" applyBorder="1" applyAlignment="1">
      <alignment horizontal="center"/>
    </xf>
    <xf numFmtId="168" fontId="7" fillId="0" borderId="17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vertical="top"/>
    </xf>
    <xf numFmtId="167" fontId="2" fillId="0" borderId="14" xfId="3" applyNumberFormat="1" applyFont="1" applyBorder="1" applyAlignment="1" applyProtection="1">
      <alignment horizontal="center"/>
    </xf>
    <xf numFmtId="0" fontId="2" fillId="0" borderId="14" xfId="0" applyFont="1" applyBorder="1"/>
    <xf numFmtId="0" fontId="7" fillId="0" borderId="14" xfId="0" applyFont="1" applyBorder="1" applyAlignment="1">
      <alignment horizontal="center"/>
    </xf>
    <xf numFmtId="0" fontId="41" fillId="0" borderId="14" xfId="0" applyFont="1" applyBorder="1"/>
    <xf numFmtId="167" fontId="41" fillId="0" borderId="14" xfId="3" applyNumberFormat="1" applyFont="1" applyBorder="1" applyAlignment="1" applyProtection="1"/>
    <xf numFmtId="0" fontId="0" fillId="0" borderId="0" xfId="0" applyBorder="1" applyAlignment="1">
      <alignment horizontal="center"/>
    </xf>
    <xf numFmtId="0" fontId="42" fillId="0" borderId="0" xfId="0" applyFont="1" applyBorder="1"/>
    <xf numFmtId="1" fontId="42" fillId="0" borderId="0" xfId="0" applyNumberFormat="1" applyFont="1" applyBorder="1"/>
    <xf numFmtId="167" fontId="42" fillId="0" borderId="0" xfId="3" applyNumberFormat="1" applyFont="1" applyBorder="1" applyAlignment="1" applyProtection="1"/>
    <xf numFmtId="167" fontId="0" fillId="0" borderId="0" xfId="0" applyNumberFormat="1"/>
    <xf numFmtId="0" fontId="42" fillId="0" borderId="14" xfId="0" applyFont="1" applyBorder="1"/>
    <xf numFmtId="0" fontId="0" fillId="0" borderId="20" xfId="0" applyBorder="1"/>
    <xf numFmtId="0" fontId="0" fillId="0" borderId="8" xfId="0" applyBorder="1"/>
    <xf numFmtId="0" fontId="0" fillId="0" borderId="13" xfId="0" applyBorder="1"/>
    <xf numFmtId="0" fontId="0" fillId="0" borderId="0" xfId="0" applyAlignment="1">
      <alignment vertical="center"/>
    </xf>
    <xf numFmtId="0" fontId="44" fillId="0" borderId="21" xfId="0" applyFont="1" applyBorder="1"/>
    <xf numFmtId="0" fontId="9" fillId="0" borderId="23" xfId="0" applyFont="1" applyBorder="1" applyAlignment="1">
      <alignment horizontal="center"/>
    </xf>
    <xf numFmtId="0" fontId="44" fillId="0" borderId="24" xfId="0" applyFont="1" applyBorder="1"/>
    <xf numFmtId="0" fontId="44" fillId="0" borderId="25" xfId="0" applyFont="1" applyBorder="1"/>
    <xf numFmtId="0" fontId="44" fillId="0" borderId="0" xfId="0" applyFont="1"/>
    <xf numFmtId="0" fontId="44" fillId="0" borderId="26" xfId="0" applyFont="1" applyBorder="1"/>
    <xf numFmtId="0" fontId="44" fillId="0" borderId="27" xfId="0" applyFont="1" applyBorder="1"/>
    <xf numFmtId="0" fontId="44" fillId="0" borderId="27" xfId="0" applyFont="1" applyBorder="1" applyAlignment="1"/>
    <xf numFmtId="0" fontId="44" fillId="0" borderId="26" xfId="0" applyFont="1" applyBorder="1"/>
    <xf numFmtId="0" fontId="44" fillId="0" borderId="28" xfId="0" applyFont="1" applyBorder="1"/>
    <xf numFmtId="0" fontId="44" fillId="0" borderId="29" xfId="0" applyFont="1" applyBorder="1"/>
    <xf numFmtId="0" fontId="0" fillId="0" borderId="21" xfId="0" applyBorder="1"/>
    <xf numFmtId="0" fontId="45" fillId="0" borderId="0" xfId="0" applyFont="1" applyBorder="1" applyAlignment="1">
      <alignment horizontal="right" vertical="center"/>
    </xf>
    <xf numFmtId="0" fontId="45" fillId="0" borderId="0" xfId="0" applyFont="1" applyBorder="1" applyAlignment="1">
      <alignment vertical="center"/>
    </xf>
    <xf numFmtId="0" fontId="0" fillId="0" borderId="25" xfId="0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21" xfId="0" applyFont="1" applyBorder="1"/>
    <xf numFmtId="0" fontId="7" fillId="0" borderId="25" xfId="0" applyFont="1" applyBorder="1"/>
    <xf numFmtId="0" fontId="0" fillId="0" borderId="25" xfId="0" applyBorder="1" applyAlignment="1">
      <alignment horizontal="center"/>
    </xf>
    <xf numFmtId="0" fontId="0" fillId="0" borderId="18" xfId="0" applyBorder="1"/>
    <xf numFmtId="0" fontId="0" fillId="0" borderId="5" xfId="0" applyBorder="1"/>
    <xf numFmtId="0" fontId="41" fillId="0" borderId="5" xfId="0" applyFont="1" applyBorder="1"/>
    <xf numFmtId="0" fontId="0" fillId="0" borderId="19" xfId="0" applyBorder="1"/>
    <xf numFmtId="0" fontId="23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7" fillId="0" borderId="0" xfId="3" applyFont="1" applyBorder="1" applyAlignment="1">
      <alignment horizontal="center"/>
    </xf>
    <xf numFmtId="0" fontId="7" fillId="0" borderId="14" xfId="3" applyFont="1" applyBorder="1" applyAlignment="1">
      <alignment horizontal="center" vertical="center"/>
    </xf>
    <xf numFmtId="1" fontId="7" fillId="0" borderId="14" xfId="3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</cellXfs>
  <cellStyles count="4">
    <cellStyle name="Comma" xfId="1" builtinId="3"/>
    <cellStyle name="Explanatory Text" xfId="3" builtinId="53" customBuiltin="1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Users/BTS/Downloads/sintetikl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 pas mbylljes"/>
      <sheetName val="sin bilanc"/>
      <sheetName val="tatim fitimi"/>
      <sheetName val="tatim burim"/>
      <sheetName val="sig shoq"/>
      <sheetName val="TVSH"/>
      <sheetName val="listepagesa"/>
      <sheetName val="listepagesa qershor"/>
      <sheetName val="deklarata tb"/>
    </sheetNames>
    <sheetDataSet>
      <sheetData sheetId="0"/>
      <sheetData sheetId="1">
        <row r="42">
          <cell r="F42">
            <v>-1362141.96399987</v>
          </cell>
        </row>
        <row r="48">
          <cell r="F48">
            <v>71916673.069999799</v>
          </cell>
        </row>
        <row r="52">
          <cell r="F52">
            <v>686384.93</v>
          </cell>
        </row>
        <row r="56">
          <cell r="F56">
            <v>1956336</v>
          </cell>
        </row>
        <row r="58">
          <cell r="F58">
            <v>100000.08</v>
          </cell>
        </row>
        <row r="61">
          <cell r="F61">
            <v>18454.689999999999</v>
          </cell>
        </row>
        <row r="62">
          <cell r="F62">
            <v>14525.41</v>
          </cell>
        </row>
        <row r="63">
          <cell r="F63">
            <v>204900</v>
          </cell>
        </row>
        <row r="64">
          <cell r="F64">
            <v>3559099</v>
          </cell>
        </row>
        <row r="65">
          <cell r="F65">
            <v>597699.5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8080"/>
  </sheetPr>
  <dimension ref="B2:O54"/>
  <sheetViews>
    <sheetView zoomScaleNormal="100" workbookViewId="0">
      <selection activeCell="F52" sqref="F52"/>
    </sheetView>
  </sheetViews>
  <sheetFormatPr defaultRowHeight="12.75"/>
  <cols>
    <col min="1" max="1" width="2.85546875" customWidth="1"/>
    <col min="2" max="3" width="8.85546875" customWidth="1"/>
    <col min="4" max="4" width="11.42578125" customWidth="1"/>
    <col min="5" max="5" width="9.140625" customWidth="1"/>
    <col min="6" max="6" width="10.140625" customWidth="1"/>
    <col min="7" max="7" width="10" customWidth="1"/>
    <col min="8" max="8" width="17.42578125" customWidth="1"/>
    <col min="9" max="9" width="5.85546875" customWidth="1"/>
    <col min="10" max="10" width="5.140625" hidden="1" customWidth="1"/>
    <col min="11" max="1025" width="8.85546875" customWidth="1"/>
  </cols>
  <sheetData>
    <row r="2" spans="2:15">
      <c r="B2" s="19"/>
      <c r="C2" s="20"/>
      <c r="D2" s="20"/>
      <c r="E2" s="20"/>
      <c r="F2" s="20"/>
      <c r="G2" s="20"/>
      <c r="H2" s="20"/>
      <c r="I2" s="21"/>
    </row>
    <row r="3" spans="2:15">
      <c r="B3" s="22"/>
      <c r="C3" s="23" t="s">
        <v>0</v>
      </c>
      <c r="D3" s="23"/>
      <c r="E3" s="23"/>
      <c r="F3" s="24" t="s">
        <v>1</v>
      </c>
      <c r="G3" s="24"/>
      <c r="H3" s="24"/>
      <c r="I3" s="25"/>
    </row>
    <row r="4" spans="2:15">
      <c r="B4" s="22"/>
      <c r="C4" s="23" t="s">
        <v>2</v>
      </c>
      <c r="D4" s="23"/>
      <c r="E4" s="23"/>
      <c r="F4" s="26" t="s">
        <v>3</v>
      </c>
      <c r="G4" s="26"/>
      <c r="H4" s="26"/>
      <c r="I4" s="25"/>
      <c r="M4" s="27"/>
      <c r="N4" s="27"/>
      <c r="O4" s="27"/>
    </row>
    <row r="5" spans="2:15">
      <c r="B5" s="22"/>
      <c r="C5" s="23" t="s">
        <v>4</v>
      </c>
      <c r="D5" s="23"/>
      <c r="E5" s="14" t="s">
        <v>5</v>
      </c>
      <c r="F5" s="14"/>
      <c r="G5" s="14"/>
      <c r="H5" s="14"/>
      <c r="I5" s="25"/>
      <c r="M5" s="27"/>
      <c r="N5" s="27"/>
      <c r="O5" s="27"/>
    </row>
    <row r="6" spans="2:15">
      <c r="B6" s="22"/>
      <c r="C6" s="23"/>
      <c r="D6" s="23"/>
      <c r="E6" s="23"/>
      <c r="F6" s="23"/>
      <c r="G6" s="13"/>
      <c r="H6" s="13"/>
      <c r="I6" s="25"/>
      <c r="M6" s="28"/>
      <c r="N6" s="28"/>
      <c r="O6" s="28"/>
    </row>
    <row r="7" spans="2:15">
      <c r="B7" s="22"/>
      <c r="C7" s="29" t="s">
        <v>6</v>
      </c>
      <c r="D7" s="23"/>
      <c r="E7" s="30"/>
      <c r="F7" s="14">
        <v>2012</v>
      </c>
      <c r="G7" s="14"/>
      <c r="H7" s="30"/>
      <c r="I7" s="25"/>
      <c r="M7" s="28"/>
      <c r="N7" s="28"/>
      <c r="O7" s="28"/>
    </row>
    <row r="8" spans="2:15">
      <c r="B8" s="22"/>
      <c r="C8" s="29" t="s">
        <v>7</v>
      </c>
      <c r="D8" s="23"/>
      <c r="E8" s="31"/>
      <c r="F8" s="12"/>
      <c r="G8" s="12"/>
      <c r="H8" s="31"/>
      <c r="I8" s="25"/>
      <c r="M8" s="27"/>
      <c r="N8" s="27"/>
      <c r="O8" s="27"/>
    </row>
    <row r="9" spans="2:15">
      <c r="B9" s="22"/>
      <c r="C9" s="23"/>
      <c r="D9" s="23"/>
      <c r="E9" s="23"/>
      <c r="F9" s="23"/>
      <c r="G9" s="23"/>
      <c r="H9" s="23"/>
      <c r="I9" s="25"/>
    </row>
    <row r="10" spans="2:15">
      <c r="B10" s="22"/>
      <c r="C10" s="29" t="s">
        <v>8</v>
      </c>
      <c r="D10" s="23"/>
      <c r="E10" s="14" t="s">
        <v>9</v>
      </c>
      <c r="F10" s="14"/>
      <c r="G10" s="14"/>
      <c r="H10" s="14"/>
      <c r="I10" s="25"/>
    </row>
    <row r="11" spans="2:15">
      <c r="B11" s="22"/>
      <c r="C11" s="23"/>
      <c r="D11" s="23"/>
      <c r="E11" s="12"/>
      <c r="F11" s="12"/>
      <c r="G11" s="12"/>
      <c r="H11" s="12"/>
      <c r="I11" s="25"/>
    </row>
    <row r="12" spans="2:15">
      <c r="B12" s="22"/>
      <c r="C12" s="23"/>
      <c r="D12" s="23"/>
      <c r="E12" s="11"/>
      <c r="F12" s="11"/>
      <c r="G12" s="11"/>
      <c r="H12" s="11"/>
      <c r="I12" s="25"/>
    </row>
    <row r="13" spans="2:15">
      <c r="B13" s="22"/>
      <c r="C13" s="23"/>
      <c r="D13" s="23"/>
      <c r="E13" s="13"/>
      <c r="F13" s="13"/>
      <c r="G13" s="13"/>
      <c r="H13" s="13"/>
      <c r="I13" s="25"/>
    </row>
    <row r="14" spans="2:15">
      <c r="B14" s="22"/>
      <c r="C14" s="23"/>
      <c r="D14" s="23"/>
      <c r="E14" s="23"/>
      <c r="F14" s="23"/>
      <c r="G14" s="23"/>
      <c r="H14" s="23"/>
      <c r="I14" s="25"/>
    </row>
    <row r="15" spans="2:15">
      <c r="B15" s="22"/>
      <c r="C15" s="23"/>
      <c r="D15" s="23"/>
      <c r="E15" s="23"/>
      <c r="F15" s="23"/>
      <c r="G15" s="23"/>
      <c r="H15" s="23"/>
      <c r="I15" s="25"/>
    </row>
    <row r="16" spans="2:15">
      <c r="B16" s="22"/>
      <c r="C16" s="23"/>
      <c r="D16" s="23"/>
      <c r="E16" s="23"/>
      <c r="F16" s="23"/>
      <c r="G16" s="23"/>
      <c r="H16" s="23"/>
      <c r="I16" s="25"/>
    </row>
    <row r="17" spans="2:9">
      <c r="B17" s="22"/>
      <c r="C17" s="23"/>
      <c r="D17" s="23"/>
      <c r="E17" s="23"/>
      <c r="F17" s="23"/>
      <c r="G17" s="23"/>
      <c r="H17" s="23"/>
      <c r="I17" s="25"/>
    </row>
    <row r="18" spans="2:9">
      <c r="B18" s="22"/>
      <c r="C18" s="23"/>
      <c r="D18" s="23"/>
      <c r="E18" s="23"/>
      <c r="F18" s="23"/>
      <c r="G18" s="23"/>
      <c r="H18" s="23"/>
      <c r="I18" s="25"/>
    </row>
    <row r="19" spans="2:9" ht="23.25">
      <c r="B19" s="22"/>
      <c r="C19" s="10" t="s">
        <v>10</v>
      </c>
      <c r="D19" s="10"/>
      <c r="E19" s="10"/>
      <c r="F19" s="10"/>
      <c r="G19" s="10"/>
      <c r="H19" s="10"/>
      <c r="I19" s="25"/>
    </row>
    <row r="20" spans="2:9">
      <c r="B20" s="22"/>
      <c r="C20" s="23"/>
      <c r="D20" s="23"/>
      <c r="E20" s="23"/>
      <c r="F20" s="23"/>
      <c r="G20" s="23"/>
      <c r="H20" s="23"/>
      <c r="I20" s="25"/>
    </row>
    <row r="21" spans="2:9">
      <c r="B21" s="22"/>
      <c r="C21" s="32" t="s">
        <v>11</v>
      </c>
      <c r="D21" s="32"/>
      <c r="E21" s="32"/>
      <c r="F21" s="32"/>
      <c r="G21" s="32"/>
      <c r="H21" s="32"/>
      <c r="I21" s="25"/>
    </row>
    <row r="22" spans="2:9">
      <c r="B22" s="22" t="s">
        <v>12</v>
      </c>
      <c r="C22" s="32"/>
      <c r="D22" s="32"/>
      <c r="E22" s="32"/>
      <c r="F22" s="32"/>
      <c r="G22" s="32"/>
      <c r="H22" s="32"/>
      <c r="I22" s="25"/>
    </row>
    <row r="23" spans="2:9">
      <c r="B23" s="22"/>
      <c r="C23" s="23"/>
      <c r="D23" s="23"/>
      <c r="E23" s="23"/>
      <c r="F23" s="23"/>
      <c r="G23" s="23"/>
      <c r="H23" s="23"/>
      <c r="I23" s="25"/>
    </row>
    <row r="24" spans="2:9">
      <c r="B24" s="22"/>
      <c r="C24" s="23"/>
      <c r="D24" s="23"/>
      <c r="E24" s="23"/>
      <c r="F24" s="23"/>
      <c r="G24" s="23"/>
      <c r="H24" s="23"/>
      <c r="I24" s="25"/>
    </row>
    <row r="25" spans="2:9">
      <c r="B25" s="22"/>
      <c r="C25" s="23"/>
      <c r="D25" s="23"/>
      <c r="E25" s="23"/>
      <c r="F25" s="23"/>
      <c r="G25" s="23"/>
      <c r="H25" s="23"/>
      <c r="I25" s="25"/>
    </row>
    <row r="26" spans="2:9" ht="18">
      <c r="B26" s="22"/>
      <c r="C26" s="23"/>
      <c r="D26" s="33" t="s">
        <v>13</v>
      </c>
      <c r="E26" s="33"/>
      <c r="F26" s="33">
        <v>2018</v>
      </c>
      <c r="G26" s="30"/>
      <c r="H26" s="23"/>
      <c r="I26" s="25"/>
    </row>
    <row r="27" spans="2:9">
      <c r="B27" s="22"/>
      <c r="C27" s="23"/>
      <c r="D27" s="23"/>
      <c r="E27" s="23"/>
      <c r="F27" s="23"/>
      <c r="G27" s="23"/>
      <c r="H27" s="23"/>
      <c r="I27" s="25"/>
    </row>
    <row r="28" spans="2:9">
      <c r="B28" s="22"/>
      <c r="C28" s="23"/>
      <c r="D28" s="23"/>
      <c r="E28" s="23"/>
      <c r="F28" s="23"/>
      <c r="G28" s="23"/>
      <c r="H28" s="23"/>
      <c r="I28" s="25"/>
    </row>
    <row r="29" spans="2:9">
      <c r="B29" s="22"/>
      <c r="C29" s="23"/>
      <c r="D29" s="23"/>
      <c r="E29" s="23"/>
      <c r="F29" s="23"/>
      <c r="G29" s="23"/>
      <c r="H29" s="23"/>
      <c r="I29" s="25"/>
    </row>
    <row r="30" spans="2:9">
      <c r="B30" s="22"/>
      <c r="C30" s="23"/>
      <c r="D30" s="23"/>
      <c r="E30" s="23"/>
      <c r="F30" s="23"/>
      <c r="G30" s="23"/>
      <c r="H30" s="23"/>
      <c r="I30" s="25"/>
    </row>
    <row r="31" spans="2:9">
      <c r="B31" s="22"/>
      <c r="C31" s="23"/>
      <c r="D31" s="23"/>
      <c r="E31" s="23"/>
      <c r="F31" s="23"/>
      <c r="G31" s="23"/>
      <c r="H31" s="23"/>
      <c r="I31" s="25"/>
    </row>
    <row r="32" spans="2:9">
      <c r="B32" s="22"/>
      <c r="C32" s="23"/>
      <c r="D32" s="23"/>
      <c r="E32" s="23"/>
      <c r="F32" s="23"/>
      <c r="G32" s="23"/>
      <c r="H32" s="23"/>
      <c r="I32" s="25"/>
    </row>
    <row r="33" spans="2:9">
      <c r="B33" s="22"/>
      <c r="C33" s="23"/>
      <c r="D33" s="23"/>
      <c r="E33" s="23"/>
      <c r="F33" s="23"/>
      <c r="G33" s="23"/>
      <c r="H33" s="23"/>
      <c r="I33" s="25"/>
    </row>
    <row r="34" spans="2:9">
      <c r="B34" s="22"/>
      <c r="C34" s="23"/>
      <c r="D34" s="23"/>
      <c r="E34" s="23"/>
      <c r="F34" s="23"/>
      <c r="G34" s="23"/>
      <c r="H34" s="23"/>
      <c r="I34" s="25"/>
    </row>
    <row r="35" spans="2:9">
      <c r="B35" s="22"/>
      <c r="C35" s="23"/>
      <c r="D35" s="23"/>
      <c r="E35" s="23"/>
      <c r="F35" s="23"/>
      <c r="G35" s="23"/>
      <c r="H35" s="23"/>
      <c r="I35" s="25"/>
    </row>
    <row r="36" spans="2:9">
      <c r="B36" s="22"/>
      <c r="C36" s="23"/>
      <c r="D36" s="23"/>
      <c r="E36" s="23"/>
      <c r="F36" s="23"/>
      <c r="G36" s="23"/>
      <c r="H36" s="23"/>
      <c r="I36" s="25"/>
    </row>
    <row r="37" spans="2:9">
      <c r="B37" s="22"/>
      <c r="C37" s="23"/>
      <c r="D37" s="23"/>
      <c r="E37" s="23"/>
      <c r="F37" s="23"/>
      <c r="G37" s="23"/>
      <c r="H37" s="23"/>
      <c r="I37" s="25"/>
    </row>
    <row r="38" spans="2:9">
      <c r="B38" s="22"/>
      <c r="C38" s="23"/>
      <c r="D38" s="23"/>
      <c r="E38" s="23"/>
      <c r="F38" s="23"/>
      <c r="G38" s="23"/>
      <c r="H38" s="23"/>
      <c r="I38" s="25"/>
    </row>
    <row r="39" spans="2:9">
      <c r="B39" s="22"/>
      <c r="C39" s="23"/>
      <c r="D39" s="23"/>
      <c r="E39" s="23"/>
      <c r="F39" s="23"/>
      <c r="G39" s="23"/>
      <c r="H39" s="23"/>
      <c r="I39" s="25"/>
    </row>
    <row r="40" spans="2:9">
      <c r="B40" s="22"/>
      <c r="C40" s="23" t="s">
        <v>14</v>
      </c>
      <c r="D40" s="23"/>
      <c r="E40" s="23"/>
      <c r="F40" s="23"/>
      <c r="G40" s="23"/>
      <c r="H40" s="24" t="s">
        <v>15</v>
      </c>
      <c r="I40" s="34"/>
    </row>
    <row r="41" spans="2:9">
      <c r="B41" s="22"/>
      <c r="C41" s="23" t="s">
        <v>16</v>
      </c>
      <c r="D41" s="23"/>
      <c r="E41" s="23"/>
      <c r="F41" s="23"/>
      <c r="G41" s="23"/>
      <c r="H41" s="26" t="s">
        <v>17</v>
      </c>
      <c r="I41" s="34"/>
    </row>
    <row r="42" spans="2:9">
      <c r="B42" s="22"/>
      <c r="C42" s="23" t="s">
        <v>18</v>
      </c>
      <c r="D42" s="23"/>
      <c r="E42" s="23"/>
      <c r="F42" s="23"/>
      <c r="G42" s="23"/>
      <c r="H42" s="26" t="s">
        <v>19</v>
      </c>
      <c r="I42" s="34"/>
    </row>
    <row r="43" spans="2:9">
      <c r="B43" s="22"/>
      <c r="C43" s="23" t="s">
        <v>20</v>
      </c>
      <c r="D43" s="23"/>
      <c r="E43" s="23"/>
      <c r="F43" s="23"/>
      <c r="G43" s="23"/>
      <c r="H43" s="26" t="s">
        <v>19</v>
      </c>
      <c r="I43" s="34"/>
    </row>
    <row r="44" spans="2:9">
      <c r="B44" s="22"/>
      <c r="C44" s="23"/>
      <c r="D44" s="23"/>
      <c r="E44" s="23"/>
      <c r="F44" s="23"/>
      <c r="G44" s="23"/>
      <c r="H44" s="23"/>
      <c r="I44" s="25"/>
    </row>
    <row r="45" spans="2:9">
      <c r="B45" s="22"/>
      <c r="C45" s="23"/>
      <c r="D45" s="23"/>
      <c r="E45" s="23"/>
      <c r="F45" s="23"/>
      <c r="G45" s="23"/>
      <c r="H45" s="23"/>
      <c r="I45" s="25"/>
    </row>
    <row r="46" spans="2:9">
      <c r="B46" s="22"/>
      <c r="C46" s="23" t="s">
        <v>21</v>
      </c>
      <c r="D46" s="23"/>
      <c r="E46" s="23"/>
      <c r="F46" s="23"/>
      <c r="G46" s="23" t="s">
        <v>22</v>
      </c>
      <c r="H46" s="35" t="s">
        <v>23</v>
      </c>
      <c r="I46" s="25"/>
    </row>
    <row r="47" spans="2:9">
      <c r="B47" s="22"/>
      <c r="C47" s="23"/>
      <c r="D47" s="23"/>
      <c r="E47" s="23"/>
      <c r="F47" s="23"/>
      <c r="G47" s="23" t="s">
        <v>24</v>
      </c>
      <c r="H47" s="36" t="s">
        <v>25</v>
      </c>
      <c r="I47" s="25"/>
    </row>
    <row r="48" spans="2:9">
      <c r="B48" s="37"/>
      <c r="C48" s="38"/>
      <c r="D48" s="38"/>
      <c r="E48" s="38"/>
      <c r="F48" s="38"/>
      <c r="G48" s="38"/>
      <c r="H48" s="38"/>
      <c r="I48" s="25"/>
    </row>
    <row r="49" spans="2:9">
      <c r="B49" s="22"/>
      <c r="C49" s="23" t="s">
        <v>26</v>
      </c>
      <c r="D49" s="23"/>
      <c r="E49" s="23"/>
      <c r="F49" s="39"/>
      <c r="G49" s="30"/>
      <c r="H49" s="35" t="s">
        <v>27</v>
      </c>
      <c r="I49" s="25"/>
    </row>
    <row r="50" spans="2:9">
      <c r="B50" s="22"/>
      <c r="C50" s="23"/>
      <c r="D50" s="23"/>
      <c r="E50" s="23"/>
      <c r="F50" s="23"/>
      <c r="G50" s="23"/>
      <c r="H50" s="23"/>
      <c r="I50" s="25"/>
    </row>
    <row r="51" spans="2:9">
      <c r="B51" s="22"/>
      <c r="C51" s="23"/>
      <c r="D51" s="23"/>
      <c r="E51" s="23"/>
      <c r="F51" s="23"/>
      <c r="G51" s="23"/>
      <c r="H51" s="23"/>
      <c r="I51" s="25"/>
    </row>
    <row r="52" spans="2:9">
      <c r="B52" s="37"/>
      <c r="C52" s="38"/>
      <c r="D52" s="38"/>
      <c r="E52" s="38"/>
      <c r="F52" s="38"/>
      <c r="G52" s="38"/>
      <c r="H52" s="38"/>
      <c r="I52" s="40"/>
    </row>
    <row r="53" spans="2:9">
      <c r="B53" s="37"/>
      <c r="C53" s="38"/>
      <c r="D53" s="38"/>
      <c r="E53" s="38"/>
      <c r="F53" s="38"/>
      <c r="G53" s="38"/>
      <c r="H53" s="38"/>
      <c r="I53" s="40"/>
    </row>
    <row r="54" spans="2:9">
      <c r="B54" s="41"/>
      <c r="C54" s="42"/>
      <c r="D54" s="42"/>
      <c r="E54" s="42"/>
      <c r="F54" s="42"/>
      <c r="G54" s="42"/>
      <c r="H54" s="42"/>
      <c r="I54" s="43"/>
    </row>
  </sheetData>
  <mergeCells count="9">
    <mergeCell ref="E11:H11"/>
    <mergeCell ref="E12:H12"/>
    <mergeCell ref="E13:H13"/>
    <mergeCell ref="C19:H19"/>
    <mergeCell ref="E5:H5"/>
    <mergeCell ref="G6:H6"/>
    <mergeCell ref="F7:G7"/>
    <mergeCell ref="F8:G8"/>
    <mergeCell ref="E10:H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8080"/>
  </sheetPr>
  <dimension ref="A1:F54"/>
  <sheetViews>
    <sheetView zoomScaleNormal="100" workbookViewId="0">
      <selection activeCell="A53" sqref="A53:IV54"/>
    </sheetView>
  </sheetViews>
  <sheetFormatPr defaultRowHeight="12.75"/>
  <cols>
    <col min="1" max="1" width="1.5703125" customWidth="1"/>
    <col min="2" max="2" width="4.85546875" customWidth="1"/>
    <col min="3" max="3" width="9" customWidth="1"/>
    <col min="4" max="4" width="71" customWidth="1"/>
    <col min="5" max="1025" width="9" customWidth="1"/>
  </cols>
  <sheetData>
    <row r="1" spans="1:6">
      <c r="A1" s="265"/>
      <c r="B1" s="266"/>
      <c r="C1" s="266"/>
      <c r="D1" s="267"/>
    </row>
    <row r="2" spans="1:6" ht="18">
      <c r="A2" s="308" t="s">
        <v>366</v>
      </c>
      <c r="B2" s="308"/>
      <c r="C2" s="308"/>
      <c r="D2" s="308"/>
      <c r="E2" s="268"/>
      <c r="F2" s="268"/>
    </row>
    <row r="3" spans="1:6">
      <c r="A3" s="269"/>
      <c r="B3" s="270" t="s">
        <v>367</v>
      </c>
      <c r="C3" s="271"/>
      <c r="D3" s="272"/>
      <c r="E3" s="273"/>
      <c r="F3" s="273"/>
    </row>
    <row r="4" spans="1:6">
      <c r="A4" s="269"/>
      <c r="B4" s="274"/>
      <c r="C4" s="275" t="s">
        <v>368</v>
      </c>
      <c r="D4" s="272"/>
      <c r="E4" s="273"/>
      <c r="F4" s="273"/>
    </row>
    <row r="5" spans="1:6">
      <c r="A5" s="269"/>
      <c r="B5" s="274"/>
      <c r="C5" s="275" t="s">
        <v>369</v>
      </c>
      <c r="D5" s="272"/>
      <c r="E5" s="273"/>
      <c r="F5" s="273"/>
    </row>
    <row r="6" spans="1:6">
      <c r="A6" s="269"/>
      <c r="B6" s="274" t="s">
        <v>370</v>
      </c>
      <c r="C6" s="276"/>
      <c r="D6" s="272"/>
      <c r="E6" s="273"/>
      <c r="F6" s="273"/>
    </row>
    <row r="7" spans="1:6">
      <c r="A7" s="269"/>
      <c r="B7" s="274"/>
      <c r="C7" s="275" t="s">
        <v>371</v>
      </c>
      <c r="D7" s="272"/>
      <c r="E7" s="273"/>
      <c r="F7" s="273"/>
    </row>
    <row r="8" spans="1:6">
      <c r="A8" s="269"/>
      <c r="B8" s="277"/>
      <c r="C8" s="275" t="s">
        <v>372</v>
      </c>
      <c r="D8" s="272"/>
      <c r="E8" s="273"/>
      <c r="F8" s="273"/>
    </row>
    <row r="9" spans="1:6">
      <c r="A9" s="269"/>
      <c r="B9" s="278"/>
      <c r="C9" s="279" t="s">
        <v>373</v>
      </c>
      <c r="D9" s="272"/>
      <c r="E9" s="273"/>
      <c r="F9" s="273"/>
    </row>
    <row r="10" spans="1:6" ht="15.75">
      <c r="A10" s="280"/>
      <c r="B10" s="281" t="s">
        <v>374</v>
      </c>
      <c r="C10" s="282" t="s">
        <v>375</v>
      </c>
      <c r="D10" s="283"/>
    </row>
    <row r="11" spans="1:6">
      <c r="A11" s="280"/>
      <c r="B11" s="284">
        <v>1</v>
      </c>
      <c r="C11" s="285" t="s">
        <v>376</v>
      </c>
      <c r="D11" s="283"/>
    </row>
    <row r="12" spans="1:6">
      <c r="A12" s="280"/>
      <c r="B12" s="284">
        <v>2</v>
      </c>
      <c r="C12" s="38" t="s">
        <v>377</v>
      </c>
      <c r="D12" s="283"/>
    </row>
    <row r="13" spans="1:6">
      <c r="A13" s="280"/>
      <c r="B13" s="38">
        <v>3</v>
      </c>
      <c r="C13" s="38" t="s">
        <v>378</v>
      </c>
      <c r="D13" s="283"/>
    </row>
    <row r="14" spans="1:6">
      <c r="A14" s="286"/>
      <c r="B14" s="38">
        <v>4</v>
      </c>
      <c r="C14" s="38" t="s">
        <v>379</v>
      </c>
      <c r="D14" s="287"/>
      <c r="E14" s="50"/>
      <c r="F14" s="50"/>
    </row>
    <row r="15" spans="1:6">
      <c r="A15" s="286"/>
      <c r="B15" s="38"/>
      <c r="C15" s="285" t="s">
        <v>380</v>
      </c>
      <c r="D15" s="287"/>
      <c r="E15" s="50"/>
      <c r="F15" s="50"/>
    </row>
    <row r="16" spans="1:6">
      <c r="A16" s="286"/>
      <c r="B16" s="38" t="s">
        <v>381</v>
      </c>
      <c r="C16" s="38"/>
      <c r="D16" s="287"/>
      <c r="E16" s="50"/>
      <c r="F16" s="50"/>
    </row>
    <row r="17" spans="1:6">
      <c r="A17" s="286"/>
      <c r="B17" s="38"/>
      <c r="C17" s="285" t="s">
        <v>382</v>
      </c>
      <c r="D17" s="287"/>
      <c r="E17" s="50"/>
      <c r="F17" s="50"/>
    </row>
    <row r="18" spans="1:6">
      <c r="A18" s="286"/>
      <c r="B18" s="38" t="s">
        <v>383</v>
      </c>
      <c r="C18" s="38"/>
      <c r="D18" s="287"/>
      <c r="E18" s="50"/>
      <c r="F18" s="50"/>
    </row>
    <row r="19" spans="1:6">
      <c r="A19" s="286"/>
      <c r="B19" s="38"/>
      <c r="C19" s="285" t="s">
        <v>384</v>
      </c>
      <c r="D19" s="287"/>
      <c r="E19" s="50"/>
      <c r="F19" s="50"/>
    </row>
    <row r="20" spans="1:6">
      <c r="A20" s="286"/>
      <c r="B20" s="38" t="s">
        <v>385</v>
      </c>
      <c r="C20" s="38"/>
      <c r="D20" s="287"/>
      <c r="E20" s="50"/>
      <c r="F20" s="50"/>
    </row>
    <row r="21" spans="1:6">
      <c r="A21" s="286"/>
      <c r="B21" s="38"/>
      <c r="C21" s="38" t="s">
        <v>386</v>
      </c>
      <c r="D21" s="287"/>
      <c r="E21" s="50"/>
      <c r="F21" s="50"/>
    </row>
    <row r="22" spans="1:6">
      <c r="A22" s="286"/>
      <c r="B22" s="38" t="s">
        <v>387</v>
      </c>
      <c r="C22" s="38"/>
      <c r="D22" s="287"/>
      <c r="E22" s="50"/>
      <c r="F22" s="50"/>
    </row>
    <row r="23" spans="1:6">
      <c r="A23" s="286"/>
      <c r="B23" s="285" t="s">
        <v>388</v>
      </c>
      <c r="C23" s="38"/>
      <c r="D23" s="287"/>
      <c r="E23" s="50"/>
      <c r="F23" s="50"/>
    </row>
    <row r="24" spans="1:6">
      <c r="A24" s="286"/>
      <c r="B24" s="38"/>
      <c r="C24" s="38" t="s">
        <v>389</v>
      </c>
      <c r="D24" s="287"/>
      <c r="E24" s="50"/>
      <c r="F24" s="50"/>
    </row>
    <row r="25" spans="1:6">
      <c r="A25" s="286"/>
      <c r="B25" s="285" t="s">
        <v>390</v>
      </c>
      <c r="C25" s="38"/>
      <c r="D25" s="287"/>
      <c r="E25" s="50"/>
      <c r="F25" s="50"/>
    </row>
    <row r="26" spans="1:6">
      <c r="A26" s="286"/>
      <c r="B26" s="38"/>
      <c r="C26" s="38" t="s">
        <v>391</v>
      </c>
      <c r="D26" s="287"/>
      <c r="E26" s="50"/>
      <c r="F26" s="50"/>
    </row>
    <row r="27" spans="1:6">
      <c r="A27" s="286"/>
      <c r="B27" s="285" t="s">
        <v>392</v>
      </c>
      <c r="C27" s="38"/>
      <c r="D27" s="287"/>
      <c r="E27" s="50"/>
      <c r="F27" s="50"/>
    </row>
    <row r="28" spans="1:6">
      <c r="A28" s="286"/>
      <c r="B28" s="38" t="s">
        <v>393</v>
      </c>
      <c r="C28" s="38" t="s">
        <v>394</v>
      </c>
      <c r="D28" s="287"/>
      <c r="E28" s="50"/>
      <c r="F28" s="50"/>
    </row>
    <row r="29" spans="1:6">
      <c r="A29" s="286"/>
      <c r="B29" s="38"/>
      <c r="C29" s="285" t="s">
        <v>395</v>
      </c>
      <c r="D29" s="287"/>
      <c r="E29" s="50"/>
      <c r="F29" s="50"/>
    </row>
    <row r="30" spans="1:6">
      <c r="A30" s="286"/>
      <c r="B30" s="38"/>
      <c r="C30" s="285" t="s">
        <v>396</v>
      </c>
      <c r="D30" s="287"/>
      <c r="E30" s="50"/>
      <c r="F30" s="50"/>
    </row>
    <row r="31" spans="1:6">
      <c r="A31" s="286"/>
      <c r="B31" s="38"/>
      <c r="C31" s="285" t="s">
        <v>397</v>
      </c>
      <c r="D31" s="287"/>
      <c r="E31" s="50"/>
      <c r="F31" s="50"/>
    </row>
    <row r="32" spans="1:6">
      <c r="A32" s="286"/>
      <c r="B32" s="38"/>
      <c r="C32" s="285" t="s">
        <v>398</v>
      </c>
      <c r="D32" s="287"/>
      <c r="E32" s="50"/>
      <c r="F32" s="50"/>
    </row>
    <row r="33" spans="1:6">
      <c r="A33" s="286"/>
      <c r="B33" s="38"/>
      <c r="C33" s="285" t="s">
        <v>399</v>
      </c>
      <c r="D33" s="287"/>
      <c r="E33" s="50"/>
      <c r="F33" s="50"/>
    </row>
    <row r="34" spans="1:6">
      <c r="A34" s="286"/>
      <c r="B34" s="38"/>
      <c r="C34" s="285" t="s">
        <v>400</v>
      </c>
      <c r="D34" s="287"/>
      <c r="E34" s="50"/>
      <c r="F34" s="50"/>
    </row>
    <row r="35" spans="1:6" ht="15.75">
      <c r="A35" s="286"/>
      <c r="B35" s="281" t="s">
        <v>401</v>
      </c>
      <c r="C35" s="282" t="s">
        <v>402</v>
      </c>
      <c r="D35" s="287"/>
      <c r="E35" s="50"/>
      <c r="F35" s="50"/>
    </row>
    <row r="36" spans="1:6">
      <c r="A36" s="286"/>
      <c r="B36" s="38"/>
      <c r="C36" s="285" t="s">
        <v>403</v>
      </c>
      <c r="D36" s="287"/>
      <c r="E36" s="50"/>
      <c r="F36" s="50"/>
    </row>
    <row r="37" spans="1:6">
      <c r="A37" s="286"/>
      <c r="B37" s="38" t="s">
        <v>404</v>
      </c>
      <c r="C37" s="38"/>
      <c r="D37" s="287"/>
      <c r="E37" s="50"/>
      <c r="F37" s="50"/>
    </row>
    <row r="38" spans="1:6">
      <c r="A38" s="286"/>
      <c r="B38" s="38"/>
      <c r="C38" s="38" t="s">
        <v>405</v>
      </c>
      <c r="D38" s="287"/>
      <c r="E38" s="50"/>
      <c r="F38" s="50"/>
    </row>
    <row r="39" spans="1:6">
      <c r="A39" s="286"/>
      <c r="B39" s="38" t="s">
        <v>406</v>
      </c>
      <c r="C39" s="38"/>
      <c r="D39" s="287"/>
      <c r="E39" s="50"/>
      <c r="F39" s="50"/>
    </row>
    <row r="40" spans="1:6">
      <c r="A40" s="286"/>
      <c r="B40" s="38"/>
      <c r="C40" s="38" t="s">
        <v>407</v>
      </c>
      <c r="D40" s="287"/>
      <c r="E40" s="50"/>
      <c r="F40" s="50"/>
    </row>
    <row r="41" spans="1:6">
      <c r="A41" s="286"/>
      <c r="B41" s="38" t="s">
        <v>408</v>
      </c>
      <c r="C41" s="38"/>
      <c r="D41" s="287"/>
      <c r="E41" s="50"/>
      <c r="F41" s="50"/>
    </row>
    <row r="42" spans="1:6">
      <c r="A42" s="286"/>
      <c r="B42" s="38"/>
      <c r="C42" s="38" t="s">
        <v>409</v>
      </c>
      <c r="D42" s="287"/>
      <c r="E42" s="50"/>
      <c r="F42" s="50"/>
    </row>
    <row r="43" spans="1:6">
      <c r="A43" s="286"/>
      <c r="B43" s="38" t="s">
        <v>410</v>
      </c>
      <c r="C43" s="38"/>
      <c r="D43" s="287"/>
      <c r="E43" s="50"/>
      <c r="F43" s="50"/>
    </row>
    <row r="44" spans="1:6">
      <c r="A44" s="286"/>
      <c r="B44" s="38"/>
      <c r="C44" s="38" t="s">
        <v>411</v>
      </c>
      <c r="D44" s="287"/>
      <c r="E44" s="50"/>
      <c r="F44" s="50"/>
    </row>
    <row r="45" spans="1:6">
      <c r="A45" s="286"/>
      <c r="B45" s="38" t="s">
        <v>412</v>
      </c>
      <c r="C45" s="38"/>
      <c r="D45" s="287"/>
      <c r="E45" s="50"/>
      <c r="F45" s="50"/>
    </row>
    <row r="46" spans="1:6">
      <c r="A46" s="286"/>
      <c r="B46" s="38" t="s">
        <v>413</v>
      </c>
      <c r="C46" s="38"/>
      <c r="D46" s="287"/>
      <c r="E46" s="50"/>
      <c r="F46" s="50"/>
    </row>
    <row r="47" spans="1:6">
      <c r="A47" s="286"/>
      <c r="B47" s="38" t="s">
        <v>414</v>
      </c>
      <c r="C47" s="38"/>
      <c r="D47" s="287"/>
      <c r="E47" s="50"/>
      <c r="F47" s="50"/>
    </row>
    <row r="48" spans="1:6">
      <c r="A48" s="286"/>
      <c r="B48" s="38"/>
      <c r="C48" s="38" t="s">
        <v>415</v>
      </c>
      <c r="D48" s="287"/>
      <c r="E48" s="50"/>
      <c r="F48" s="50"/>
    </row>
    <row r="49" spans="1:6">
      <c r="A49" s="286"/>
      <c r="B49" s="38"/>
      <c r="C49" s="38" t="s">
        <v>416</v>
      </c>
      <c r="D49" s="287"/>
      <c r="E49" s="50"/>
      <c r="F49" s="50"/>
    </row>
    <row r="50" spans="1:6">
      <c r="A50" s="286"/>
      <c r="B50" s="38"/>
      <c r="C50" s="38" t="s">
        <v>417</v>
      </c>
      <c r="D50" s="287"/>
      <c r="E50" s="50"/>
      <c r="F50" s="50"/>
    </row>
    <row r="51" spans="1:6">
      <c r="A51" s="280"/>
      <c r="B51" s="38"/>
      <c r="C51" s="38" t="s">
        <v>418</v>
      </c>
      <c r="D51" s="283"/>
    </row>
    <row r="52" spans="1:6">
      <c r="A52" s="280"/>
      <c r="B52" s="38" t="s">
        <v>419</v>
      </c>
      <c r="C52" s="38"/>
      <c r="D52" s="283"/>
    </row>
    <row r="53" spans="1:6">
      <c r="A53" s="280"/>
      <c r="B53" s="38"/>
      <c r="C53" s="38" t="s">
        <v>420</v>
      </c>
      <c r="D53" s="288"/>
    </row>
    <row r="54" spans="1:6">
      <c r="A54" s="289"/>
      <c r="B54" s="290"/>
      <c r="C54" s="291" t="s">
        <v>421</v>
      </c>
      <c r="D54" s="292"/>
    </row>
  </sheetData>
  <mergeCells count="1">
    <mergeCell ref="A2:D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8080"/>
  </sheetPr>
  <dimension ref="A1:I61"/>
  <sheetViews>
    <sheetView topLeftCell="A25" zoomScaleNormal="100" workbookViewId="0">
      <selection activeCell="H69" sqref="H69"/>
    </sheetView>
  </sheetViews>
  <sheetFormatPr defaultRowHeight="12.75"/>
  <cols>
    <col min="1" max="1" width="5.7109375" customWidth="1"/>
    <col min="2" max="2" width="3.140625" customWidth="1"/>
    <col min="3" max="3" width="5.28515625" customWidth="1"/>
    <col min="4" max="4" width="4.28515625" customWidth="1"/>
    <col min="5" max="5" width="51.5703125" customWidth="1"/>
    <col min="6" max="6" width="21.7109375" customWidth="1"/>
    <col min="7" max="7" width="19.5703125" customWidth="1"/>
    <col min="8" max="8" width="11.28515625" customWidth="1"/>
    <col min="9" max="1025" width="8.85546875" customWidth="1"/>
  </cols>
  <sheetData>
    <row r="1" spans="1:7" ht="8.25" customHeight="1">
      <c r="A1" s="44"/>
      <c r="B1" s="45"/>
      <c r="C1" s="46"/>
      <c r="D1" s="46"/>
      <c r="E1" s="47"/>
      <c r="F1" s="47"/>
      <c r="G1" s="47"/>
    </row>
    <row r="2" spans="1:7" ht="14.25" customHeight="1">
      <c r="A2" s="44"/>
      <c r="B2" s="48"/>
      <c r="C2" s="49" t="str">
        <f>'Kopertina '!F3</f>
        <v>BIG RRUGA E RE</v>
      </c>
      <c r="D2" s="48"/>
      <c r="E2" s="48"/>
      <c r="F2" s="48"/>
      <c r="G2" s="48"/>
    </row>
    <row r="3" spans="1:7" ht="17.25" customHeight="1">
      <c r="A3" s="44"/>
      <c r="B3" s="9" t="s">
        <v>28</v>
      </c>
      <c r="C3" s="9"/>
      <c r="D3" s="9"/>
      <c r="E3" s="9"/>
      <c r="F3" s="9"/>
      <c r="G3" s="9"/>
    </row>
    <row r="4" spans="1:7" ht="9.75" customHeight="1">
      <c r="A4" s="50"/>
      <c r="B4" s="51"/>
      <c r="C4" s="51"/>
      <c r="D4" s="51"/>
      <c r="E4" s="50"/>
      <c r="F4" s="50"/>
      <c r="G4" s="50"/>
    </row>
    <row r="5" spans="1:7" ht="27" customHeight="1">
      <c r="A5" s="52"/>
      <c r="B5" s="53" t="s">
        <v>29</v>
      </c>
      <c r="C5" s="8" t="s">
        <v>30</v>
      </c>
      <c r="D5" s="8"/>
      <c r="E5" s="8"/>
      <c r="F5" s="54">
        <v>2018</v>
      </c>
      <c r="G5" s="54">
        <v>2017</v>
      </c>
    </row>
    <row r="6" spans="1:7" ht="15.75" customHeight="1">
      <c r="A6" s="44"/>
      <c r="B6" s="55"/>
      <c r="C6" s="7" t="s">
        <v>31</v>
      </c>
      <c r="D6" s="7"/>
      <c r="E6" s="7"/>
      <c r="F6" s="56"/>
      <c r="G6" s="56"/>
    </row>
    <row r="7" spans="1:7" ht="18">
      <c r="A7" s="44"/>
      <c r="B7" s="55"/>
      <c r="C7" s="57" t="s">
        <v>32</v>
      </c>
      <c r="D7" s="58" t="s">
        <v>33</v>
      </c>
      <c r="E7" s="59"/>
      <c r="F7" s="60">
        <f>F8+F9</f>
        <v>7039576.6400000006</v>
      </c>
      <c r="G7" s="60">
        <f>G8+G9</f>
        <v>6892224.7400000002</v>
      </c>
    </row>
    <row r="8" spans="1:7" ht="14.25">
      <c r="A8" s="44"/>
      <c r="B8" s="55"/>
      <c r="C8" s="61"/>
      <c r="D8" s="62">
        <v>1</v>
      </c>
      <c r="E8" s="63" t="s">
        <v>34</v>
      </c>
      <c r="F8" s="64">
        <v>5570273.4500000002</v>
      </c>
      <c r="G8" s="64">
        <v>3251188.64</v>
      </c>
    </row>
    <row r="9" spans="1:7" ht="14.25">
      <c r="A9" s="44"/>
      <c r="B9" s="55"/>
      <c r="C9" s="61"/>
      <c r="D9" s="62">
        <v>2</v>
      </c>
      <c r="E9" s="63" t="s">
        <v>35</v>
      </c>
      <c r="F9" s="64">
        <f>1469317.19-14</f>
        <v>1469303.19</v>
      </c>
      <c r="G9" s="64">
        <f>3641051.1-15</f>
        <v>3641036.1</v>
      </c>
    </row>
    <row r="10" spans="1:7" ht="18">
      <c r="A10" s="44"/>
      <c r="B10" s="55"/>
      <c r="C10" s="57" t="s">
        <v>32</v>
      </c>
      <c r="D10" s="58" t="s">
        <v>36</v>
      </c>
      <c r="E10" s="65"/>
      <c r="F10" s="65"/>
      <c r="G10" s="60"/>
    </row>
    <row r="11" spans="1:7">
      <c r="A11" s="44"/>
      <c r="B11" s="55"/>
      <c r="C11" s="61"/>
      <c r="D11" s="62">
        <v>1</v>
      </c>
      <c r="E11" s="63" t="s">
        <v>37</v>
      </c>
      <c r="F11" s="63"/>
      <c r="G11" s="66"/>
    </row>
    <row r="12" spans="1:7">
      <c r="A12" s="44"/>
      <c r="B12" s="55"/>
      <c r="C12" s="61"/>
      <c r="D12" s="62">
        <v>2</v>
      </c>
      <c r="E12" s="63" t="s">
        <v>38</v>
      </c>
      <c r="F12" s="63"/>
      <c r="G12" s="66"/>
    </row>
    <row r="13" spans="1:7">
      <c r="A13" s="44"/>
      <c r="B13" s="55"/>
      <c r="C13" s="61"/>
      <c r="D13" s="62">
        <v>3</v>
      </c>
      <c r="E13" s="63" t="s">
        <v>39</v>
      </c>
      <c r="F13" s="63"/>
      <c r="G13" s="66"/>
    </row>
    <row r="14" spans="1:7">
      <c r="A14" s="44"/>
      <c r="B14" s="55"/>
      <c r="C14" s="61"/>
      <c r="D14" s="62"/>
      <c r="E14" s="63"/>
      <c r="F14" s="63"/>
      <c r="G14" s="66"/>
    </row>
    <row r="15" spans="1:7" ht="18">
      <c r="A15" s="44"/>
      <c r="B15" s="55"/>
      <c r="C15" s="57" t="s">
        <v>32</v>
      </c>
      <c r="D15" s="67" t="s">
        <v>40</v>
      </c>
      <c r="E15" s="65"/>
      <c r="F15" s="60">
        <f>SUM(F16:F21)</f>
        <v>1158873.5900000001</v>
      </c>
      <c r="G15" s="60">
        <f>SUM(G16:G21)</f>
        <v>1530241.6</v>
      </c>
    </row>
    <row r="16" spans="1:7" ht="14.25">
      <c r="A16" s="44"/>
      <c r="B16" s="55"/>
      <c r="C16" s="61"/>
      <c r="D16" s="62">
        <v>1</v>
      </c>
      <c r="E16" s="63" t="s">
        <v>41</v>
      </c>
      <c r="F16" s="68">
        <v>1106673.5900000001</v>
      </c>
      <c r="G16" s="68">
        <v>1394260.6</v>
      </c>
    </row>
    <row r="17" spans="1:7" ht="14.25">
      <c r="A17" s="44"/>
      <c r="B17" s="55"/>
      <c r="C17" s="61"/>
      <c r="D17" s="62">
        <v>2</v>
      </c>
      <c r="E17" s="63" t="s">
        <v>42</v>
      </c>
      <c r="F17" s="63"/>
      <c r="G17" s="68"/>
    </row>
    <row r="18" spans="1:7" ht="14.25">
      <c r="A18" s="44"/>
      <c r="B18" s="55"/>
      <c r="C18" s="61"/>
      <c r="D18" s="62">
        <v>3</v>
      </c>
      <c r="E18" s="63" t="s">
        <v>43</v>
      </c>
      <c r="F18" s="63"/>
      <c r="G18" s="68"/>
    </row>
    <row r="19" spans="1:7" ht="14.25">
      <c r="A19" s="44"/>
      <c r="B19" s="55"/>
      <c r="C19" s="61"/>
      <c r="D19" s="62">
        <v>4</v>
      </c>
      <c r="E19" s="63" t="s">
        <v>44</v>
      </c>
      <c r="F19" s="63"/>
      <c r="G19" s="68"/>
    </row>
    <row r="20" spans="1:7" ht="14.25">
      <c r="A20" s="44"/>
      <c r="B20" s="55"/>
      <c r="C20" s="61"/>
      <c r="D20" s="69">
        <v>5</v>
      </c>
      <c r="E20" s="70" t="s">
        <v>45</v>
      </c>
      <c r="F20" s="70"/>
      <c r="G20" s="68"/>
    </row>
    <row r="21" spans="1:7" ht="14.25">
      <c r="A21" s="44"/>
      <c r="B21" s="55"/>
      <c r="C21" s="71"/>
      <c r="D21" s="69">
        <v>6</v>
      </c>
      <c r="E21" s="70" t="s">
        <v>46</v>
      </c>
      <c r="F21" s="68">
        <v>52200</v>
      </c>
      <c r="G21" s="68">
        <v>135981</v>
      </c>
    </row>
    <row r="22" spans="1:7" ht="18">
      <c r="A22" s="44"/>
      <c r="B22" s="55"/>
      <c r="C22" s="57" t="s">
        <v>32</v>
      </c>
      <c r="D22" s="72" t="s">
        <v>47</v>
      </c>
      <c r="E22" s="73"/>
      <c r="F22" s="74">
        <f>F29+F28+F27+F26+F25+F24+F23+F30</f>
        <v>8414845.6799999997</v>
      </c>
      <c r="G22" s="74">
        <f>G29+G28+G27+G26+G25+G24+G23+G30</f>
        <v>7784071.0499999998</v>
      </c>
    </row>
    <row r="23" spans="1:7" ht="14.25">
      <c r="A23" s="44"/>
      <c r="B23" s="55"/>
      <c r="C23" s="75"/>
      <c r="D23" s="62">
        <v>1</v>
      </c>
      <c r="E23" s="63" t="s">
        <v>48</v>
      </c>
      <c r="F23" s="63"/>
      <c r="G23" s="64"/>
    </row>
    <row r="24" spans="1:7" ht="14.25">
      <c r="A24" s="44"/>
      <c r="B24" s="55"/>
      <c r="C24" s="75"/>
      <c r="D24" s="62">
        <v>2</v>
      </c>
      <c r="E24" s="63" t="s">
        <v>49</v>
      </c>
      <c r="F24" s="63"/>
      <c r="G24" s="64"/>
    </row>
    <row r="25" spans="1:7" ht="14.25">
      <c r="A25" s="44"/>
      <c r="B25" s="55"/>
      <c r="C25" s="75"/>
      <c r="D25" s="62">
        <v>3</v>
      </c>
      <c r="E25" s="63" t="s">
        <v>50</v>
      </c>
      <c r="F25" s="63"/>
      <c r="G25" s="64"/>
    </row>
    <row r="26" spans="1:7" ht="14.25">
      <c r="A26" s="44"/>
      <c r="B26" s="55"/>
      <c r="C26" s="75"/>
      <c r="D26" s="62">
        <v>4</v>
      </c>
      <c r="E26" s="63" t="s">
        <v>51</v>
      </c>
      <c r="F26" s="64">
        <v>8414845.6799999997</v>
      </c>
      <c r="G26" s="64">
        <v>7784071.0499999998</v>
      </c>
    </row>
    <row r="27" spans="1:7" ht="14.25">
      <c r="A27" s="44"/>
      <c r="B27" s="55"/>
      <c r="C27" s="75"/>
      <c r="D27" s="62">
        <v>5</v>
      </c>
      <c r="E27" s="63" t="s">
        <v>52</v>
      </c>
      <c r="F27" s="63"/>
      <c r="G27" s="64"/>
    </row>
    <row r="28" spans="1:7" ht="14.25">
      <c r="A28" s="44"/>
      <c r="B28" s="55"/>
      <c r="C28" s="75"/>
      <c r="D28" s="62">
        <v>6</v>
      </c>
      <c r="E28" s="63" t="s">
        <v>53</v>
      </c>
      <c r="F28" s="63"/>
      <c r="G28" s="64"/>
    </row>
    <row r="29" spans="1:7" ht="14.25">
      <c r="A29" s="44"/>
      <c r="B29" s="55"/>
      <c r="C29" s="75"/>
      <c r="D29" s="62">
        <v>7</v>
      </c>
      <c r="E29" s="63" t="s">
        <v>54</v>
      </c>
      <c r="F29" s="63"/>
      <c r="G29" s="64"/>
    </row>
    <row r="30" spans="1:7" ht="14.25">
      <c r="A30" s="44"/>
      <c r="B30" s="55"/>
      <c r="C30" s="75"/>
      <c r="D30" s="62"/>
      <c r="E30" s="63"/>
      <c r="F30" s="63"/>
      <c r="G30" s="64"/>
    </row>
    <row r="31" spans="1:7" ht="18">
      <c r="A31" s="44"/>
      <c r="B31" s="55"/>
      <c r="C31" s="57" t="s">
        <v>32</v>
      </c>
      <c r="D31" s="67" t="s">
        <v>55</v>
      </c>
      <c r="E31" s="59"/>
      <c r="F31" s="59"/>
      <c r="G31" s="59"/>
    </row>
    <row r="32" spans="1:7" ht="18">
      <c r="A32" s="44"/>
      <c r="B32" s="55"/>
      <c r="C32" s="57" t="s">
        <v>32</v>
      </c>
      <c r="D32" s="67" t="s">
        <v>56</v>
      </c>
      <c r="E32" s="59"/>
      <c r="F32" s="59"/>
      <c r="G32" s="59"/>
    </row>
    <row r="33" spans="1:9">
      <c r="A33" s="44"/>
      <c r="B33" s="76"/>
      <c r="C33" s="61"/>
      <c r="D33" s="58"/>
      <c r="E33" s="66"/>
      <c r="F33" s="66"/>
      <c r="G33" s="66"/>
    </row>
    <row r="34" spans="1:9" ht="20.25" customHeight="1">
      <c r="A34" s="44"/>
      <c r="B34" s="77" t="s">
        <v>57</v>
      </c>
      <c r="C34" s="6" t="s">
        <v>58</v>
      </c>
      <c r="D34" s="6"/>
      <c r="E34" s="6"/>
      <c r="F34" s="60">
        <f>F7+F10+F15+F22+F31+F32</f>
        <v>16613295.91</v>
      </c>
      <c r="G34" s="60">
        <f>G7+G10+G15+G22+G31+G32</f>
        <v>16206537.390000001</v>
      </c>
    </row>
    <row r="35" spans="1:9" ht="16.5" customHeight="1">
      <c r="A35" s="44"/>
      <c r="B35" s="55"/>
      <c r="C35" s="7" t="s">
        <v>59</v>
      </c>
      <c r="D35" s="7"/>
      <c r="E35" s="7"/>
      <c r="F35" s="56"/>
      <c r="G35" s="56"/>
    </row>
    <row r="36" spans="1:9" ht="18">
      <c r="A36" s="44"/>
      <c r="B36" s="55"/>
      <c r="C36" s="57" t="s">
        <v>32</v>
      </c>
      <c r="D36" s="67" t="s">
        <v>60</v>
      </c>
      <c r="E36" s="59"/>
      <c r="F36" s="59"/>
      <c r="G36" s="60">
        <f>G37+G38+G39+G40+G41+G42+G43</f>
        <v>0</v>
      </c>
    </row>
    <row r="37" spans="1:9">
      <c r="A37" s="44"/>
      <c r="B37" s="55"/>
      <c r="C37" s="75"/>
      <c r="D37" s="62">
        <v>1</v>
      </c>
      <c r="E37" s="63" t="s">
        <v>61</v>
      </c>
      <c r="F37" s="63"/>
      <c r="G37" s="63"/>
    </row>
    <row r="38" spans="1:9">
      <c r="A38" s="44"/>
      <c r="B38" s="55"/>
      <c r="C38" s="75"/>
      <c r="D38" s="62">
        <v>2</v>
      </c>
      <c r="E38" s="63" t="s">
        <v>62</v>
      </c>
      <c r="F38" s="63"/>
      <c r="G38" s="63"/>
    </row>
    <row r="39" spans="1:9">
      <c r="A39" s="44"/>
      <c r="B39" s="55"/>
      <c r="C39" s="75"/>
      <c r="D39" s="62">
        <v>3</v>
      </c>
      <c r="E39" s="63" t="s">
        <v>63</v>
      </c>
      <c r="F39" s="63"/>
      <c r="G39" s="63"/>
    </row>
    <row r="40" spans="1:9">
      <c r="A40" s="44"/>
      <c r="B40" s="55"/>
      <c r="C40" s="75"/>
      <c r="D40" s="62">
        <v>4</v>
      </c>
      <c r="E40" s="63" t="s">
        <v>64</v>
      </c>
      <c r="F40" s="63"/>
      <c r="G40" s="63"/>
    </row>
    <row r="41" spans="1:9">
      <c r="A41" s="44"/>
      <c r="B41" s="55"/>
      <c r="C41" s="75"/>
      <c r="D41" s="62">
        <v>5</v>
      </c>
      <c r="E41" s="63" t="s">
        <v>65</v>
      </c>
      <c r="F41" s="63"/>
      <c r="G41" s="63"/>
    </row>
    <row r="42" spans="1:9">
      <c r="A42" s="44"/>
      <c r="B42" s="55"/>
      <c r="C42" s="75"/>
      <c r="D42" s="62">
        <v>6</v>
      </c>
      <c r="E42" s="63" t="s">
        <v>66</v>
      </c>
      <c r="F42" s="63"/>
      <c r="G42" s="63"/>
    </row>
    <row r="43" spans="1:9">
      <c r="A43" s="44"/>
      <c r="B43" s="55"/>
      <c r="C43" s="75"/>
      <c r="D43" s="62"/>
      <c r="E43" s="66"/>
      <c r="F43" s="66"/>
      <c r="G43" s="66"/>
    </row>
    <row r="44" spans="1:9" ht="18">
      <c r="A44" s="44"/>
      <c r="B44" s="55"/>
      <c r="C44" s="57" t="s">
        <v>32</v>
      </c>
      <c r="D44" s="67" t="s">
        <v>67</v>
      </c>
      <c r="E44" s="78"/>
      <c r="F44" s="60">
        <f>F45+F46+F47+F48+F49</f>
        <v>750074</v>
      </c>
      <c r="G44" s="60">
        <f>G45+G46+G47+G48+G49</f>
        <v>931613</v>
      </c>
      <c r="I44" s="79"/>
    </row>
    <row r="45" spans="1:9" ht="14.25">
      <c r="A45" s="44"/>
      <c r="B45" s="55"/>
      <c r="C45" s="61"/>
      <c r="D45" s="62">
        <v>1</v>
      </c>
      <c r="E45" s="63" t="s">
        <v>68</v>
      </c>
      <c r="F45" s="63"/>
      <c r="G45" s="80"/>
    </row>
    <row r="46" spans="1:9" ht="14.25">
      <c r="A46" s="44"/>
      <c r="B46" s="55"/>
      <c r="C46" s="61"/>
      <c r="D46" s="62">
        <v>2</v>
      </c>
      <c r="E46" s="63" t="s">
        <v>69</v>
      </c>
      <c r="F46" s="63"/>
      <c r="G46" s="80"/>
    </row>
    <row r="47" spans="1:9" ht="14.25">
      <c r="A47" s="44"/>
      <c r="B47" s="55"/>
      <c r="C47" s="61"/>
      <c r="D47" s="62">
        <v>3</v>
      </c>
      <c r="E47" s="63" t="s">
        <v>70</v>
      </c>
      <c r="F47" s="81">
        <v>750074</v>
      </c>
      <c r="G47" s="81">
        <v>931613</v>
      </c>
    </row>
    <row r="48" spans="1:9" ht="14.25">
      <c r="A48" s="44"/>
      <c r="B48" s="55"/>
      <c r="C48" s="61"/>
      <c r="D48" s="62">
        <v>4</v>
      </c>
      <c r="E48" s="70" t="s">
        <v>71</v>
      </c>
      <c r="F48" s="70"/>
      <c r="G48" s="81"/>
    </row>
    <row r="49" spans="1:7" ht="14.25">
      <c r="A49" s="44"/>
      <c r="B49" s="55"/>
      <c r="C49" s="61"/>
      <c r="D49" s="62">
        <v>5</v>
      </c>
      <c r="E49" s="63" t="s">
        <v>72</v>
      </c>
      <c r="F49" s="63"/>
      <c r="G49" s="80"/>
    </row>
    <row r="50" spans="1:7" ht="16.5" customHeight="1">
      <c r="A50" s="44"/>
      <c r="B50" s="55"/>
      <c r="C50" s="57" t="s">
        <v>32</v>
      </c>
      <c r="D50" s="67" t="s">
        <v>73</v>
      </c>
      <c r="E50" s="59"/>
      <c r="F50" s="59"/>
      <c r="G50" s="59"/>
    </row>
    <row r="51" spans="1:7" ht="14.25">
      <c r="A51" s="44"/>
      <c r="B51" s="55"/>
      <c r="C51" s="61"/>
      <c r="D51" s="58"/>
      <c r="E51" s="66"/>
      <c r="F51" s="66"/>
      <c r="G51" s="80"/>
    </row>
    <row r="52" spans="1:7" ht="18" customHeight="1">
      <c r="A52" s="44"/>
      <c r="B52" s="55"/>
      <c r="C52" s="57" t="s">
        <v>32</v>
      </c>
      <c r="D52" s="58" t="s">
        <v>74</v>
      </c>
      <c r="E52" s="59"/>
      <c r="F52" s="59"/>
      <c r="G52" s="60"/>
    </row>
    <row r="53" spans="1:7" ht="14.25">
      <c r="A53" s="44"/>
      <c r="B53" s="55"/>
      <c r="C53" s="61"/>
      <c r="D53" s="62">
        <v>1</v>
      </c>
      <c r="E53" s="66" t="s">
        <v>75</v>
      </c>
      <c r="F53" s="66"/>
      <c r="G53" s="80"/>
    </row>
    <row r="54" spans="1:7" ht="14.25">
      <c r="A54" s="44"/>
      <c r="B54" s="55"/>
      <c r="C54" s="61"/>
      <c r="D54" s="62">
        <v>2</v>
      </c>
      <c r="E54" s="63" t="s">
        <v>76</v>
      </c>
      <c r="F54" s="63"/>
      <c r="G54" s="70"/>
    </row>
    <row r="55" spans="1:7" ht="14.25">
      <c r="A55" s="44"/>
      <c r="B55" s="55"/>
      <c r="C55" s="61"/>
      <c r="D55" s="62">
        <v>3</v>
      </c>
      <c r="E55" s="63" t="s">
        <v>77</v>
      </c>
      <c r="F55" s="63"/>
      <c r="G55" s="70"/>
    </row>
    <row r="56" spans="1:7" ht="14.25">
      <c r="A56" s="44"/>
      <c r="B56" s="55"/>
      <c r="C56" s="61"/>
      <c r="D56" s="62"/>
      <c r="E56" s="66"/>
      <c r="F56" s="66"/>
      <c r="G56" s="80"/>
    </row>
    <row r="57" spans="1:7" ht="15.75" customHeight="1">
      <c r="A57" s="44"/>
      <c r="B57" s="55"/>
      <c r="C57" s="57" t="s">
        <v>32</v>
      </c>
      <c r="D57" s="58" t="s">
        <v>78</v>
      </c>
      <c r="E57" s="59"/>
      <c r="F57" s="59"/>
      <c r="G57" s="59"/>
    </row>
    <row r="58" spans="1:7" ht="18">
      <c r="A58" s="44"/>
      <c r="B58" s="55"/>
      <c r="C58" s="57" t="s">
        <v>32</v>
      </c>
      <c r="D58" s="58" t="s">
        <v>79</v>
      </c>
      <c r="E58" s="59"/>
      <c r="F58" s="59"/>
      <c r="G58" s="59"/>
    </row>
    <row r="59" spans="1:7" ht="14.25">
      <c r="A59" s="44"/>
      <c r="B59" s="55"/>
      <c r="C59" s="5"/>
      <c r="D59" s="5"/>
      <c r="E59" s="5"/>
      <c r="F59" s="83"/>
      <c r="G59" s="80"/>
    </row>
    <row r="60" spans="1:7" ht="20.25" customHeight="1">
      <c r="A60" s="44"/>
      <c r="B60" s="82" t="s">
        <v>80</v>
      </c>
      <c r="C60" s="6" t="s">
        <v>81</v>
      </c>
      <c r="D60" s="6"/>
      <c r="E60" s="6"/>
      <c r="F60" s="60">
        <f>F58+F57+F52+F50+F44+F36</f>
        <v>750074</v>
      </c>
      <c r="G60" s="60">
        <f>G58+G57+G52+G50+G44+G36</f>
        <v>931613</v>
      </c>
    </row>
    <row r="61" spans="1:7" ht="30" customHeight="1">
      <c r="A61" s="44"/>
      <c r="B61" s="82" t="s">
        <v>82</v>
      </c>
      <c r="C61" s="6" t="s">
        <v>83</v>
      </c>
      <c r="D61" s="6"/>
      <c r="E61" s="6"/>
      <c r="F61" s="60">
        <f>F60+F34</f>
        <v>17363369.91</v>
      </c>
      <c r="G61" s="60">
        <f>G60+G34</f>
        <v>17138150.390000001</v>
      </c>
    </row>
  </sheetData>
  <mergeCells count="8">
    <mergeCell ref="C59:E59"/>
    <mergeCell ref="C60:E60"/>
    <mergeCell ref="C61:E61"/>
    <mergeCell ref="B3:G3"/>
    <mergeCell ref="C5:E5"/>
    <mergeCell ref="C6:E6"/>
    <mergeCell ref="C34:E34"/>
    <mergeCell ref="C35:E35"/>
  </mergeCells>
  <pageMargins left="0" right="0" top="0" bottom="0" header="0.51180555555555496" footer="0.51180555555555496"/>
  <pageSetup paperSize="9" scale="85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8080"/>
  </sheetPr>
  <dimension ref="A1:G53"/>
  <sheetViews>
    <sheetView topLeftCell="A37" zoomScaleNormal="100" workbookViewId="0">
      <selection activeCell="F58" sqref="F58"/>
    </sheetView>
  </sheetViews>
  <sheetFormatPr defaultRowHeight="12.75"/>
  <cols>
    <col min="1" max="1" width="4" customWidth="1"/>
    <col min="2" max="2" width="3.85546875" customWidth="1"/>
    <col min="3" max="3" width="4.7109375" customWidth="1"/>
    <col min="4" max="4" width="6" customWidth="1"/>
    <col min="5" max="5" width="57.140625" customWidth="1"/>
    <col min="6" max="6" width="17.85546875" customWidth="1"/>
    <col min="7" max="7" width="16" customWidth="1"/>
    <col min="8" max="1025" width="8.85546875" customWidth="1"/>
  </cols>
  <sheetData>
    <row r="1" spans="1:7" ht="14.25" customHeight="1">
      <c r="A1" s="84"/>
      <c r="B1" s="85"/>
      <c r="C1" s="86"/>
      <c r="D1" s="87"/>
      <c r="E1" s="88"/>
      <c r="F1" s="88"/>
      <c r="G1" s="88"/>
    </row>
    <row r="2" spans="1:7" ht="14.25" customHeight="1">
      <c r="A2" s="84"/>
      <c r="B2" s="48"/>
      <c r="C2" s="89" t="str">
        <f>'Kopertina '!F3</f>
        <v>BIG RRUGA E RE</v>
      </c>
      <c r="D2" s="46"/>
      <c r="E2" s="47"/>
      <c r="F2" s="47"/>
      <c r="G2" s="47"/>
    </row>
    <row r="3" spans="1:7" ht="15.75">
      <c r="A3" s="84"/>
      <c r="B3" s="9" t="s">
        <v>28</v>
      </c>
      <c r="C3" s="9"/>
      <c r="D3" s="9"/>
      <c r="E3" s="9"/>
      <c r="F3" s="9"/>
      <c r="G3" s="9"/>
    </row>
    <row r="4" spans="1:7">
      <c r="A4" s="90"/>
      <c r="B4" s="51"/>
      <c r="C4" s="51"/>
      <c r="D4" s="51"/>
      <c r="E4" s="50"/>
      <c r="F4" s="50"/>
      <c r="G4" s="50"/>
    </row>
    <row r="5" spans="1:7" ht="27" customHeight="1">
      <c r="A5" s="91"/>
      <c r="B5" s="53" t="s">
        <v>29</v>
      </c>
      <c r="C5" s="4" t="s">
        <v>84</v>
      </c>
      <c r="D5" s="4"/>
      <c r="E5" s="4"/>
      <c r="F5" s="54">
        <v>2018</v>
      </c>
      <c r="G5" s="54">
        <v>2017</v>
      </c>
    </row>
    <row r="6" spans="1:7" ht="18">
      <c r="A6" s="84"/>
      <c r="B6" s="55"/>
      <c r="C6" s="92" t="s">
        <v>32</v>
      </c>
      <c r="D6" s="67" t="s">
        <v>85</v>
      </c>
      <c r="E6" s="59"/>
      <c r="F6" s="60">
        <f>SUM(F7:F15)</f>
        <v>13402178.560000001</v>
      </c>
      <c r="G6" s="60">
        <f>SUM(G7:G15)</f>
        <v>11523061.76</v>
      </c>
    </row>
    <row r="7" spans="1:7" ht="14.25">
      <c r="A7" s="84"/>
      <c r="B7" s="55"/>
      <c r="C7" s="61"/>
      <c r="D7" s="62">
        <v>1</v>
      </c>
      <c r="E7" s="63" t="s">
        <v>86</v>
      </c>
      <c r="F7" s="63"/>
      <c r="G7" s="68"/>
    </row>
    <row r="8" spans="1:7" ht="14.25">
      <c r="A8" s="84"/>
      <c r="B8" s="55"/>
      <c r="C8" s="61"/>
      <c r="D8" s="62">
        <v>2</v>
      </c>
      <c r="E8" s="63" t="s">
        <v>87</v>
      </c>
      <c r="F8" s="63"/>
      <c r="G8" s="68"/>
    </row>
    <row r="9" spans="1:7" ht="14.25">
      <c r="A9" s="84"/>
      <c r="B9" s="55"/>
      <c r="C9" s="61"/>
      <c r="D9" s="62">
        <v>3</v>
      </c>
      <c r="E9" s="63" t="s">
        <v>88</v>
      </c>
      <c r="F9" s="63"/>
      <c r="G9" s="68"/>
    </row>
    <row r="10" spans="1:7" ht="14.25">
      <c r="A10" s="84"/>
      <c r="B10" s="55"/>
      <c r="C10" s="61"/>
      <c r="D10" s="62">
        <v>4</v>
      </c>
      <c r="E10" s="63" t="s">
        <v>89</v>
      </c>
      <c r="F10" s="68">
        <v>11993355.970000001</v>
      </c>
      <c r="G10" s="68">
        <v>10364355.76</v>
      </c>
    </row>
    <row r="11" spans="1:7" ht="14.25">
      <c r="A11" s="84"/>
      <c r="B11" s="55"/>
      <c r="C11" s="61"/>
      <c r="D11" s="62">
        <v>5</v>
      </c>
      <c r="E11" s="63" t="s">
        <v>90</v>
      </c>
      <c r="F11" s="63"/>
      <c r="G11" s="68"/>
    </row>
    <row r="12" spans="1:7" ht="14.25">
      <c r="A12" s="84"/>
      <c r="B12" s="55"/>
      <c r="C12" s="61"/>
      <c r="D12" s="62">
        <v>6</v>
      </c>
      <c r="E12" s="63" t="s">
        <v>91</v>
      </c>
      <c r="F12" s="63"/>
      <c r="G12" s="68"/>
    </row>
    <row r="13" spans="1:7" ht="14.25">
      <c r="A13" s="84"/>
      <c r="B13" s="55"/>
      <c r="C13" s="61"/>
      <c r="D13" s="62">
        <v>7</v>
      </c>
      <c r="E13" s="63" t="s">
        <v>92</v>
      </c>
      <c r="F13" s="63"/>
      <c r="G13" s="68"/>
    </row>
    <row r="14" spans="1:7" ht="14.25">
      <c r="A14" s="84"/>
      <c r="B14" s="55"/>
      <c r="C14" s="61"/>
      <c r="D14" s="69">
        <v>8</v>
      </c>
      <c r="E14" s="70" t="s">
        <v>93</v>
      </c>
      <c r="F14" s="68">
        <v>751301.5</v>
      </c>
      <c r="G14" s="68">
        <v>444230</v>
      </c>
    </row>
    <row r="15" spans="1:7" ht="14.25">
      <c r="A15" s="84"/>
      <c r="B15" s="55"/>
      <c r="C15" s="61"/>
      <c r="D15" s="62">
        <v>10</v>
      </c>
      <c r="E15" s="63" t="s">
        <v>94</v>
      </c>
      <c r="F15" s="68">
        <v>657521.09</v>
      </c>
      <c r="G15" s="68">
        <f>693212+21264</f>
        <v>714476</v>
      </c>
    </row>
    <row r="16" spans="1:7" ht="18">
      <c r="A16" s="84"/>
      <c r="B16" s="55"/>
      <c r="C16" s="93" t="s">
        <v>32</v>
      </c>
      <c r="D16" s="72" t="s">
        <v>95</v>
      </c>
      <c r="E16" s="73"/>
      <c r="F16" s="73"/>
      <c r="G16" s="68"/>
    </row>
    <row r="17" spans="1:7" ht="18">
      <c r="A17" s="84"/>
      <c r="B17" s="55"/>
      <c r="C17" s="93" t="s">
        <v>32</v>
      </c>
      <c r="D17" s="72" t="s">
        <v>96</v>
      </c>
      <c r="E17" s="94"/>
      <c r="F17" s="94"/>
      <c r="G17" s="68"/>
    </row>
    <row r="18" spans="1:7" ht="18">
      <c r="A18" s="84"/>
      <c r="B18" s="55"/>
      <c r="C18" s="93" t="s">
        <v>32</v>
      </c>
      <c r="D18" s="72" t="s">
        <v>97</v>
      </c>
      <c r="E18" s="94"/>
      <c r="F18" s="94"/>
      <c r="G18" s="68"/>
    </row>
    <row r="19" spans="1:7" ht="20.25" customHeight="1">
      <c r="A19" s="84"/>
      <c r="B19" s="55"/>
      <c r="C19" s="6" t="s">
        <v>98</v>
      </c>
      <c r="D19" s="6"/>
      <c r="E19" s="6"/>
      <c r="F19" s="60">
        <f>F6+F16+F17+F18</f>
        <v>13402178.560000001</v>
      </c>
      <c r="G19" s="60">
        <f>G6+G16+G17+G18</f>
        <v>11523061.76</v>
      </c>
    </row>
    <row r="20" spans="1:7" ht="18">
      <c r="A20" s="84"/>
      <c r="B20" s="55"/>
      <c r="C20" s="92" t="s">
        <v>32</v>
      </c>
      <c r="D20" s="67" t="s">
        <v>99</v>
      </c>
      <c r="E20" s="78"/>
      <c r="F20" s="78"/>
      <c r="G20" s="60"/>
    </row>
    <row r="21" spans="1:7">
      <c r="A21" s="84"/>
      <c r="B21" s="55"/>
      <c r="C21" s="75"/>
      <c r="D21" s="62">
        <v>1</v>
      </c>
      <c r="E21" s="63" t="s">
        <v>86</v>
      </c>
      <c r="F21" s="63"/>
      <c r="G21" s="63"/>
    </row>
    <row r="22" spans="1:7">
      <c r="A22" s="84"/>
      <c r="B22" s="55"/>
      <c r="C22" s="75"/>
      <c r="D22" s="62">
        <v>2</v>
      </c>
      <c r="E22" s="63" t="s">
        <v>87</v>
      </c>
      <c r="F22" s="63"/>
      <c r="G22" s="63"/>
    </row>
    <row r="23" spans="1:7">
      <c r="A23" s="84"/>
      <c r="B23" s="55"/>
      <c r="C23" s="75"/>
      <c r="D23" s="62">
        <v>3</v>
      </c>
      <c r="E23" s="63" t="s">
        <v>100</v>
      </c>
      <c r="F23" s="63"/>
      <c r="G23" s="63"/>
    </row>
    <row r="24" spans="1:7">
      <c r="A24" s="84"/>
      <c r="B24" s="55"/>
      <c r="C24" s="75"/>
      <c r="D24" s="62">
        <v>4</v>
      </c>
      <c r="E24" s="63" t="s">
        <v>89</v>
      </c>
      <c r="F24" s="63"/>
      <c r="G24" s="63"/>
    </row>
    <row r="25" spans="1:7">
      <c r="A25" s="84"/>
      <c r="B25" s="55"/>
      <c r="C25" s="75"/>
      <c r="D25" s="62">
        <v>5</v>
      </c>
      <c r="E25" s="63" t="s">
        <v>90</v>
      </c>
      <c r="F25" s="63"/>
      <c r="G25" s="63"/>
    </row>
    <row r="26" spans="1:7">
      <c r="A26" s="84"/>
      <c r="B26" s="55"/>
      <c r="C26" s="75"/>
      <c r="D26" s="62">
        <v>6</v>
      </c>
      <c r="E26" s="63" t="s">
        <v>91</v>
      </c>
      <c r="F26" s="63"/>
      <c r="G26" s="63"/>
    </row>
    <row r="27" spans="1:7">
      <c r="A27" s="84"/>
      <c r="B27" s="55"/>
      <c r="C27" s="75"/>
      <c r="D27" s="62">
        <v>7</v>
      </c>
      <c r="E27" s="63" t="s">
        <v>92</v>
      </c>
      <c r="F27" s="63"/>
      <c r="G27" s="63"/>
    </row>
    <row r="28" spans="1:7">
      <c r="A28" s="84"/>
      <c r="B28" s="55"/>
      <c r="C28" s="75"/>
      <c r="D28" s="62">
        <v>8</v>
      </c>
      <c r="E28" s="63" t="s">
        <v>101</v>
      </c>
      <c r="F28" s="63"/>
      <c r="G28" s="63"/>
    </row>
    <row r="29" spans="1:7">
      <c r="A29" s="84"/>
      <c r="B29" s="55"/>
      <c r="C29" s="75"/>
      <c r="D29" s="62"/>
      <c r="E29" s="63"/>
      <c r="F29" s="63"/>
      <c r="G29" s="63"/>
    </row>
    <row r="30" spans="1:7" ht="17.25" customHeight="1">
      <c r="A30" s="84"/>
      <c r="B30" s="55"/>
      <c r="C30" s="93" t="s">
        <v>32</v>
      </c>
      <c r="D30" s="72" t="s">
        <v>102</v>
      </c>
      <c r="E30" s="73"/>
      <c r="F30" s="73"/>
      <c r="G30" s="73"/>
    </row>
    <row r="31" spans="1:7" ht="17.25" customHeight="1">
      <c r="A31" s="84"/>
      <c r="B31" s="55"/>
      <c r="C31" s="93" t="s">
        <v>32</v>
      </c>
      <c r="D31" s="72" t="s">
        <v>103</v>
      </c>
      <c r="E31" s="73"/>
      <c r="F31" s="73"/>
      <c r="G31" s="73"/>
    </row>
    <row r="32" spans="1:7" ht="15.75" customHeight="1">
      <c r="A32" s="84"/>
      <c r="B32" s="55"/>
      <c r="C32" s="93" t="s">
        <v>32</v>
      </c>
      <c r="D32" s="72" t="s">
        <v>104</v>
      </c>
      <c r="E32" s="73"/>
      <c r="F32" s="73"/>
      <c r="G32" s="74"/>
    </row>
    <row r="33" spans="1:7" ht="13.5" customHeight="1">
      <c r="A33" s="84"/>
      <c r="B33" s="55"/>
      <c r="C33" s="61"/>
      <c r="D33" s="62">
        <v>1</v>
      </c>
      <c r="E33" s="63" t="s">
        <v>105</v>
      </c>
      <c r="F33" s="63"/>
      <c r="G33" s="63"/>
    </row>
    <row r="34" spans="1:7" ht="14.25" customHeight="1">
      <c r="A34" s="84"/>
      <c r="B34" s="55"/>
      <c r="C34" s="61"/>
      <c r="D34" s="62">
        <v>2</v>
      </c>
      <c r="E34" s="63" t="s">
        <v>106</v>
      </c>
      <c r="F34" s="63"/>
      <c r="G34" s="63"/>
    </row>
    <row r="35" spans="1:7" ht="18">
      <c r="A35" s="84"/>
      <c r="B35" s="55"/>
      <c r="C35" s="92" t="s">
        <v>32</v>
      </c>
      <c r="D35" s="67" t="s">
        <v>107</v>
      </c>
      <c r="E35" s="59"/>
      <c r="F35" s="59"/>
      <c r="G35" s="59"/>
    </row>
    <row r="36" spans="1:7">
      <c r="A36" s="84"/>
      <c r="B36" s="55"/>
      <c r="C36" s="61"/>
      <c r="D36" s="58"/>
      <c r="E36" s="66"/>
      <c r="F36" s="66"/>
      <c r="G36" s="66"/>
    </row>
    <row r="37" spans="1:7" ht="20.25" customHeight="1">
      <c r="A37" s="84"/>
      <c r="B37" s="77" t="s">
        <v>57</v>
      </c>
      <c r="C37" s="6" t="s">
        <v>108</v>
      </c>
      <c r="D37" s="6"/>
      <c r="E37" s="6"/>
      <c r="F37" s="95"/>
      <c r="G37" s="60"/>
    </row>
    <row r="38" spans="1:7">
      <c r="A38" s="84"/>
      <c r="B38" s="55"/>
      <c r="C38" s="61"/>
      <c r="D38" s="58"/>
      <c r="E38" s="66"/>
      <c r="F38" s="66"/>
      <c r="G38" s="66"/>
    </row>
    <row r="39" spans="1:7" ht="20.25" customHeight="1">
      <c r="A39" s="84"/>
      <c r="B39" s="96"/>
      <c r="C39" s="6" t="s">
        <v>109</v>
      </c>
      <c r="D39" s="6"/>
      <c r="E39" s="6"/>
      <c r="F39" s="60">
        <f>F37+F19</f>
        <v>13402178.560000001</v>
      </c>
      <c r="G39" s="60">
        <f>G37+G19</f>
        <v>11523061.76</v>
      </c>
    </row>
    <row r="40" spans="1:7" ht="18">
      <c r="A40" s="84"/>
      <c r="B40" s="55"/>
      <c r="C40" s="92" t="s">
        <v>32</v>
      </c>
      <c r="D40" s="67" t="s">
        <v>110</v>
      </c>
      <c r="E40" s="59"/>
      <c r="F40" s="97">
        <f>F41+F42+F43+F44</f>
        <v>1000000</v>
      </c>
      <c r="G40" s="97">
        <f>G41+G42+G43+G44</f>
        <v>1000000</v>
      </c>
    </row>
    <row r="41" spans="1:7" ht="18">
      <c r="A41" s="84"/>
      <c r="B41" s="55"/>
      <c r="C41" s="57" t="s">
        <v>32</v>
      </c>
      <c r="D41" s="58" t="s">
        <v>111</v>
      </c>
      <c r="E41" s="66"/>
      <c r="F41" s="97">
        <v>1000000</v>
      </c>
      <c r="G41" s="64">
        <v>1000000</v>
      </c>
    </row>
    <row r="42" spans="1:7" ht="18">
      <c r="A42" s="84"/>
      <c r="B42" s="55"/>
      <c r="C42" s="57" t="s">
        <v>32</v>
      </c>
      <c r="D42" s="58" t="s">
        <v>112</v>
      </c>
      <c r="E42" s="66"/>
      <c r="F42" s="97"/>
      <c r="G42" s="80"/>
    </row>
    <row r="43" spans="1:7" ht="18">
      <c r="A43" s="84"/>
      <c r="B43" s="55"/>
      <c r="C43" s="57" t="s">
        <v>32</v>
      </c>
      <c r="D43" s="58" t="s">
        <v>113</v>
      </c>
      <c r="E43" s="66"/>
      <c r="F43" s="97"/>
      <c r="G43" s="80"/>
    </row>
    <row r="44" spans="1:7" ht="18">
      <c r="A44" s="84"/>
      <c r="B44" s="55"/>
      <c r="C44" s="57" t="s">
        <v>32</v>
      </c>
      <c r="D44" s="58" t="s">
        <v>114</v>
      </c>
      <c r="E44" s="66"/>
      <c r="F44" s="66"/>
      <c r="G44" s="80"/>
    </row>
    <row r="45" spans="1:7" ht="18">
      <c r="A45" s="84"/>
      <c r="B45" s="55"/>
      <c r="C45" s="98"/>
      <c r="D45" s="62">
        <v>1</v>
      </c>
      <c r="E45" s="63" t="s">
        <v>115</v>
      </c>
      <c r="F45" s="63"/>
      <c r="G45" s="70"/>
    </row>
    <row r="46" spans="1:7" ht="18">
      <c r="A46" s="84"/>
      <c r="B46" s="55"/>
      <c r="C46" s="98"/>
      <c r="D46" s="62">
        <v>2</v>
      </c>
      <c r="E46" s="63" t="s">
        <v>116</v>
      </c>
      <c r="F46" s="63"/>
      <c r="G46" s="70"/>
    </row>
    <row r="47" spans="1:7" ht="18">
      <c r="A47" s="84"/>
      <c r="B47" s="55"/>
      <c r="C47" s="98"/>
      <c r="D47" s="62">
        <v>3</v>
      </c>
      <c r="E47" s="63" t="s">
        <v>114</v>
      </c>
      <c r="F47" s="63"/>
      <c r="G47" s="70"/>
    </row>
    <row r="48" spans="1:7" ht="18">
      <c r="A48" s="84"/>
      <c r="B48" s="55"/>
      <c r="C48" s="57" t="s">
        <v>32</v>
      </c>
      <c r="D48" s="58" t="s">
        <v>117</v>
      </c>
      <c r="E48" s="66"/>
      <c r="F48" s="66"/>
      <c r="G48" s="80"/>
    </row>
    <row r="49" spans="1:7" ht="18">
      <c r="A49" s="84"/>
      <c r="B49" s="55"/>
      <c r="C49" s="57" t="s">
        <v>32</v>
      </c>
      <c r="D49" s="58" t="s">
        <v>118</v>
      </c>
      <c r="E49" s="66"/>
      <c r="F49" s="99">
        <v>2961191</v>
      </c>
      <c r="G49" s="99">
        <f>PASH!G63</f>
        <v>4615088.2280000057</v>
      </c>
    </row>
    <row r="50" spans="1:7">
      <c r="A50" s="84"/>
      <c r="B50" s="55"/>
      <c r="C50" s="100"/>
      <c r="D50" s="58"/>
      <c r="E50" s="66"/>
      <c r="F50" s="66"/>
      <c r="G50" s="66"/>
    </row>
    <row r="51" spans="1:7" ht="20.25" customHeight="1">
      <c r="A51" s="84"/>
      <c r="B51" s="77" t="s">
        <v>80</v>
      </c>
      <c r="C51" s="6" t="s">
        <v>119</v>
      </c>
      <c r="D51" s="6"/>
      <c r="E51" s="6"/>
      <c r="F51" s="60">
        <f>F40+F48+F49</f>
        <v>3961191</v>
      </c>
      <c r="G51" s="60">
        <f>G40+G48+G49</f>
        <v>5615088.2280000057</v>
      </c>
    </row>
    <row r="52" spans="1:7">
      <c r="A52" s="84"/>
      <c r="B52" s="55"/>
      <c r="C52" s="100"/>
      <c r="D52" s="58"/>
      <c r="E52" s="66"/>
      <c r="F52" s="66"/>
      <c r="G52" s="66"/>
    </row>
    <row r="53" spans="1:7" ht="30" customHeight="1">
      <c r="A53" s="84"/>
      <c r="B53" s="82" t="s">
        <v>82</v>
      </c>
      <c r="C53" s="3" t="s">
        <v>120</v>
      </c>
      <c r="D53" s="3"/>
      <c r="E53" s="3"/>
      <c r="F53" s="60">
        <f>F51+F37+F19</f>
        <v>17363369.560000002</v>
      </c>
      <c r="G53" s="60">
        <f>G51+G37+G19</f>
        <v>17138149.988000005</v>
      </c>
    </row>
  </sheetData>
  <mergeCells count="7">
    <mergeCell ref="C51:E51"/>
    <mergeCell ref="C53:E53"/>
    <mergeCell ref="B3:G3"/>
    <mergeCell ref="C5:E5"/>
    <mergeCell ref="C19:E19"/>
    <mergeCell ref="C37:E37"/>
    <mergeCell ref="C39:E39"/>
  </mergeCells>
  <pageMargins left="0" right="0" top="0" bottom="0" header="0.51180555555555496" footer="0.51180555555555496"/>
  <pageSetup paperSize="9" scale="90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8080"/>
  </sheetPr>
  <dimension ref="A1:G75"/>
  <sheetViews>
    <sheetView zoomScaleNormal="100" workbookViewId="0">
      <selection activeCell="F51" sqref="F51"/>
    </sheetView>
  </sheetViews>
  <sheetFormatPr defaultRowHeight="12.75"/>
  <cols>
    <col min="1" max="1" width="4.28515625" customWidth="1"/>
    <col min="2" max="2" width="6" customWidth="1"/>
    <col min="3" max="3" width="4.28515625" customWidth="1"/>
    <col min="4" max="4" width="3.85546875" customWidth="1"/>
    <col min="5" max="5" width="52.28515625" customWidth="1"/>
    <col min="6" max="6" width="19.140625" customWidth="1"/>
    <col min="7" max="7" width="18" customWidth="1"/>
    <col min="8" max="1025" width="8.85546875" customWidth="1"/>
  </cols>
  <sheetData>
    <row r="1" spans="1:7" ht="9" customHeight="1">
      <c r="A1" s="44"/>
      <c r="B1" s="101"/>
      <c r="C1" s="102"/>
      <c r="D1" s="87"/>
      <c r="E1" s="88"/>
      <c r="F1" s="88"/>
      <c r="G1" s="88"/>
    </row>
    <row r="2" spans="1:7" ht="12.75" customHeight="1">
      <c r="A2" s="44"/>
      <c r="B2" s="101"/>
      <c r="C2" s="86" t="str">
        <f>'Kopertina '!F3</f>
        <v>BIG RRUGA E RE</v>
      </c>
      <c r="D2" s="87"/>
      <c r="E2" s="88"/>
      <c r="F2" s="88"/>
      <c r="G2" s="88"/>
    </row>
    <row r="3" spans="1:7" ht="15.75" customHeight="1">
      <c r="A3" s="44"/>
      <c r="B3" s="2" t="s">
        <v>121</v>
      </c>
      <c r="C3" s="2"/>
      <c r="D3" s="2"/>
      <c r="E3" s="2"/>
      <c r="F3" s="2"/>
      <c r="G3" s="2"/>
    </row>
    <row r="4" spans="1:7" ht="17.25" customHeight="1">
      <c r="A4" s="44"/>
      <c r="B4" s="2" t="s">
        <v>122</v>
      </c>
      <c r="C4" s="2"/>
      <c r="D4" s="2"/>
      <c r="E4" s="2"/>
      <c r="F4" s="2"/>
      <c r="G4" s="2"/>
    </row>
    <row r="5" spans="1:7" ht="14.25" customHeight="1">
      <c r="A5" s="44"/>
      <c r="B5" s="1" t="s">
        <v>123</v>
      </c>
      <c r="C5" s="1"/>
      <c r="D5" s="1"/>
      <c r="E5" s="1"/>
      <c r="F5" s="1"/>
      <c r="G5" s="1"/>
    </row>
    <row r="6" spans="1:7" ht="8.25" customHeight="1">
      <c r="A6" s="50"/>
      <c r="B6" s="103"/>
      <c r="C6" s="104"/>
      <c r="D6" s="104"/>
      <c r="E6" s="90"/>
      <c r="F6" s="90"/>
      <c r="G6" s="90"/>
    </row>
    <row r="7" spans="1:7" ht="27" customHeight="1">
      <c r="A7" s="44"/>
      <c r="B7" s="105" t="s">
        <v>29</v>
      </c>
      <c r="C7" s="18" t="s">
        <v>124</v>
      </c>
      <c r="D7" s="18"/>
      <c r="E7" s="18"/>
      <c r="F7" s="107">
        <v>2018</v>
      </c>
      <c r="G7" s="107">
        <v>2017</v>
      </c>
    </row>
    <row r="8" spans="1:7" ht="15.75" customHeight="1">
      <c r="A8" s="44"/>
      <c r="B8" s="106" t="s">
        <v>32</v>
      </c>
      <c r="C8" s="108" t="s">
        <v>125</v>
      </c>
      <c r="D8" s="109"/>
      <c r="E8" s="110"/>
      <c r="F8" s="111">
        <v>82549594.239999995</v>
      </c>
      <c r="G8" s="111">
        <v>82333982</v>
      </c>
    </row>
    <row r="9" spans="1:7" ht="15" customHeight="1">
      <c r="A9" s="44"/>
      <c r="B9" s="106" t="s">
        <v>32</v>
      </c>
      <c r="C9" s="108" t="s">
        <v>126</v>
      </c>
      <c r="D9" s="109"/>
      <c r="E9" s="110"/>
      <c r="F9" s="110"/>
      <c r="G9" s="110"/>
    </row>
    <row r="10" spans="1:7" ht="15" customHeight="1">
      <c r="A10" s="44"/>
      <c r="B10" s="106" t="s">
        <v>32</v>
      </c>
      <c r="C10" s="108" t="s">
        <v>127</v>
      </c>
      <c r="D10" s="109"/>
      <c r="E10" s="110"/>
      <c r="F10" s="110"/>
      <c r="G10" s="110"/>
    </row>
    <row r="11" spans="1:7" ht="15" customHeight="1">
      <c r="A11" s="44"/>
      <c r="B11" s="106" t="s">
        <v>32</v>
      </c>
      <c r="C11" s="108" t="s">
        <v>128</v>
      </c>
      <c r="D11" s="109"/>
      <c r="E11" s="110"/>
      <c r="F11" s="111">
        <v>1327247.78</v>
      </c>
      <c r="G11" s="111">
        <v>1796024.68</v>
      </c>
    </row>
    <row r="12" spans="1:7" ht="15" customHeight="1">
      <c r="A12" s="44"/>
      <c r="B12" s="112"/>
      <c r="C12" s="113"/>
      <c r="D12" s="109"/>
      <c r="E12" s="110"/>
      <c r="F12" s="114"/>
      <c r="G12" s="114"/>
    </row>
    <row r="13" spans="1:7" ht="15" customHeight="1">
      <c r="A13" s="44"/>
      <c r="B13" s="106" t="s">
        <v>32</v>
      </c>
      <c r="C13" s="108" t="s">
        <v>129</v>
      </c>
      <c r="D13" s="109"/>
      <c r="E13" s="110"/>
      <c r="F13" s="111">
        <f>SUM(F14:F15)</f>
        <v>-70158689.629999995</v>
      </c>
      <c r="G13" s="111">
        <f>SUM(G14:G15)</f>
        <v>-70529463</v>
      </c>
    </row>
    <row r="14" spans="1:7" ht="15" customHeight="1">
      <c r="A14" s="44"/>
      <c r="B14" s="112"/>
      <c r="C14" s="113"/>
      <c r="D14" s="115">
        <v>1</v>
      </c>
      <c r="E14" s="116" t="s">
        <v>129</v>
      </c>
      <c r="F14" s="117">
        <v>-70158689.629999995</v>
      </c>
      <c r="G14" s="117">
        <v>-70529463</v>
      </c>
    </row>
    <row r="15" spans="1:7" ht="15" customHeight="1">
      <c r="A15" s="44"/>
      <c r="B15" s="118"/>
      <c r="C15" s="113"/>
      <c r="D15" s="84">
        <v>2</v>
      </c>
      <c r="E15" s="116" t="s">
        <v>130</v>
      </c>
      <c r="F15" s="119"/>
      <c r="G15" s="119"/>
    </row>
    <row r="16" spans="1:7" ht="15" customHeight="1">
      <c r="A16" s="44"/>
      <c r="B16" s="118"/>
      <c r="C16" s="113"/>
      <c r="D16" s="109"/>
      <c r="E16" s="110"/>
      <c r="F16" s="114"/>
      <c r="G16" s="114"/>
    </row>
    <row r="17" spans="1:7" ht="15" customHeight="1">
      <c r="A17" s="44"/>
      <c r="B17" s="106" t="s">
        <v>32</v>
      </c>
      <c r="C17" s="108" t="s">
        <v>131</v>
      </c>
      <c r="D17" s="109"/>
      <c r="E17" s="110"/>
      <c r="F17" s="111">
        <f>SUM(F18:F19)</f>
        <v>-4688944</v>
      </c>
      <c r="G17" s="111">
        <f>SUM(G18:G19)</f>
        <v>-4156798</v>
      </c>
    </row>
    <row r="18" spans="1:7" ht="17.25" customHeight="1">
      <c r="A18" s="44"/>
      <c r="B18" s="118"/>
      <c r="C18" s="113"/>
      <c r="D18" s="120">
        <v>1</v>
      </c>
      <c r="E18" s="121" t="s">
        <v>132</v>
      </c>
      <c r="F18" s="122">
        <v>-4122724</v>
      </c>
      <c r="G18" s="117">
        <v>-3559099</v>
      </c>
    </row>
    <row r="19" spans="1:7" ht="15.75" customHeight="1">
      <c r="A19" s="44"/>
      <c r="B19" s="118"/>
      <c r="C19" s="113"/>
      <c r="D19" s="120">
        <v>2</v>
      </c>
      <c r="E19" s="121" t="s">
        <v>133</v>
      </c>
      <c r="F19" s="122">
        <v>-566220</v>
      </c>
      <c r="G19" s="117">
        <v>-597699</v>
      </c>
    </row>
    <row r="20" spans="1:7" ht="15.75" customHeight="1">
      <c r="A20" s="44"/>
      <c r="B20" s="118"/>
      <c r="C20" s="113"/>
      <c r="D20" s="120"/>
      <c r="E20" s="121" t="s">
        <v>134</v>
      </c>
      <c r="F20" s="122"/>
      <c r="G20" s="122"/>
    </row>
    <row r="21" spans="1:7" ht="15" customHeight="1">
      <c r="A21" s="44"/>
      <c r="B21" s="112"/>
      <c r="C21" s="113"/>
      <c r="D21" s="109"/>
      <c r="E21" s="110"/>
      <c r="F21" s="110"/>
      <c r="G21" s="110"/>
    </row>
    <row r="22" spans="1:7" ht="15" customHeight="1">
      <c r="A22" s="44"/>
      <c r="B22" s="106" t="s">
        <v>32</v>
      </c>
      <c r="C22" s="108" t="s">
        <v>135</v>
      </c>
      <c r="D22" s="109"/>
      <c r="E22" s="110"/>
      <c r="F22" s="110"/>
      <c r="G22" s="110"/>
    </row>
    <row r="23" spans="1:7" ht="15" customHeight="1">
      <c r="A23" s="44"/>
      <c r="B23" s="106" t="s">
        <v>32</v>
      </c>
      <c r="C23" s="108" t="s">
        <v>136</v>
      </c>
      <c r="D23" s="109"/>
      <c r="E23" s="110"/>
      <c r="F23" s="111">
        <v>-202903</v>
      </c>
      <c r="G23" s="111">
        <v>-235120</v>
      </c>
    </row>
    <row r="24" spans="1:7" ht="15" customHeight="1">
      <c r="A24" s="44"/>
      <c r="B24" s="106" t="s">
        <v>32</v>
      </c>
      <c r="C24" s="108" t="s">
        <v>137</v>
      </c>
      <c r="D24" s="109"/>
      <c r="E24" s="110"/>
      <c r="F24" s="111">
        <v>-5031757.32</v>
      </c>
      <c r="G24" s="111">
        <v>-3764079</v>
      </c>
    </row>
    <row r="25" spans="1:7" ht="15" customHeight="1">
      <c r="A25" s="44"/>
      <c r="B25" s="112"/>
      <c r="C25" s="113"/>
      <c r="D25" s="109"/>
      <c r="E25" s="110"/>
      <c r="F25" s="110"/>
      <c r="G25" s="110"/>
    </row>
    <row r="26" spans="1:7" ht="15" customHeight="1">
      <c r="A26" s="44"/>
      <c r="B26" s="106" t="s">
        <v>32</v>
      </c>
      <c r="C26" s="108" t="s">
        <v>138</v>
      </c>
      <c r="D26" s="109"/>
      <c r="E26" s="110"/>
      <c r="F26" s="110"/>
      <c r="G26" s="110"/>
    </row>
    <row r="27" spans="1:7" ht="12.75" customHeight="1">
      <c r="A27" s="44"/>
      <c r="B27" s="118"/>
      <c r="C27" s="17">
        <v>1</v>
      </c>
      <c r="D27" s="16" t="s">
        <v>139</v>
      </c>
      <c r="E27" s="16"/>
      <c r="F27" s="124"/>
      <c r="G27" s="124"/>
    </row>
    <row r="28" spans="1:7" ht="12.75" customHeight="1">
      <c r="A28" s="44"/>
      <c r="B28" s="125"/>
      <c r="C28" s="17"/>
      <c r="D28" s="15" t="s">
        <v>140</v>
      </c>
      <c r="E28" s="15"/>
      <c r="F28" s="126"/>
      <c r="G28" s="126"/>
    </row>
    <row r="29" spans="1:7" ht="12.75" customHeight="1">
      <c r="A29" s="44"/>
      <c r="B29" s="118"/>
      <c r="C29" s="17">
        <v>2</v>
      </c>
      <c r="D29" s="16" t="s">
        <v>141</v>
      </c>
      <c r="E29" s="16"/>
      <c r="F29" s="124"/>
      <c r="G29" s="124"/>
    </row>
    <row r="30" spans="1:7" ht="12.75" customHeight="1">
      <c r="A30" s="44"/>
      <c r="B30" s="125"/>
      <c r="C30" s="17"/>
      <c r="D30" s="15" t="s">
        <v>142</v>
      </c>
      <c r="E30" s="15"/>
      <c r="F30" s="126"/>
      <c r="G30" s="126"/>
    </row>
    <row r="31" spans="1:7" ht="13.5" customHeight="1">
      <c r="A31" s="44"/>
      <c r="B31" s="118"/>
      <c r="C31" s="17">
        <v>3</v>
      </c>
      <c r="D31" s="16" t="s">
        <v>143</v>
      </c>
      <c r="E31" s="16"/>
      <c r="F31" s="124"/>
      <c r="G31" s="124"/>
    </row>
    <row r="32" spans="1:7" ht="12" customHeight="1">
      <c r="A32" s="44"/>
      <c r="B32" s="125"/>
      <c r="C32" s="17"/>
      <c r="D32" s="15" t="s">
        <v>144</v>
      </c>
      <c r="E32" s="15"/>
      <c r="F32" s="126"/>
      <c r="G32" s="126"/>
    </row>
    <row r="33" spans="1:7" ht="12.75" customHeight="1">
      <c r="A33" s="44"/>
      <c r="B33" s="112"/>
      <c r="C33" s="113"/>
      <c r="D33" s="109"/>
      <c r="E33" s="110"/>
      <c r="F33" s="110"/>
      <c r="G33" s="110"/>
    </row>
    <row r="34" spans="1:7" ht="12" customHeight="1">
      <c r="A34" s="44"/>
      <c r="B34" s="18" t="s">
        <v>32</v>
      </c>
      <c r="C34" s="127" t="s">
        <v>145</v>
      </c>
      <c r="D34" s="128"/>
      <c r="E34" s="114"/>
      <c r="F34" s="114"/>
      <c r="G34" s="114"/>
    </row>
    <row r="35" spans="1:7" ht="12" customHeight="1">
      <c r="A35" s="44"/>
      <c r="B35" s="18"/>
      <c r="C35" s="129" t="s">
        <v>146</v>
      </c>
      <c r="D35" s="130"/>
      <c r="E35" s="131"/>
      <c r="F35" s="131"/>
      <c r="G35" s="131"/>
    </row>
    <row r="36" spans="1:7" ht="15" customHeight="1">
      <c r="A36" s="44"/>
      <c r="B36" s="112"/>
      <c r="C36" s="113"/>
      <c r="D36" s="109"/>
      <c r="E36" s="110"/>
      <c r="F36" s="110"/>
      <c r="G36" s="110"/>
    </row>
    <row r="37" spans="1:7" ht="15" customHeight="1">
      <c r="A37" s="44"/>
      <c r="B37" s="106" t="s">
        <v>32</v>
      </c>
      <c r="C37" s="108" t="s">
        <v>147</v>
      </c>
      <c r="D37" s="109"/>
      <c r="E37" s="110"/>
      <c r="F37" s="111">
        <f>SUM(F39:F40)</f>
        <v>-13692</v>
      </c>
      <c r="G37" s="111">
        <f>SUM(G39:G40)</f>
        <v>-14525</v>
      </c>
    </row>
    <row r="38" spans="1:7" ht="12" customHeight="1">
      <c r="A38" s="44"/>
      <c r="B38" s="118"/>
      <c r="C38" s="17">
        <v>1</v>
      </c>
      <c r="D38" s="16" t="s">
        <v>148</v>
      </c>
      <c r="E38" s="16"/>
      <c r="F38" s="124"/>
      <c r="G38" s="124"/>
    </row>
    <row r="39" spans="1:7" ht="12.75" customHeight="1">
      <c r="A39" s="44"/>
      <c r="B39" s="125"/>
      <c r="C39" s="17"/>
      <c r="D39" s="15" t="s">
        <v>149</v>
      </c>
      <c r="E39" s="15"/>
      <c r="F39" s="126"/>
      <c r="G39" s="126"/>
    </row>
    <row r="40" spans="1:7" ht="15.75">
      <c r="A40" s="44"/>
      <c r="B40" s="112"/>
      <c r="C40" s="123">
        <v>2</v>
      </c>
      <c r="D40" s="293" t="s">
        <v>150</v>
      </c>
      <c r="E40" s="293"/>
      <c r="F40" s="133">
        <v>-13692</v>
      </c>
      <c r="G40" s="133">
        <v>-14525</v>
      </c>
    </row>
    <row r="41" spans="1:7" ht="15.75">
      <c r="A41" s="44"/>
      <c r="B41" s="112"/>
      <c r="C41" s="113"/>
      <c r="D41" s="294"/>
      <c r="E41" s="294"/>
      <c r="F41" s="110"/>
      <c r="G41" s="110"/>
    </row>
    <row r="42" spans="1:7" ht="15" customHeight="1">
      <c r="A42" s="44"/>
      <c r="B42" s="106" t="s">
        <v>32</v>
      </c>
      <c r="C42" s="108" t="s">
        <v>151</v>
      </c>
      <c r="D42" s="109"/>
      <c r="E42" s="110"/>
      <c r="F42" s="110"/>
      <c r="G42" s="110"/>
    </row>
    <row r="43" spans="1:7" ht="15.75">
      <c r="A43" s="44"/>
      <c r="B43" s="112"/>
      <c r="C43" s="108"/>
      <c r="D43" s="109"/>
      <c r="E43" s="110"/>
      <c r="F43" s="110"/>
      <c r="G43" s="110"/>
    </row>
    <row r="44" spans="1:7" ht="15" customHeight="1">
      <c r="A44" s="44"/>
      <c r="B44" s="106" t="s">
        <v>32</v>
      </c>
      <c r="C44" s="108" t="s">
        <v>152</v>
      </c>
      <c r="D44" s="109"/>
      <c r="E44" s="110"/>
      <c r="F44" s="111">
        <f>F8+F9+F10+F11+F13+F17+F22+F23+F24+F26+F34+F37+F42</f>
        <v>3780856.0700000003</v>
      </c>
      <c r="G44" s="111">
        <f>G8+G9+G10+G11+G13+G17+G22+G23+G24+G26+G34+G37+G42</f>
        <v>5430021.6800000072</v>
      </c>
    </row>
    <row r="45" spans="1:7" ht="15" customHeight="1">
      <c r="A45" s="44"/>
      <c r="B45" s="112"/>
      <c r="C45" s="113"/>
      <c r="D45" s="109"/>
      <c r="E45" s="110"/>
      <c r="F45" s="110"/>
      <c r="G45" s="110"/>
    </row>
    <row r="46" spans="1:7" ht="15" customHeight="1">
      <c r="A46" s="44"/>
      <c r="B46" s="106" t="s">
        <v>32</v>
      </c>
      <c r="C46" s="108" t="s">
        <v>153</v>
      </c>
      <c r="D46" s="109"/>
      <c r="E46" s="110"/>
      <c r="F46" s="111">
        <f>-(F47+F48+F49)</f>
        <v>-819664.6605</v>
      </c>
      <c r="G46" s="111">
        <f>-(G47+G48+G49)</f>
        <v>-814933.4520000011</v>
      </c>
    </row>
    <row r="47" spans="1:7" ht="15" customHeight="1">
      <c r="A47" s="44"/>
      <c r="B47" s="112"/>
      <c r="C47" s="113"/>
      <c r="D47" s="123">
        <v>1</v>
      </c>
      <c r="E47" s="132" t="s">
        <v>154</v>
      </c>
      <c r="F47" s="134">
        <f>(F44+1683575)*0.15</f>
        <v>819664.6605</v>
      </c>
      <c r="G47" s="134">
        <f>(G44+1763+1105)*0.15</f>
        <v>814933.4520000011</v>
      </c>
    </row>
    <row r="48" spans="1:7" ht="15.75">
      <c r="A48" s="44"/>
      <c r="B48" s="112"/>
      <c r="C48" s="113"/>
      <c r="D48" s="123">
        <v>2</v>
      </c>
      <c r="E48" s="132" t="s">
        <v>155</v>
      </c>
      <c r="F48" s="132"/>
      <c r="G48" s="132"/>
    </row>
    <row r="49" spans="1:7" ht="15" customHeight="1">
      <c r="A49" s="44"/>
      <c r="B49" s="112"/>
      <c r="C49" s="113"/>
      <c r="D49" s="123">
        <v>3</v>
      </c>
      <c r="E49" s="132" t="s">
        <v>156</v>
      </c>
      <c r="F49" s="132"/>
      <c r="G49" s="132"/>
    </row>
    <row r="50" spans="1:7" ht="15" customHeight="1">
      <c r="A50" s="44"/>
      <c r="B50" s="112"/>
      <c r="C50" s="113"/>
      <c r="D50" s="109"/>
      <c r="E50" s="110"/>
      <c r="F50" s="110"/>
      <c r="G50" s="110"/>
    </row>
    <row r="51" spans="1:7" ht="15" customHeight="1">
      <c r="A51" s="44"/>
      <c r="B51" s="106" t="s">
        <v>32</v>
      </c>
      <c r="C51" s="108" t="s">
        <v>157</v>
      </c>
      <c r="D51" s="109"/>
      <c r="E51" s="110"/>
      <c r="F51" s="111">
        <f>F44+F46</f>
        <v>2961191.4095000001</v>
      </c>
      <c r="G51" s="111">
        <f>G44+G46</f>
        <v>4615088.2280000057</v>
      </c>
    </row>
    <row r="52" spans="1:7" ht="15" customHeight="1">
      <c r="A52" s="44"/>
      <c r="B52" s="112"/>
      <c r="C52" s="113"/>
      <c r="D52" s="109"/>
      <c r="E52" s="110"/>
      <c r="F52" s="110"/>
      <c r="G52" s="110"/>
    </row>
    <row r="53" spans="1:7" ht="15.75">
      <c r="A53" s="44"/>
      <c r="B53" s="106" t="s">
        <v>32</v>
      </c>
      <c r="C53" s="108" t="s">
        <v>158</v>
      </c>
      <c r="D53" s="109"/>
      <c r="E53" s="110"/>
      <c r="F53" s="110"/>
      <c r="G53" s="110"/>
    </row>
    <row r="54" spans="1:7" ht="15" customHeight="1">
      <c r="A54" s="44"/>
      <c r="B54" s="112"/>
      <c r="C54" s="113"/>
      <c r="D54" s="109"/>
      <c r="E54" s="132" t="s">
        <v>159</v>
      </c>
      <c r="F54" s="132"/>
      <c r="G54" s="132"/>
    </row>
    <row r="55" spans="1:7" ht="14.25" customHeight="1">
      <c r="A55" s="44"/>
      <c r="B55" s="112"/>
      <c r="C55" s="113"/>
      <c r="D55" s="109"/>
      <c r="E55" s="132" t="s">
        <v>160</v>
      </c>
      <c r="F55" s="132"/>
      <c r="G55" s="132"/>
    </row>
    <row r="56" spans="1:7" ht="15.75">
      <c r="A56" s="50"/>
      <c r="B56" s="103"/>
      <c r="C56" s="104"/>
      <c r="D56" s="104"/>
      <c r="E56" s="90"/>
      <c r="F56" s="90"/>
      <c r="G56" s="90"/>
    </row>
    <row r="57" spans="1:7" ht="15.75">
      <c r="A57" s="50"/>
      <c r="B57" s="103"/>
      <c r="C57" s="104"/>
      <c r="D57" s="104"/>
      <c r="E57" s="90"/>
      <c r="F57" s="90"/>
      <c r="G57" s="90"/>
    </row>
    <row r="58" spans="1:7" ht="15.75">
      <c r="A58" s="50"/>
      <c r="B58" s="103"/>
      <c r="C58" s="104"/>
      <c r="D58" s="104"/>
      <c r="E58" s="90"/>
      <c r="F58" s="90"/>
      <c r="G58" s="90"/>
    </row>
    <row r="59" spans="1:7" ht="15.75">
      <c r="A59" s="50"/>
      <c r="B59" s="2"/>
      <c r="C59" s="2"/>
      <c r="D59" s="2"/>
      <c r="E59" s="2"/>
      <c r="F59" s="2"/>
      <c r="G59" s="2"/>
    </row>
    <row r="60" spans="1:7" ht="30.75" customHeight="1">
      <c r="A60" s="50"/>
      <c r="B60" s="295" t="s">
        <v>161</v>
      </c>
      <c r="C60" s="295"/>
      <c r="D60" s="295"/>
      <c r="E60" s="295"/>
      <c r="F60" s="295"/>
      <c r="G60" s="295"/>
    </row>
    <row r="61" spans="1:7" ht="14.25" customHeight="1">
      <c r="A61" s="50"/>
      <c r="B61" s="135"/>
      <c r="C61" s="135"/>
      <c r="D61" s="135"/>
      <c r="E61" s="135"/>
      <c r="F61" s="135"/>
      <c r="G61" s="135"/>
    </row>
    <row r="62" spans="1:7" ht="15.75">
      <c r="A62" s="50"/>
      <c r="B62" s="106" t="s">
        <v>29</v>
      </c>
      <c r="C62" s="296" t="s">
        <v>124</v>
      </c>
      <c r="D62" s="296"/>
      <c r="E62" s="296"/>
      <c r="F62" s="136">
        <v>2018</v>
      </c>
      <c r="G62" s="136">
        <v>2017</v>
      </c>
    </row>
    <row r="63" spans="1:7" ht="15.75">
      <c r="A63" s="50"/>
      <c r="B63" s="106" t="s">
        <v>32</v>
      </c>
      <c r="C63" s="137" t="s">
        <v>157</v>
      </c>
      <c r="D63" s="138"/>
      <c r="E63" s="139"/>
      <c r="F63" s="111">
        <f>F51</f>
        <v>2961191.4095000001</v>
      </c>
      <c r="G63" s="111">
        <f>G51</f>
        <v>4615088.2280000057</v>
      </c>
    </row>
    <row r="64" spans="1:7" ht="15.75">
      <c r="A64" s="50"/>
      <c r="B64" s="140"/>
      <c r="C64" s="137"/>
      <c r="D64" s="138"/>
      <c r="E64" s="139"/>
      <c r="F64" s="139"/>
      <c r="G64" s="139"/>
    </row>
    <row r="65" spans="1:7" ht="15.75">
      <c r="A65" s="50"/>
      <c r="B65" s="106"/>
      <c r="C65" s="137" t="s">
        <v>162</v>
      </c>
      <c r="D65" s="138"/>
      <c r="E65" s="139"/>
      <c r="F65" s="139"/>
      <c r="G65" s="139"/>
    </row>
    <row r="66" spans="1:7" ht="15.75">
      <c r="A66" s="50"/>
      <c r="B66" s="140"/>
      <c r="C66" s="137" t="s">
        <v>163</v>
      </c>
      <c r="D66" s="138"/>
      <c r="E66" s="139"/>
      <c r="F66" s="139"/>
      <c r="G66" s="139"/>
    </row>
    <row r="67" spans="1:7" ht="15.75">
      <c r="A67" s="50"/>
      <c r="B67" s="140"/>
      <c r="C67" s="137" t="s">
        <v>164</v>
      </c>
      <c r="D67" s="138"/>
      <c r="E67" s="139"/>
      <c r="F67" s="139"/>
      <c r="G67" s="139"/>
    </row>
    <row r="68" spans="1:7" ht="15.75">
      <c r="A68" s="50"/>
      <c r="B68" s="140"/>
      <c r="C68" s="137" t="s">
        <v>165</v>
      </c>
      <c r="D68" s="138"/>
      <c r="E68" s="139"/>
      <c r="F68" s="139"/>
      <c r="G68" s="139"/>
    </row>
    <row r="69" spans="1:7" ht="15.75">
      <c r="A69" s="50"/>
      <c r="B69" s="140"/>
      <c r="C69" s="137" t="s">
        <v>166</v>
      </c>
      <c r="D69" s="138"/>
      <c r="E69" s="139"/>
      <c r="F69" s="139"/>
      <c r="G69" s="139"/>
    </row>
    <row r="70" spans="1:7" ht="15.75">
      <c r="A70" s="50"/>
      <c r="B70" s="106" t="s">
        <v>32</v>
      </c>
      <c r="C70" s="137" t="s">
        <v>167</v>
      </c>
      <c r="D70" s="138"/>
      <c r="E70" s="139"/>
      <c r="F70" s="139"/>
      <c r="G70" s="139"/>
    </row>
    <row r="71" spans="1:7" ht="15.75">
      <c r="A71" s="50"/>
      <c r="B71" s="140"/>
      <c r="C71" s="137"/>
      <c r="D71" s="138"/>
      <c r="E71" s="139"/>
      <c r="F71" s="139"/>
      <c r="G71" s="139"/>
    </row>
    <row r="72" spans="1:7" ht="15.75">
      <c r="A72" s="50"/>
      <c r="B72" s="106" t="s">
        <v>32</v>
      </c>
      <c r="C72" s="137" t="s">
        <v>168</v>
      </c>
      <c r="D72" s="138"/>
      <c r="E72" s="139"/>
      <c r="F72" s="139"/>
      <c r="G72" s="139"/>
    </row>
    <row r="73" spans="1:7" ht="15.75">
      <c r="A73" s="50"/>
      <c r="B73" s="140"/>
      <c r="C73" s="137"/>
      <c r="D73" s="138"/>
      <c r="E73" s="139"/>
      <c r="F73" s="139"/>
      <c r="G73" s="139"/>
    </row>
    <row r="74" spans="1:7" ht="15.75">
      <c r="A74" s="50"/>
      <c r="B74" s="106" t="s">
        <v>32</v>
      </c>
      <c r="C74" s="137" t="s">
        <v>169</v>
      </c>
      <c r="D74" s="138"/>
      <c r="E74" s="139"/>
      <c r="F74" s="139"/>
      <c r="G74" s="139"/>
    </row>
    <row r="75" spans="1:7" ht="15.75">
      <c r="A75" s="50"/>
      <c r="B75" s="140"/>
      <c r="C75" s="137"/>
      <c r="D75" s="138"/>
      <c r="E75" s="132" t="s">
        <v>159</v>
      </c>
      <c r="F75" s="132"/>
      <c r="G75" s="132"/>
    </row>
  </sheetData>
  <mergeCells count="22">
    <mergeCell ref="D41:E41"/>
    <mergeCell ref="B59:G59"/>
    <mergeCell ref="B60:G60"/>
    <mergeCell ref="C62:E62"/>
    <mergeCell ref="B34:B35"/>
    <mergeCell ref="C38:C39"/>
    <mergeCell ref="D38:E38"/>
    <mergeCell ref="D39:E39"/>
    <mergeCell ref="D40:E40"/>
    <mergeCell ref="C29:C30"/>
    <mergeCell ref="D29:E29"/>
    <mergeCell ref="D30:E30"/>
    <mergeCell ref="C31:C32"/>
    <mergeCell ref="D31:E31"/>
    <mergeCell ref="D32:E32"/>
    <mergeCell ref="B3:G3"/>
    <mergeCell ref="B4:G4"/>
    <mergeCell ref="B5:G5"/>
    <mergeCell ref="C7:E7"/>
    <mergeCell ref="C27:C28"/>
    <mergeCell ref="D27:E27"/>
    <mergeCell ref="D28:E28"/>
  </mergeCells>
  <pageMargins left="0" right="0" top="0.25" bottom="0.25" header="0.51180555555555496" footer="0.51180555555555496"/>
  <pageSetup paperSize="9" scale="95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8080"/>
  </sheetPr>
  <dimension ref="A2:G47"/>
  <sheetViews>
    <sheetView topLeftCell="A10" zoomScaleNormal="100" workbookViewId="0">
      <selection activeCell="D28" sqref="D25:D28"/>
    </sheetView>
  </sheetViews>
  <sheetFormatPr defaultRowHeight="12.75"/>
  <cols>
    <col min="1" max="1" width="5.28515625" customWidth="1"/>
    <col min="2" max="2" width="3.85546875" customWidth="1"/>
    <col min="3" max="3" width="49.5703125" customWidth="1"/>
    <col min="4" max="4" width="23.140625" customWidth="1"/>
    <col min="5" max="5" width="21.5703125" customWidth="1"/>
    <col min="6" max="6" width="8.85546875" customWidth="1"/>
    <col min="7" max="7" width="11.140625" customWidth="1"/>
    <col min="8" max="1025" width="8.85546875" customWidth="1"/>
  </cols>
  <sheetData>
    <row r="2" spans="1:7">
      <c r="B2" s="141" t="str">
        <f>'Kopertina '!F3</f>
        <v>BIG RRUGA E RE</v>
      </c>
    </row>
    <row r="3" spans="1:7" ht="15.75">
      <c r="A3" s="297" t="s">
        <v>170</v>
      </c>
      <c r="B3" s="297"/>
      <c r="C3" s="297"/>
      <c r="D3" s="297"/>
      <c r="E3" s="297"/>
    </row>
    <row r="4" spans="1:7" ht="12" customHeight="1">
      <c r="A4" s="298" t="s">
        <v>171</v>
      </c>
      <c r="B4" s="298"/>
      <c r="C4" s="298"/>
      <c r="D4" s="298"/>
      <c r="E4" s="298"/>
    </row>
    <row r="5" spans="1:7" ht="10.5" customHeight="1">
      <c r="A5" s="104"/>
      <c r="B5" s="104"/>
      <c r="C5" s="90"/>
      <c r="D5" s="90"/>
      <c r="E5" s="90"/>
    </row>
    <row r="6" spans="1:7" ht="18" customHeight="1">
      <c r="A6" s="142"/>
      <c r="B6" s="143"/>
      <c r="C6" s="144" t="s">
        <v>172</v>
      </c>
      <c r="D6" s="107">
        <v>2018</v>
      </c>
      <c r="E6" s="107">
        <v>2017</v>
      </c>
    </row>
    <row r="7" spans="1:7" ht="18.75">
      <c r="A7" s="145" t="s">
        <v>32</v>
      </c>
      <c r="B7" s="146" t="s">
        <v>173</v>
      </c>
      <c r="C7" s="63"/>
      <c r="D7" s="147">
        <f>SUM(D8:D20)</f>
        <v>4783804.5895000007</v>
      </c>
      <c r="E7" s="148">
        <v>5589990.03562281</v>
      </c>
    </row>
    <row r="8" spans="1:7" ht="21" customHeight="1">
      <c r="A8" s="149"/>
      <c r="B8" s="143"/>
      <c r="C8" s="63" t="s">
        <v>174</v>
      </c>
      <c r="D8" s="150">
        <f>PASH!F51</f>
        <v>2961191.4095000001</v>
      </c>
      <c r="E8" s="133">
        <v>4615088.2280000104</v>
      </c>
    </row>
    <row r="9" spans="1:7" ht="19.5" customHeight="1">
      <c r="A9" s="149"/>
      <c r="B9" s="143"/>
      <c r="C9" s="63" t="s">
        <v>175</v>
      </c>
      <c r="D9" s="63"/>
      <c r="E9" s="133"/>
    </row>
    <row r="10" spans="1:7" ht="18" customHeight="1">
      <c r="A10" s="149"/>
      <c r="B10" s="143"/>
      <c r="C10" s="63" t="s">
        <v>176</v>
      </c>
      <c r="D10" s="63"/>
      <c r="E10" s="133"/>
    </row>
    <row r="11" spans="1:7" ht="15" customHeight="1">
      <c r="A11" s="149"/>
      <c r="B11" s="143"/>
      <c r="C11" s="63" t="s">
        <v>177</v>
      </c>
      <c r="D11" s="63"/>
      <c r="E11" s="133"/>
    </row>
    <row r="12" spans="1:7" ht="18" customHeight="1">
      <c r="A12" s="149"/>
      <c r="B12" s="143"/>
      <c r="C12" s="63" t="s">
        <v>136</v>
      </c>
      <c r="D12" s="150">
        <f>-PASH!F23</f>
        <v>202903</v>
      </c>
      <c r="E12" s="133">
        <v>235120.34762280999</v>
      </c>
    </row>
    <row r="13" spans="1:7" ht="15.75" customHeight="1">
      <c r="A13" s="149"/>
      <c r="B13" s="143"/>
      <c r="C13" s="63" t="s">
        <v>135</v>
      </c>
      <c r="D13" s="63"/>
      <c r="E13" s="133"/>
      <c r="G13" s="79"/>
    </row>
    <row r="14" spans="1:7" ht="18.75" customHeight="1">
      <c r="A14" s="149"/>
      <c r="B14" s="143"/>
      <c r="C14" s="63" t="s">
        <v>178</v>
      </c>
      <c r="D14" s="63"/>
      <c r="E14" s="133"/>
    </row>
    <row r="15" spans="1:7" ht="20.25" customHeight="1">
      <c r="A15" s="149"/>
      <c r="B15" s="143"/>
      <c r="C15" s="63" t="s">
        <v>179</v>
      </c>
      <c r="D15" s="63"/>
      <c r="E15" s="133"/>
    </row>
    <row r="16" spans="1:7" ht="19.5" customHeight="1">
      <c r="A16" s="149"/>
      <c r="B16" s="143"/>
      <c r="C16" s="63" t="s">
        <v>180</v>
      </c>
      <c r="D16" s="63"/>
      <c r="E16" s="133"/>
    </row>
    <row r="17" spans="1:5" ht="21" customHeight="1">
      <c r="A17" s="149"/>
      <c r="B17" s="143"/>
      <c r="C17" s="63" t="s">
        <v>181</v>
      </c>
      <c r="D17" s="150">
        <f>AKTIVI!G15-AKTIVI!F15</f>
        <v>371368.01</v>
      </c>
      <c r="E17" s="133">
        <v>-38393.140000000101</v>
      </c>
    </row>
    <row r="18" spans="1:5" ht="18" customHeight="1">
      <c r="A18" s="149"/>
      <c r="B18" s="143"/>
      <c r="C18" s="63" t="s">
        <v>182</v>
      </c>
      <c r="D18" s="150">
        <f>AKTIVI!G22-AKTIVI!F22</f>
        <v>-630774.62999999989</v>
      </c>
      <c r="E18" s="133">
        <v>-1387209.59</v>
      </c>
    </row>
    <row r="19" spans="1:5" ht="21" customHeight="1">
      <c r="A19" s="149"/>
      <c r="B19" s="143"/>
      <c r="C19" s="63" t="s">
        <v>183</v>
      </c>
      <c r="D19" s="150">
        <f>'PASIVI '!F10-'PASIVI '!G10+'PASIVI '!F15-'PASIVI '!G15</f>
        <v>1572045.3000000007</v>
      </c>
      <c r="E19" s="133">
        <v>1804144.19</v>
      </c>
    </row>
    <row r="20" spans="1:5" ht="19.5" customHeight="1">
      <c r="A20" s="149"/>
      <c r="B20" s="143"/>
      <c r="C20" s="63" t="s">
        <v>184</v>
      </c>
      <c r="D20" s="150">
        <f>'PASIVI '!F14-'PASIVI '!G14</f>
        <v>307071.5</v>
      </c>
      <c r="E20" s="133">
        <v>361240</v>
      </c>
    </row>
    <row r="21" spans="1:5" ht="21" customHeight="1">
      <c r="A21" s="149"/>
      <c r="B21" s="146" t="s">
        <v>185</v>
      </c>
      <c r="C21" s="63"/>
      <c r="D21" s="63"/>
      <c r="E21" s="111">
        <v>0</v>
      </c>
    </row>
    <row r="22" spans="1:5" ht="22.5" customHeight="1">
      <c r="A22" s="145" t="s">
        <v>32</v>
      </c>
      <c r="B22" s="146" t="s">
        <v>186</v>
      </c>
      <c r="C22" s="63"/>
      <c r="D22" s="111">
        <f>SUM(D23:D29)</f>
        <v>-21364.339999999997</v>
      </c>
      <c r="E22" s="111">
        <v>-30833.71</v>
      </c>
    </row>
    <row r="23" spans="1:5" ht="20.25" customHeight="1">
      <c r="A23" s="149"/>
      <c r="B23" s="143"/>
      <c r="C23" s="63" t="s">
        <v>187</v>
      </c>
      <c r="D23" s="63"/>
      <c r="E23" s="133"/>
    </row>
    <row r="24" spans="1:5" ht="17.25" customHeight="1">
      <c r="A24" s="149"/>
      <c r="B24" s="143"/>
      <c r="C24" s="63" t="s">
        <v>188</v>
      </c>
      <c r="D24" s="63"/>
      <c r="E24" s="133"/>
    </row>
    <row r="25" spans="1:5" ht="18.75" customHeight="1">
      <c r="A25" s="149"/>
      <c r="B25" s="143"/>
      <c r="C25" s="63" t="s">
        <v>189</v>
      </c>
      <c r="D25" s="133">
        <f>-amortizim!E19+amortizim!F19</f>
        <v>-7637.3399999999965</v>
      </c>
      <c r="E25" s="133">
        <v>-30833.71</v>
      </c>
    </row>
    <row r="26" spans="1:5" ht="18.75" customHeight="1">
      <c r="A26" s="149"/>
      <c r="B26" s="143"/>
      <c r="C26" s="63" t="s">
        <v>190</v>
      </c>
      <c r="D26" s="63"/>
      <c r="E26" s="133"/>
    </row>
    <row r="27" spans="1:5" ht="20.25" customHeight="1">
      <c r="A27" s="149"/>
      <c r="B27" s="143"/>
      <c r="C27" s="63" t="s">
        <v>191</v>
      </c>
      <c r="D27" s="63"/>
      <c r="E27" s="133"/>
    </row>
    <row r="28" spans="1:5" ht="18" customHeight="1">
      <c r="A28" s="149"/>
      <c r="B28" s="143"/>
      <c r="C28" s="63" t="s">
        <v>192</v>
      </c>
      <c r="D28" s="63">
        <v>-13727</v>
      </c>
      <c r="E28" s="133"/>
    </row>
    <row r="29" spans="1:5" ht="19.5" customHeight="1">
      <c r="A29" s="149"/>
      <c r="B29" s="143"/>
      <c r="C29" s="63" t="s">
        <v>193</v>
      </c>
      <c r="D29" s="63"/>
      <c r="E29" s="133"/>
    </row>
    <row r="30" spans="1:5" ht="21.75" customHeight="1">
      <c r="A30" s="149"/>
      <c r="B30" s="146" t="s">
        <v>194</v>
      </c>
      <c r="C30" s="63"/>
      <c r="D30" s="63"/>
      <c r="E30" s="111"/>
    </row>
    <row r="31" spans="1:5" ht="19.5" customHeight="1">
      <c r="A31" s="145" t="s">
        <v>32</v>
      </c>
      <c r="B31" s="151" t="s">
        <v>195</v>
      </c>
      <c r="C31" s="63"/>
      <c r="D31" s="111">
        <f>SUM(D32:D41)</f>
        <v>-4615088</v>
      </c>
      <c r="E31" s="111">
        <v>-5812411.25</v>
      </c>
    </row>
    <row r="32" spans="1:5" ht="19.5" customHeight="1">
      <c r="A32" s="149"/>
      <c r="B32" s="152"/>
      <c r="C32" s="63" t="s">
        <v>196</v>
      </c>
      <c r="D32" s="63"/>
      <c r="E32" s="133"/>
    </row>
    <row r="33" spans="1:5" ht="18" customHeight="1">
      <c r="A33" s="149"/>
      <c r="B33" s="152"/>
      <c r="C33" s="63" t="s">
        <v>197</v>
      </c>
      <c r="D33" s="63"/>
      <c r="E33" s="133"/>
    </row>
    <row r="34" spans="1:5" ht="18" customHeight="1">
      <c r="A34" s="149"/>
      <c r="B34" s="153"/>
      <c r="C34" s="63" t="s">
        <v>198</v>
      </c>
      <c r="D34" s="63"/>
      <c r="E34" s="133"/>
    </row>
    <row r="35" spans="1:5" ht="21" customHeight="1">
      <c r="A35" s="149"/>
      <c r="B35" s="152"/>
      <c r="C35" s="154" t="s">
        <v>199</v>
      </c>
      <c r="D35" s="154"/>
      <c r="E35" s="133"/>
    </row>
    <row r="36" spans="1:5" ht="17.25" customHeight="1">
      <c r="A36" s="149"/>
      <c r="B36" s="152"/>
      <c r="C36" s="63" t="s">
        <v>200</v>
      </c>
      <c r="D36" s="63"/>
      <c r="E36" s="63"/>
    </row>
    <row r="37" spans="1:5" ht="20.25" customHeight="1">
      <c r="A37" s="149"/>
      <c r="B37" s="152"/>
      <c r="C37" s="63" t="s">
        <v>201</v>
      </c>
      <c r="D37" s="63"/>
      <c r="E37" s="133"/>
    </row>
    <row r="38" spans="1:5" ht="22.5" customHeight="1">
      <c r="A38" s="149"/>
      <c r="B38" s="155" t="s">
        <v>202</v>
      </c>
      <c r="C38" s="63"/>
      <c r="D38" s="63"/>
      <c r="E38" s="133"/>
    </row>
    <row r="39" spans="1:5" ht="15">
      <c r="A39" s="149"/>
      <c r="B39" s="152"/>
      <c r="C39" s="63" t="s">
        <v>203</v>
      </c>
      <c r="D39" s="63"/>
      <c r="E39" s="133"/>
    </row>
    <row r="40" spans="1:5" ht="17.25" customHeight="1">
      <c r="A40" s="149"/>
      <c r="B40" s="152"/>
      <c r="C40" s="63" t="s">
        <v>204</v>
      </c>
      <c r="D40" s="63"/>
      <c r="E40" s="133"/>
    </row>
    <row r="41" spans="1:5" ht="15">
      <c r="A41" s="149"/>
      <c r="B41" s="156"/>
      <c r="C41" s="63" t="s">
        <v>205</v>
      </c>
      <c r="D41" s="133">
        <v>-4615088</v>
      </c>
      <c r="E41" s="133">
        <v>-5812411.25</v>
      </c>
    </row>
    <row r="42" spans="1:5" ht="14.25">
      <c r="A42" s="149"/>
      <c r="B42" s="146" t="s">
        <v>206</v>
      </c>
      <c r="C42" s="63"/>
      <c r="D42" s="63"/>
      <c r="E42" s="111"/>
    </row>
    <row r="43" spans="1:5" ht="15">
      <c r="A43" s="149"/>
      <c r="B43" s="146"/>
      <c r="C43" s="63"/>
      <c r="D43" s="63"/>
      <c r="E43" s="133"/>
    </row>
    <row r="44" spans="1:5" ht="14.25">
      <c r="A44" s="149"/>
      <c r="B44" s="146" t="s">
        <v>207</v>
      </c>
      <c r="C44" s="63"/>
      <c r="D44" s="150">
        <f>D31+D22+D7</f>
        <v>147352.24950000085</v>
      </c>
      <c r="E44" s="111">
        <v>-253254.924377185</v>
      </c>
    </row>
    <row r="45" spans="1:5" ht="15">
      <c r="A45" s="149"/>
      <c r="B45" s="146" t="s">
        <v>208</v>
      </c>
      <c r="C45" s="63"/>
      <c r="D45" s="150">
        <f>E47</f>
        <v>6892224.9256228097</v>
      </c>
      <c r="E45" s="133">
        <v>7145479.8499999996</v>
      </c>
    </row>
    <row r="46" spans="1:5" ht="15">
      <c r="A46" s="149"/>
      <c r="B46" s="146"/>
      <c r="C46" s="63" t="s">
        <v>209</v>
      </c>
      <c r="D46" s="63"/>
      <c r="E46" s="133"/>
    </row>
    <row r="47" spans="1:5" ht="14.25">
      <c r="A47" s="149"/>
      <c r="B47" s="146" t="s">
        <v>210</v>
      </c>
      <c r="C47" s="63"/>
      <c r="D47" s="150">
        <f>D44+D45</f>
        <v>7039577.1751228105</v>
      </c>
      <c r="E47" s="111">
        <v>6892224.9256228097</v>
      </c>
    </row>
  </sheetData>
  <mergeCells count="2">
    <mergeCell ref="A3:E3"/>
    <mergeCell ref="A4:E4"/>
  </mergeCells>
  <pageMargins left="0.25" right="0.25" top="0.25" bottom="0.25" header="0.51180555555555496" footer="0.51180555555555496"/>
  <pageSetup paperSize="9" scale="95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8080"/>
  </sheetPr>
  <dimension ref="A1:H94"/>
  <sheetViews>
    <sheetView topLeftCell="A40" zoomScaleNormal="100" workbookViewId="0">
      <selection activeCell="E93" sqref="E93"/>
    </sheetView>
  </sheetViews>
  <sheetFormatPr defaultRowHeight="12.75"/>
  <cols>
    <col min="1" max="1" width="4.42578125" customWidth="1"/>
    <col min="2" max="2" width="51.85546875" customWidth="1"/>
    <col min="3" max="3" width="9.85546875" customWidth="1"/>
    <col min="4" max="4" width="10" customWidth="1"/>
    <col min="5" max="6" width="12" customWidth="1"/>
    <col min="7" max="8" width="9.140625" customWidth="1"/>
    <col min="9" max="9" width="24" customWidth="1"/>
    <col min="10" max="1025" width="8.85546875" customWidth="1"/>
  </cols>
  <sheetData>
    <row r="1" spans="1:6" ht="15.75">
      <c r="A1" s="157"/>
      <c r="B1" s="158" t="str">
        <f>'Kopertina '!F3</f>
        <v>BIG RRUGA E RE</v>
      </c>
      <c r="C1" s="159"/>
      <c r="D1" s="160"/>
      <c r="E1" s="160"/>
      <c r="F1" s="160"/>
    </row>
    <row r="2" spans="1:6" ht="15">
      <c r="A2" s="157"/>
      <c r="B2" s="158" t="str">
        <f>'Kopertina '!F4</f>
        <v>L46321206R</v>
      </c>
      <c r="C2" s="161"/>
      <c r="D2" s="160"/>
      <c r="E2" s="160"/>
      <c r="F2" s="160"/>
    </row>
    <row r="3" spans="1:6" ht="15">
      <c r="A3" s="157"/>
      <c r="B3" s="157" t="s">
        <v>211</v>
      </c>
      <c r="C3" s="160"/>
      <c r="D3" s="160"/>
      <c r="E3" s="160"/>
      <c r="F3" s="160"/>
    </row>
    <row r="4" spans="1:6" ht="15">
      <c r="A4" s="157"/>
      <c r="B4" s="160"/>
      <c r="C4" s="160"/>
      <c r="D4" s="160"/>
      <c r="E4" s="160"/>
      <c r="F4" s="160"/>
    </row>
    <row r="5" spans="1:6" ht="14.25">
      <c r="A5" s="299" t="s">
        <v>212</v>
      </c>
      <c r="B5" s="299"/>
      <c r="C5" s="299"/>
      <c r="D5" s="299"/>
      <c r="E5" s="299"/>
      <c r="F5" s="299"/>
    </row>
    <row r="6" spans="1:6" ht="25.5">
      <c r="A6" s="162" t="s">
        <v>29</v>
      </c>
      <c r="B6" s="163" t="s">
        <v>213</v>
      </c>
      <c r="C6" s="164" t="s">
        <v>214</v>
      </c>
      <c r="D6" s="164" t="s">
        <v>215</v>
      </c>
      <c r="E6" s="136" t="s">
        <v>216</v>
      </c>
      <c r="F6" s="136" t="s">
        <v>217</v>
      </c>
    </row>
    <row r="7" spans="1:6" s="52" customFormat="1">
      <c r="A7" s="165">
        <v>1</v>
      </c>
      <c r="B7" s="166" t="s">
        <v>218</v>
      </c>
      <c r="C7" s="167">
        <v>70</v>
      </c>
      <c r="D7" s="167">
        <v>11100</v>
      </c>
      <c r="E7" s="168">
        <f>E8+E9+E10</f>
        <v>83876842.019999996</v>
      </c>
      <c r="F7" s="168">
        <f>F8+F9+F10</f>
        <v>84130008.49000001</v>
      </c>
    </row>
    <row r="8" spans="1:6">
      <c r="A8" s="169" t="s">
        <v>219</v>
      </c>
      <c r="B8" s="170" t="s">
        <v>220</v>
      </c>
      <c r="C8" s="170" t="s">
        <v>221</v>
      </c>
      <c r="D8" s="171">
        <v>11101</v>
      </c>
      <c r="E8" s="171"/>
      <c r="F8" s="172"/>
    </row>
    <row r="9" spans="1:6">
      <c r="A9" s="173" t="s">
        <v>222</v>
      </c>
      <c r="B9" s="170" t="s">
        <v>223</v>
      </c>
      <c r="C9" s="171">
        <v>704</v>
      </c>
      <c r="D9" s="171">
        <v>11102</v>
      </c>
      <c r="E9" s="174">
        <v>1327247.78</v>
      </c>
      <c r="F9" s="174">
        <v>82333983.810000002</v>
      </c>
    </row>
    <row r="10" spans="1:6">
      <c r="A10" s="173" t="s">
        <v>224</v>
      </c>
      <c r="B10" s="170" t="s">
        <v>225</v>
      </c>
      <c r="C10" s="171">
        <v>705</v>
      </c>
      <c r="D10" s="171">
        <v>11103</v>
      </c>
      <c r="E10" s="175">
        <v>82549594.239999995</v>
      </c>
      <c r="F10" s="175">
        <v>1796024.68</v>
      </c>
    </row>
    <row r="11" spans="1:6" s="52" customFormat="1">
      <c r="A11" s="165">
        <v>2</v>
      </c>
      <c r="B11" s="166" t="s">
        <v>226</v>
      </c>
      <c r="C11" s="167">
        <v>708</v>
      </c>
      <c r="D11" s="167">
        <v>11104</v>
      </c>
      <c r="E11" s="167"/>
      <c r="F11" s="168"/>
    </row>
    <row r="12" spans="1:6">
      <c r="A12" s="169" t="s">
        <v>219</v>
      </c>
      <c r="B12" s="170" t="s">
        <v>227</v>
      </c>
      <c r="C12" s="171">
        <v>7081</v>
      </c>
      <c r="D12" s="171">
        <v>111041</v>
      </c>
      <c r="E12" s="171"/>
      <c r="F12" s="172"/>
    </row>
    <row r="13" spans="1:6">
      <c r="A13" s="173" t="s">
        <v>222</v>
      </c>
      <c r="B13" s="170" t="s">
        <v>228</v>
      </c>
      <c r="C13" s="171">
        <v>7082</v>
      </c>
      <c r="D13" s="171">
        <v>111042</v>
      </c>
      <c r="E13" s="171"/>
      <c r="F13" s="172"/>
    </row>
    <row r="14" spans="1:6">
      <c r="A14" s="173" t="s">
        <v>224</v>
      </c>
      <c r="B14" s="170" t="s">
        <v>229</v>
      </c>
      <c r="C14" s="171">
        <v>7083</v>
      </c>
      <c r="D14" s="171">
        <v>111043</v>
      </c>
      <c r="E14" s="171"/>
      <c r="F14" s="172"/>
    </row>
    <row r="15" spans="1:6" s="52" customFormat="1">
      <c r="A15" s="165">
        <v>3</v>
      </c>
      <c r="B15" s="166" t="s">
        <v>230</v>
      </c>
      <c r="C15" s="167">
        <v>71</v>
      </c>
      <c r="D15" s="167">
        <v>11201</v>
      </c>
      <c r="E15" s="167"/>
      <c r="F15" s="168">
        <f>F16+F17</f>
        <v>0</v>
      </c>
    </row>
    <row r="16" spans="1:6">
      <c r="A16" s="169" t="s">
        <v>219</v>
      </c>
      <c r="B16" s="162" t="s">
        <v>231</v>
      </c>
      <c r="C16" s="171"/>
      <c r="D16" s="171">
        <v>112011</v>
      </c>
      <c r="E16" s="171"/>
      <c r="F16" s="172"/>
    </row>
    <row r="17" spans="1:6">
      <c r="A17" s="173" t="s">
        <v>222</v>
      </c>
      <c r="B17" s="162" t="s">
        <v>232</v>
      </c>
      <c r="C17" s="171"/>
      <c r="D17" s="171">
        <v>112012</v>
      </c>
      <c r="E17" s="171"/>
      <c r="F17" s="172"/>
    </row>
    <row r="18" spans="1:6" s="52" customFormat="1">
      <c r="A18" s="176">
        <v>4</v>
      </c>
      <c r="B18" s="166" t="s">
        <v>233</v>
      </c>
      <c r="C18" s="167">
        <v>72</v>
      </c>
      <c r="D18" s="167">
        <v>11300</v>
      </c>
      <c r="E18" s="167"/>
      <c r="F18" s="168">
        <f>F19</f>
        <v>0</v>
      </c>
    </row>
    <row r="19" spans="1:6">
      <c r="A19" s="177"/>
      <c r="B19" s="178" t="s">
        <v>234</v>
      </c>
      <c r="C19" s="171"/>
      <c r="D19" s="171">
        <v>11301</v>
      </c>
      <c r="E19" s="171"/>
      <c r="F19" s="172"/>
    </row>
    <row r="20" spans="1:6" s="52" customFormat="1">
      <c r="A20" s="165">
        <v>5</v>
      </c>
      <c r="B20" s="166" t="s">
        <v>235</v>
      </c>
      <c r="C20" s="167">
        <v>73</v>
      </c>
      <c r="D20" s="167">
        <v>11400</v>
      </c>
      <c r="E20" s="167"/>
      <c r="F20" s="168"/>
    </row>
    <row r="21" spans="1:6" s="52" customFormat="1">
      <c r="A21" s="165">
        <v>6</v>
      </c>
      <c r="B21" s="166" t="s">
        <v>236</v>
      </c>
      <c r="C21" s="167">
        <v>75</v>
      </c>
      <c r="D21" s="167">
        <v>11500</v>
      </c>
      <c r="E21" s="167"/>
      <c r="F21" s="168"/>
    </row>
    <row r="22" spans="1:6" s="52" customFormat="1">
      <c r="A22" s="165">
        <v>7</v>
      </c>
      <c r="B22" s="166" t="s">
        <v>237</v>
      </c>
      <c r="C22" s="167">
        <v>77</v>
      </c>
      <c r="D22" s="167">
        <v>11600</v>
      </c>
      <c r="E22" s="167"/>
      <c r="F22" s="168"/>
    </row>
    <row r="23" spans="1:6">
      <c r="A23" s="165" t="s">
        <v>57</v>
      </c>
      <c r="B23" s="166" t="s">
        <v>238</v>
      </c>
      <c r="C23" s="166"/>
      <c r="D23" s="167">
        <v>11800</v>
      </c>
      <c r="E23" s="168">
        <f>E22+E21+E20+E18+E15+E11+E7</f>
        <v>83876842.019999996</v>
      </c>
      <c r="F23" s="168">
        <f>F22+F21+F20+F18+F15+F11+F7</f>
        <v>84130008.49000001</v>
      </c>
    </row>
    <row r="24" spans="1:6">
      <c r="A24" s="104"/>
      <c r="B24" s="90"/>
      <c r="C24" s="90"/>
      <c r="D24" s="90"/>
      <c r="E24" s="90"/>
      <c r="F24" s="90"/>
    </row>
    <row r="25" spans="1:6">
      <c r="A25" s="104"/>
      <c r="B25" s="90"/>
      <c r="C25" s="90"/>
      <c r="D25" s="90"/>
      <c r="E25" s="90"/>
      <c r="F25" s="90"/>
    </row>
    <row r="26" spans="1:6">
      <c r="A26" s="104"/>
      <c r="B26" s="90"/>
      <c r="C26" s="90"/>
      <c r="D26" s="300" t="s">
        <v>239</v>
      </c>
      <c r="E26" s="300"/>
      <c r="F26" s="300"/>
    </row>
    <row r="27" spans="1:6">
      <c r="A27" s="104"/>
      <c r="B27" s="90"/>
      <c r="C27" s="90"/>
      <c r="D27" s="179"/>
      <c r="E27" s="179"/>
      <c r="F27" s="179"/>
    </row>
    <row r="28" spans="1:6" ht="15">
      <c r="A28" s="157"/>
      <c r="B28" s="160"/>
      <c r="C28" s="160"/>
      <c r="D28" s="160"/>
      <c r="E28" s="160"/>
      <c r="F28" s="160"/>
    </row>
    <row r="29" spans="1:6" ht="15">
      <c r="A29" s="157"/>
      <c r="B29" s="160"/>
      <c r="C29" s="160"/>
      <c r="D29" s="160"/>
      <c r="E29" s="160"/>
      <c r="F29" s="160"/>
    </row>
    <row r="30" spans="1:6" ht="15">
      <c r="A30" s="157"/>
      <c r="B30" s="160"/>
      <c r="C30" s="160"/>
      <c r="D30" s="160"/>
      <c r="E30" s="160"/>
      <c r="F30" s="160"/>
    </row>
    <row r="31" spans="1:6" ht="15">
      <c r="A31" s="157"/>
      <c r="B31" s="160"/>
      <c r="C31" s="160"/>
      <c r="D31" s="160"/>
      <c r="E31" s="160"/>
      <c r="F31" s="160"/>
    </row>
    <row r="32" spans="1:6" ht="15">
      <c r="A32" s="157"/>
      <c r="B32" s="160"/>
      <c r="C32" s="160"/>
      <c r="D32" s="160"/>
      <c r="E32" s="160"/>
      <c r="F32" s="160"/>
    </row>
    <row r="33" spans="1:7" ht="15">
      <c r="A33" s="157"/>
      <c r="B33" s="160"/>
      <c r="C33" s="160"/>
      <c r="D33" s="160"/>
      <c r="E33" s="160"/>
      <c r="F33" s="160"/>
    </row>
    <row r="34" spans="1:7" ht="15">
      <c r="A34" s="157"/>
      <c r="B34" s="160"/>
      <c r="C34" s="160"/>
      <c r="D34" s="160"/>
      <c r="E34" s="160"/>
      <c r="F34" s="160"/>
      <c r="G34" s="79"/>
    </row>
    <row r="35" spans="1:7" ht="15">
      <c r="A35" s="157"/>
      <c r="B35" s="160"/>
      <c r="C35" s="160"/>
      <c r="D35" s="160"/>
      <c r="E35" s="160"/>
      <c r="F35" s="160"/>
    </row>
    <row r="36" spans="1:7" ht="15">
      <c r="A36" s="157"/>
      <c r="B36" s="160"/>
      <c r="C36" s="160"/>
      <c r="D36" s="160"/>
      <c r="E36" s="160"/>
      <c r="F36" s="160"/>
      <c r="G36" s="79"/>
    </row>
    <row r="37" spans="1:7" ht="15">
      <c r="A37" s="157"/>
      <c r="B37" s="160"/>
      <c r="C37" s="160"/>
      <c r="D37" s="160"/>
      <c r="E37" s="160"/>
      <c r="F37" s="160"/>
    </row>
    <row r="38" spans="1:7" ht="15">
      <c r="A38" s="157"/>
      <c r="B38" s="160"/>
      <c r="C38" s="160"/>
      <c r="D38" s="160"/>
      <c r="E38" s="160"/>
      <c r="F38" s="160"/>
    </row>
    <row r="39" spans="1:7" ht="15">
      <c r="A39" s="157"/>
      <c r="B39" s="160"/>
      <c r="C39" s="160"/>
      <c r="D39" s="160"/>
      <c r="E39" s="160"/>
      <c r="F39" s="160"/>
    </row>
    <row r="40" spans="1:7" ht="15">
      <c r="A40" s="157"/>
      <c r="B40" s="160"/>
      <c r="C40" s="160"/>
      <c r="D40" s="160"/>
      <c r="E40" s="160"/>
      <c r="F40" s="160"/>
    </row>
    <row r="41" spans="1:7" ht="15">
      <c r="A41" s="157"/>
      <c r="B41" s="160"/>
      <c r="C41" s="160"/>
      <c r="D41" s="160"/>
      <c r="E41" s="160"/>
      <c r="F41" s="160"/>
    </row>
    <row r="42" spans="1:7" ht="15">
      <c r="A42" s="157"/>
      <c r="B42" s="160"/>
      <c r="C42" s="160"/>
      <c r="D42" s="160"/>
      <c r="E42" s="160"/>
      <c r="F42" s="160"/>
    </row>
    <row r="43" spans="1:7" ht="15">
      <c r="A43" s="157"/>
      <c r="B43" s="160"/>
      <c r="C43" s="160"/>
      <c r="D43" s="160"/>
      <c r="E43" s="160"/>
      <c r="F43" s="160"/>
    </row>
    <row r="44" spans="1:7" ht="15">
      <c r="A44" s="157"/>
      <c r="B44" s="160"/>
      <c r="C44" s="160"/>
      <c r="D44" s="160"/>
      <c r="E44" s="160"/>
      <c r="F44" s="160"/>
    </row>
    <row r="45" spans="1:7" ht="15">
      <c r="A45" s="157"/>
      <c r="B45" s="160"/>
      <c r="C45" s="160"/>
      <c r="D45" s="160"/>
      <c r="E45" s="160"/>
      <c r="F45" s="160"/>
    </row>
    <row r="46" spans="1:7" ht="15">
      <c r="A46" s="157"/>
      <c r="B46" s="160"/>
      <c r="C46" s="160"/>
      <c r="D46" s="160"/>
      <c r="E46" s="160"/>
      <c r="F46" s="160"/>
    </row>
    <row r="47" spans="1:7" ht="15">
      <c r="A47" s="157"/>
      <c r="B47" s="160"/>
      <c r="C47" s="160"/>
      <c r="D47" s="160"/>
      <c r="E47" s="160"/>
      <c r="F47" s="160"/>
    </row>
    <row r="48" spans="1:7" ht="15">
      <c r="A48" s="157"/>
      <c r="B48" s="160"/>
      <c r="C48" s="160"/>
      <c r="D48" s="160"/>
      <c r="E48" s="160"/>
      <c r="F48" s="160"/>
    </row>
    <row r="49" spans="1:7" ht="15">
      <c r="A49" s="157"/>
      <c r="B49" s="160"/>
      <c r="C49" s="160"/>
      <c r="D49" s="160"/>
      <c r="E49" s="160"/>
      <c r="F49" s="160"/>
    </row>
    <row r="50" spans="1:7" ht="15">
      <c r="A50" s="157"/>
      <c r="B50" s="28" t="str">
        <f>B1</f>
        <v>BIG RRUGA E RE</v>
      </c>
      <c r="C50" s="28"/>
      <c r="D50" s="160"/>
      <c r="E50" s="160"/>
      <c r="F50" s="160"/>
    </row>
    <row r="51" spans="1:7" ht="15">
      <c r="A51" s="157"/>
      <c r="B51" s="301" t="str">
        <f>B2</f>
        <v>L46321206R</v>
      </c>
      <c r="C51" s="301"/>
      <c r="D51" s="160"/>
      <c r="E51" s="160"/>
      <c r="F51" s="160"/>
    </row>
    <row r="52" spans="1:7" ht="15">
      <c r="A52" s="157"/>
      <c r="B52" s="180" t="s">
        <v>240</v>
      </c>
      <c r="C52" s="160"/>
      <c r="D52" s="160"/>
      <c r="E52" s="160"/>
      <c r="F52" s="160"/>
    </row>
    <row r="53" spans="1:7" ht="27">
      <c r="A53" s="181" t="s">
        <v>29</v>
      </c>
      <c r="B53" s="182" t="s">
        <v>241</v>
      </c>
      <c r="C53" s="183" t="s">
        <v>214</v>
      </c>
      <c r="D53" s="183" t="s">
        <v>215</v>
      </c>
      <c r="E53" s="183" t="s">
        <v>242</v>
      </c>
      <c r="F53" s="136" t="s">
        <v>217</v>
      </c>
    </row>
    <row r="54" spans="1:7" ht="14.25">
      <c r="A54" s="181">
        <v>1</v>
      </c>
      <c r="B54" s="166" t="s">
        <v>243</v>
      </c>
      <c r="C54" s="171">
        <v>60</v>
      </c>
      <c r="D54" s="171">
        <v>12100</v>
      </c>
      <c r="E54" s="168">
        <f>E55+E56+E57+E58+E59</f>
        <v>70476295.629999995</v>
      </c>
      <c r="F54" s="168">
        <f>F55+F56+F57+F58+F59</f>
        <v>71240916.035999939</v>
      </c>
      <c r="G54" s="79"/>
    </row>
    <row r="55" spans="1:7" ht="15">
      <c r="A55" s="184" t="s">
        <v>219</v>
      </c>
      <c r="B55" s="170" t="s">
        <v>244</v>
      </c>
      <c r="C55" s="171" t="s">
        <v>245</v>
      </c>
      <c r="D55" s="171">
        <v>12101</v>
      </c>
      <c r="E55" s="172">
        <v>317606</v>
      </c>
      <c r="F55" s="172">
        <f>'[1]sin bilanc'!$F$52</f>
        <v>686384.93</v>
      </c>
    </row>
    <row r="56" spans="1:7" ht="15">
      <c r="A56" s="185" t="s">
        <v>222</v>
      </c>
      <c r="B56" s="170" t="s">
        <v>246</v>
      </c>
      <c r="C56" s="171"/>
      <c r="D56" s="171">
        <v>12102</v>
      </c>
      <c r="E56" s="171"/>
      <c r="F56" s="172"/>
    </row>
    <row r="57" spans="1:7" ht="15">
      <c r="A57" s="185" t="s">
        <v>224</v>
      </c>
      <c r="B57" s="170" t="s">
        <v>247</v>
      </c>
      <c r="C57" s="171" t="s">
        <v>248</v>
      </c>
      <c r="D57" s="171">
        <v>12103</v>
      </c>
      <c r="E57" s="172">
        <v>70583641.560000002</v>
      </c>
      <c r="F57" s="172">
        <f>'[1]sin bilanc'!$F$48</f>
        <v>71916673.069999799</v>
      </c>
    </row>
    <row r="58" spans="1:7" ht="15">
      <c r="A58" s="185" t="s">
        <v>249</v>
      </c>
      <c r="B58" s="170" t="s">
        <v>250</v>
      </c>
      <c r="C58" s="171"/>
      <c r="D58" s="171">
        <v>12104</v>
      </c>
      <c r="E58" s="172">
        <v>-424951.93</v>
      </c>
      <c r="F58" s="172">
        <f>'[1]sin bilanc'!$F$42</f>
        <v>-1362141.96399987</v>
      </c>
    </row>
    <row r="59" spans="1:7" ht="15">
      <c r="A59" s="186" t="s">
        <v>251</v>
      </c>
      <c r="B59" s="170" t="s">
        <v>252</v>
      </c>
      <c r="C59" s="171" t="s">
        <v>253</v>
      </c>
      <c r="D59" s="171">
        <v>12105</v>
      </c>
      <c r="E59" s="172"/>
      <c r="F59" s="172"/>
    </row>
    <row r="60" spans="1:7" ht="14.25">
      <c r="A60" s="181">
        <v>2</v>
      </c>
      <c r="B60" s="166" t="s">
        <v>254</v>
      </c>
      <c r="C60" s="171">
        <v>64</v>
      </c>
      <c r="D60" s="171">
        <v>12200</v>
      </c>
      <c r="E60" s="168">
        <f>E61+E62</f>
        <v>4688944</v>
      </c>
      <c r="F60" s="168">
        <f>F61+F62</f>
        <v>4156798.5</v>
      </c>
    </row>
    <row r="61" spans="1:7" ht="15">
      <c r="A61" s="184" t="s">
        <v>219</v>
      </c>
      <c r="B61" s="170" t="s">
        <v>255</v>
      </c>
      <c r="C61" s="171">
        <v>641</v>
      </c>
      <c r="D61" s="171">
        <v>12201</v>
      </c>
      <c r="E61" s="172">
        <v>4122724</v>
      </c>
      <c r="F61" s="172">
        <f>'[1]sin bilanc'!$F$64</f>
        <v>3559099</v>
      </c>
    </row>
    <row r="62" spans="1:7" ht="15">
      <c r="A62" s="186" t="s">
        <v>222</v>
      </c>
      <c r="B62" s="170" t="s">
        <v>256</v>
      </c>
      <c r="C62" s="171">
        <v>644</v>
      </c>
      <c r="D62" s="171">
        <v>12202</v>
      </c>
      <c r="E62" s="172">
        <v>566220</v>
      </c>
      <c r="F62" s="172">
        <f>'[1]sin bilanc'!$F$65</f>
        <v>597699.5</v>
      </c>
    </row>
    <row r="63" spans="1:7" ht="14.25">
      <c r="A63" s="181">
        <v>3</v>
      </c>
      <c r="B63" s="166" t="s">
        <v>257</v>
      </c>
      <c r="C63" s="171">
        <v>68</v>
      </c>
      <c r="D63" s="171">
        <v>12300</v>
      </c>
      <c r="E63" s="111">
        <v>202903</v>
      </c>
      <c r="F63" s="111">
        <v>235120</v>
      </c>
    </row>
    <row r="64" spans="1:7" ht="14.25">
      <c r="A64" s="181">
        <v>4</v>
      </c>
      <c r="B64" s="166" t="s">
        <v>258</v>
      </c>
      <c r="C64" s="171">
        <v>61</v>
      </c>
      <c r="D64" s="171">
        <v>12400</v>
      </c>
      <c r="E64" s="168">
        <f>E65+E66+E67+E68+E69+E70+E71+E72+E73+E74+E75+E76+E79</f>
        <v>2839366.08</v>
      </c>
      <c r="F64" s="168">
        <f>F65+F66+F67+F68+F69+F70+F71+F72+F73+F74+F75+F76+F79</f>
        <v>2859384.18</v>
      </c>
    </row>
    <row r="65" spans="1:6" ht="15">
      <c r="A65" s="184" t="s">
        <v>219</v>
      </c>
      <c r="B65" s="170" t="s">
        <v>259</v>
      </c>
      <c r="C65" s="171"/>
      <c r="D65" s="171">
        <v>12401</v>
      </c>
      <c r="E65" s="171"/>
      <c r="F65" s="172"/>
    </row>
    <row r="66" spans="1:6" ht="15">
      <c r="A66" s="185" t="s">
        <v>222</v>
      </c>
      <c r="B66" s="170" t="s">
        <v>260</v>
      </c>
      <c r="C66" s="171">
        <v>611</v>
      </c>
      <c r="D66" s="171">
        <v>12402</v>
      </c>
      <c r="E66" s="172">
        <f>724047-8370</f>
        <v>715677</v>
      </c>
      <c r="F66" s="172">
        <v>770068</v>
      </c>
    </row>
    <row r="67" spans="1:6" ht="15">
      <c r="A67" s="185" t="s">
        <v>224</v>
      </c>
      <c r="B67" s="170" t="s">
        <v>261</v>
      </c>
      <c r="C67" s="171">
        <v>613</v>
      </c>
      <c r="D67" s="171">
        <v>12403</v>
      </c>
      <c r="E67" s="172">
        <v>1973116</v>
      </c>
      <c r="F67" s="172">
        <f>'[1]sin bilanc'!$F$56</f>
        <v>1956336</v>
      </c>
    </row>
    <row r="68" spans="1:6" ht="15">
      <c r="A68" s="185" t="s">
        <v>249</v>
      </c>
      <c r="B68" s="170" t="s">
        <v>262</v>
      </c>
      <c r="C68" s="171">
        <v>615</v>
      </c>
      <c r="D68" s="171">
        <v>12404</v>
      </c>
      <c r="E68" s="172">
        <v>8370</v>
      </c>
      <c r="F68" s="172"/>
    </row>
    <row r="69" spans="1:6" ht="15">
      <c r="A69" s="185" t="s">
        <v>251</v>
      </c>
      <c r="B69" s="170" t="s">
        <v>263</v>
      </c>
      <c r="C69" s="171">
        <v>616</v>
      </c>
      <c r="D69" s="171">
        <v>12405</v>
      </c>
      <c r="E69" s="172">
        <f>'[1]sin bilanc'!$F$58</f>
        <v>100000.08</v>
      </c>
      <c r="F69" s="172">
        <f>'[1]sin bilanc'!$F$58</f>
        <v>100000.08</v>
      </c>
    </row>
    <row r="70" spans="1:6" ht="15">
      <c r="A70" s="185" t="s">
        <v>264</v>
      </c>
      <c r="B70" s="170" t="s">
        <v>265</v>
      </c>
      <c r="C70" s="171">
        <v>617</v>
      </c>
      <c r="D70" s="171">
        <v>12406</v>
      </c>
      <c r="E70" s="171"/>
      <c r="F70" s="172"/>
    </row>
    <row r="71" spans="1:6" ht="15">
      <c r="A71" s="185" t="s">
        <v>266</v>
      </c>
      <c r="B71" s="170" t="s">
        <v>267</v>
      </c>
      <c r="C71" s="171">
        <v>618</v>
      </c>
      <c r="D71" s="171">
        <v>12407</v>
      </c>
      <c r="E71" s="171"/>
      <c r="F71" s="172"/>
    </row>
    <row r="72" spans="1:6" ht="15">
      <c r="A72" s="185" t="s">
        <v>268</v>
      </c>
      <c r="B72" s="170" t="s">
        <v>269</v>
      </c>
      <c r="C72" s="171">
        <v>623</v>
      </c>
      <c r="D72" s="171">
        <v>12408</v>
      </c>
      <c r="E72" s="171"/>
      <c r="F72" s="172"/>
    </row>
    <row r="73" spans="1:6" ht="15">
      <c r="A73" s="185" t="s">
        <v>270</v>
      </c>
      <c r="B73" s="170" t="s">
        <v>271</v>
      </c>
      <c r="C73" s="171">
        <v>624</v>
      </c>
      <c r="D73" s="171">
        <v>12409</v>
      </c>
      <c r="E73" s="171"/>
      <c r="F73" s="172"/>
    </row>
    <row r="74" spans="1:6" ht="15">
      <c r="A74" s="185" t="s">
        <v>272</v>
      </c>
      <c r="B74" s="170" t="s">
        <v>273</v>
      </c>
      <c r="C74" s="171">
        <v>625</v>
      </c>
      <c r="D74" s="171">
        <v>12410</v>
      </c>
      <c r="E74" s="171"/>
      <c r="F74" s="172"/>
    </row>
    <row r="75" spans="1:6" ht="15">
      <c r="A75" s="185" t="s">
        <v>274</v>
      </c>
      <c r="B75" s="170" t="s">
        <v>275</v>
      </c>
      <c r="C75" s="171">
        <v>626</v>
      </c>
      <c r="D75" s="171">
        <v>12411</v>
      </c>
      <c r="E75" s="172">
        <v>28511</v>
      </c>
      <c r="F75" s="172">
        <f>'[1]sin bilanc'!$F$61</f>
        <v>18454.689999999999</v>
      </c>
    </row>
    <row r="76" spans="1:6" ht="15">
      <c r="A76" s="186" t="s">
        <v>276</v>
      </c>
      <c r="B76" s="170" t="s">
        <v>277</v>
      </c>
      <c r="C76" s="171">
        <v>627</v>
      </c>
      <c r="D76" s="171">
        <v>12412</v>
      </c>
      <c r="E76" s="171"/>
      <c r="F76" s="172"/>
    </row>
    <row r="77" spans="1:6" ht="15">
      <c r="A77" s="184"/>
      <c r="B77" s="170" t="s">
        <v>278</v>
      </c>
      <c r="C77" s="171">
        <v>6271</v>
      </c>
      <c r="D77" s="171">
        <v>124121</v>
      </c>
      <c r="E77" s="171"/>
      <c r="F77" s="172"/>
    </row>
    <row r="78" spans="1:6" ht="15">
      <c r="A78" s="185"/>
      <c r="B78" s="170" t="s">
        <v>279</v>
      </c>
      <c r="C78" s="171">
        <v>6272</v>
      </c>
      <c r="D78" s="171">
        <v>124122</v>
      </c>
      <c r="E78" s="171"/>
      <c r="F78" s="172"/>
    </row>
    <row r="79" spans="1:6" ht="15">
      <c r="A79" s="186" t="s">
        <v>280</v>
      </c>
      <c r="B79" s="170" t="s">
        <v>281</v>
      </c>
      <c r="C79" s="171">
        <v>628</v>
      </c>
      <c r="D79" s="171">
        <v>12413</v>
      </c>
      <c r="E79" s="172">
        <v>13692</v>
      </c>
      <c r="F79" s="172">
        <f>'[1]sin bilanc'!$F$62</f>
        <v>14525.41</v>
      </c>
    </row>
    <row r="80" spans="1:6" ht="14.25">
      <c r="A80" s="181">
        <v>5</v>
      </c>
      <c r="B80" s="166" t="s">
        <v>282</v>
      </c>
      <c r="C80" s="171">
        <v>63</v>
      </c>
      <c r="D80" s="171">
        <v>12500</v>
      </c>
      <c r="E80" s="168">
        <f>E81</f>
        <v>204900</v>
      </c>
      <c r="F80" s="168">
        <f>F81</f>
        <v>204900</v>
      </c>
    </row>
    <row r="81" spans="1:8" ht="15">
      <c r="A81" s="184" t="s">
        <v>219</v>
      </c>
      <c r="B81" s="170" t="s">
        <v>283</v>
      </c>
      <c r="C81" s="171">
        <v>632</v>
      </c>
      <c r="D81" s="171">
        <v>12501</v>
      </c>
      <c r="E81" s="172">
        <v>204900</v>
      </c>
      <c r="F81" s="172">
        <f>'[1]sin bilanc'!$F$63</f>
        <v>204900</v>
      </c>
    </row>
    <row r="82" spans="1:8" ht="15">
      <c r="A82" s="185" t="s">
        <v>222</v>
      </c>
      <c r="B82" s="170" t="s">
        <v>284</v>
      </c>
      <c r="C82" s="171">
        <v>633</v>
      </c>
      <c r="D82" s="171">
        <v>12502</v>
      </c>
      <c r="E82" s="171"/>
      <c r="F82" s="172"/>
    </row>
    <row r="83" spans="1:8" ht="15">
      <c r="A83" s="185" t="s">
        <v>224</v>
      </c>
      <c r="B83" s="170" t="s">
        <v>285</v>
      </c>
      <c r="C83" s="171">
        <v>634</v>
      </c>
      <c r="D83" s="171">
        <v>12503</v>
      </c>
      <c r="E83" s="171"/>
      <c r="F83" s="172"/>
    </row>
    <row r="84" spans="1:8" ht="15">
      <c r="A84" s="186" t="s">
        <v>249</v>
      </c>
      <c r="B84" s="170" t="s">
        <v>286</v>
      </c>
      <c r="C84" s="171" t="s">
        <v>287</v>
      </c>
      <c r="D84" s="171">
        <v>12504</v>
      </c>
      <c r="E84" s="171"/>
      <c r="F84" s="172"/>
    </row>
    <row r="85" spans="1:8" ht="14.25">
      <c r="A85" s="187">
        <v>6</v>
      </c>
      <c r="B85" s="170" t="s">
        <v>288</v>
      </c>
      <c r="C85" s="171">
        <v>657</v>
      </c>
      <c r="D85" s="171"/>
      <c r="E85" s="172">
        <v>1683575.8</v>
      </c>
      <c r="F85" s="172">
        <v>2868</v>
      </c>
    </row>
    <row r="86" spans="1:8" ht="14.25">
      <c r="A86" s="181" t="s">
        <v>289</v>
      </c>
      <c r="B86" s="166" t="s">
        <v>290</v>
      </c>
      <c r="C86" s="171"/>
      <c r="D86" s="171">
        <v>12600</v>
      </c>
      <c r="E86" s="168">
        <f>E80+E64+E60+E54+E63+E85</f>
        <v>80095984.50999999</v>
      </c>
      <c r="F86" s="168">
        <f>F80+F64+F60+F54+F63+F85</f>
        <v>78699986.715999931</v>
      </c>
      <c r="H86" s="79"/>
    </row>
    <row r="87" spans="1:8" ht="11.25" customHeight="1">
      <c r="A87" s="188"/>
      <c r="B87" s="189" t="s">
        <v>291</v>
      </c>
      <c r="C87" s="190"/>
      <c r="D87" s="190"/>
      <c r="E87" s="190" t="s">
        <v>242</v>
      </c>
      <c r="F87" s="190" t="s">
        <v>217</v>
      </c>
    </row>
    <row r="88" spans="1:8" ht="15">
      <c r="A88" s="191">
        <v>1</v>
      </c>
      <c r="B88" s="170" t="s">
        <v>292</v>
      </c>
      <c r="C88" s="170"/>
      <c r="D88" s="171">
        <v>14000</v>
      </c>
      <c r="E88" s="171">
        <v>9</v>
      </c>
      <c r="F88" s="171">
        <v>10</v>
      </c>
    </row>
    <row r="89" spans="1:8" ht="15">
      <c r="A89" s="191">
        <v>2</v>
      </c>
      <c r="B89" s="170" t="s">
        <v>293</v>
      </c>
      <c r="C89" s="170"/>
      <c r="D89" s="171">
        <v>15000</v>
      </c>
      <c r="E89" s="171"/>
      <c r="F89" s="171"/>
    </row>
    <row r="90" spans="1:8" ht="15">
      <c r="A90" s="184" t="s">
        <v>219</v>
      </c>
      <c r="B90" s="170" t="s">
        <v>294</v>
      </c>
      <c r="C90" s="170"/>
      <c r="D90" s="171">
        <v>15001</v>
      </c>
      <c r="E90" s="171">
        <v>33333</v>
      </c>
      <c r="F90" s="171">
        <v>30834</v>
      </c>
    </row>
    <row r="91" spans="1:8">
      <c r="A91" s="173"/>
      <c r="B91" s="170" t="s">
        <v>295</v>
      </c>
      <c r="C91" s="170"/>
      <c r="D91" s="171">
        <v>150011</v>
      </c>
      <c r="E91" s="171"/>
      <c r="F91" s="171"/>
    </row>
    <row r="92" spans="1:8">
      <c r="A92" s="173" t="s">
        <v>222</v>
      </c>
      <c r="B92" s="170" t="s">
        <v>296</v>
      </c>
      <c r="C92" s="170"/>
      <c r="D92" s="171">
        <v>15002</v>
      </c>
      <c r="E92" s="171"/>
      <c r="F92" s="171"/>
    </row>
    <row r="93" spans="1:8">
      <c r="A93" s="177"/>
      <c r="B93" s="170" t="s">
        <v>297</v>
      </c>
      <c r="C93" s="170"/>
      <c r="D93" s="171">
        <v>150021</v>
      </c>
      <c r="E93" s="171"/>
      <c r="F93" s="171"/>
    </row>
    <row r="94" spans="1:8">
      <c r="A94" s="192"/>
      <c r="B94" s="50"/>
      <c r="C94" s="50"/>
      <c r="D94" s="300" t="s">
        <v>239</v>
      </c>
      <c r="E94" s="300"/>
      <c r="F94" s="300"/>
    </row>
  </sheetData>
  <mergeCells count="4">
    <mergeCell ref="A5:F5"/>
    <mergeCell ref="D26:F26"/>
    <mergeCell ref="B51:C51"/>
    <mergeCell ref="D94:F94"/>
  </mergeCells>
  <pageMargins left="0.25" right="0.25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8080"/>
  </sheetPr>
  <dimension ref="A1:M48"/>
  <sheetViews>
    <sheetView zoomScaleNormal="100" workbookViewId="0">
      <selection activeCell="J47" sqref="J47"/>
    </sheetView>
  </sheetViews>
  <sheetFormatPr defaultRowHeight="12.75"/>
  <cols>
    <col min="1" max="1" width="3.42578125" customWidth="1"/>
    <col min="2" max="2" width="45.42578125" customWidth="1"/>
    <col min="3" max="3" width="11.28515625" customWidth="1"/>
    <col min="4" max="4" width="11" customWidth="1"/>
    <col min="5" max="5" width="9.28515625" customWidth="1"/>
    <col min="6" max="6" width="10.42578125" customWidth="1"/>
    <col min="7" max="7" width="9" customWidth="1"/>
    <col min="8" max="8" width="9.28515625" customWidth="1"/>
    <col min="9" max="9" width="9.7109375" customWidth="1"/>
    <col min="10" max="10" width="11.42578125" customWidth="1"/>
    <col min="11" max="11" width="13.7109375" style="52" customWidth="1"/>
    <col min="12" max="12" width="8.85546875" customWidth="1"/>
    <col min="13" max="13" width="13.85546875" customWidth="1"/>
    <col min="14" max="1025" width="8.85546875" customWidth="1"/>
  </cols>
  <sheetData>
    <row r="1" spans="1:13" ht="16.5" customHeight="1">
      <c r="B1" s="190" t="str">
        <f>'Kopertina '!F3</f>
        <v>BIG RRUGA E RE</v>
      </c>
    </row>
    <row r="2" spans="1:13" ht="20.25" customHeight="1">
      <c r="A2" s="193"/>
      <c r="B2" s="302" t="s">
        <v>298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14.25" customHeight="1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5"/>
      <c r="L3" s="194"/>
      <c r="M3" s="194"/>
    </row>
    <row r="4" spans="1:13" ht="120" customHeight="1">
      <c r="A4" s="196"/>
      <c r="B4" s="197" t="s">
        <v>299</v>
      </c>
      <c r="C4" s="198" t="s">
        <v>300</v>
      </c>
      <c r="D4" s="199" t="s">
        <v>112</v>
      </c>
      <c r="E4" s="199" t="s">
        <v>301</v>
      </c>
      <c r="F4" s="199" t="s">
        <v>302</v>
      </c>
      <c r="G4" s="199" t="s">
        <v>303</v>
      </c>
      <c r="H4" s="199" t="s">
        <v>114</v>
      </c>
      <c r="I4" s="199" t="s">
        <v>304</v>
      </c>
      <c r="J4" s="199" t="s">
        <v>174</v>
      </c>
      <c r="K4" s="199" t="s">
        <v>305</v>
      </c>
      <c r="L4" s="199" t="s">
        <v>306</v>
      </c>
      <c r="M4" s="199" t="s">
        <v>305</v>
      </c>
    </row>
    <row r="5" spans="1:13" ht="18.75">
      <c r="A5" s="145" t="s">
        <v>32</v>
      </c>
      <c r="B5" s="200" t="s">
        <v>307</v>
      </c>
      <c r="C5" s="201">
        <v>1000000</v>
      </c>
      <c r="D5" s="201"/>
      <c r="E5" s="201"/>
      <c r="F5" s="201"/>
      <c r="G5" s="201"/>
      <c r="H5" s="201"/>
      <c r="I5" s="202">
        <v>0</v>
      </c>
      <c r="J5" s="202">
        <v>2046267.05</v>
      </c>
      <c r="K5" s="201">
        <f>D5+E5+F5+G5+H5+I5+J5+C5</f>
        <v>3046267.05</v>
      </c>
      <c r="L5" s="201"/>
      <c r="M5" s="201">
        <f>K5+L5</f>
        <v>3046267.05</v>
      </c>
    </row>
    <row r="6" spans="1:13" ht="18.75" customHeight="1">
      <c r="A6" s="196"/>
      <c r="B6" s="203" t="s">
        <v>308</v>
      </c>
      <c r="C6" s="202"/>
      <c r="D6" s="202"/>
      <c r="E6" s="202"/>
      <c r="F6" s="202"/>
      <c r="G6" s="202"/>
      <c r="H6" s="202"/>
      <c r="I6" s="202">
        <v>0</v>
      </c>
      <c r="J6" s="202">
        <v>0</v>
      </c>
      <c r="K6" s="201"/>
      <c r="L6" s="202"/>
      <c r="M6" s="201">
        <f>K6+L6</f>
        <v>0</v>
      </c>
    </row>
    <row r="7" spans="1:13" ht="18.75">
      <c r="A7" s="145" t="s">
        <v>32</v>
      </c>
      <c r="B7" s="200" t="s">
        <v>309</v>
      </c>
      <c r="C7" s="202">
        <f t="shared" ref="C7:J7" si="0">C5+C6</f>
        <v>1000000</v>
      </c>
      <c r="D7" s="202">
        <f t="shared" si="0"/>
        <v>0</v>
      </c>
      <c r="E7" s="202">
        <f t="shared" si="0"/>
        <v>0</v>
      </c>
      <c r="F7" s="202">
        <f t="shared" si="0"/>
        <v>0</v>
      </c>
      <c r="G7" s="202">
        <f t="shared" si="0"/>
        <v>0</v>
      </c>
      <c r="H7" s="202">
        <f t="shared" si="0"/>
        <v>0</v>
      </c>
      <c r="I7" s="202">
        <f t="shared" si="0"/>
        <v>0</v>
      </c>
      <c r="J7" s="201">
        <f t="shared" si="0"/>
        <v>2046267.05</v>
      </c>
      <c r="K7" s="201">
        <f>D7+E7+F7+G7+H7+I7+J7+C7</f>
        <v>3046267.05</v>
      </c>
      <c r="L7" s="202">
        <f>L5+L6</f>
        <v>0</v>
      </c>
      <c r="M7" s="201">
        <f>K7+L7</f>
        <v>3046267.05</v>
      </c>
    </row>
    <row r="8" spans="1:13" ht="18.75" customHeight="1">
      <c r="A8" s="196"/>
      <c r="B8" s="200" t="s">
        <v>310</v>
      </c>
      <c r="C8" s="202"/>
      <c r="D8" s="202"/>
      <c r="E8" s="202"/>
      <c r="F8" s="202"/>
      <c r="G8" s="202"/>
      <c r="H8" s="202"/>
      <c r="I8" s="202"/>
      <c r="J8" s="202"/>
      <c r="K8" s="201"/>
      <c r="L8" s="202"/>
      <c r="M8" s="201">
        <f>K8+L8</f>
        <v>0</v>
      </c>
    </row>
    <row r="9" spans="1:13" ht="18.75" customHeight="1">
      <c r="A9" s="196"/>
      <c r="B9" s="203" t="s">
        <v>311</v>
      </c>
      <c r="C9" s="202"/>
      <c r="D9" s="202"/>
      <c r="E9" s="202"/>
      <c r="F9" s="202"/>
      <c r="G9" s="202"/>
      <c r="H9" s="202"/>
      <c r="I9" s="202">
        <v>0</v>
      </c>
      <c r="J9" s="202">
        <v>3828866.65</v>
      </c>
      <c r="K9" s="201">
        <f>D9+E9+F9+G9+H9+I9+J9+C9</f>
        <v>3828866.65</v>
      </c>
      <c r="L9" s="202">
        <v>0</v>
      </c>
      <c r="M9" s="201">
        <f>K9+L9</f>
        <v>3828866.65</v>
      </c>
    </row>
    <row r="10" spans="1:13" ht="18.75" customHeight="1">
      <c r="A10" s="196"/>
      <c r="B10" s="200" t="s">
        <v>312</v>
      </c>
      <c r="C10" s="202"/>
      <c r="D10" s="202"/>
      <c r="E10" s="202">
        <v>0</v>
      </c>
      <c r="F10" s="202"/>
      <c r="G10" s="202"/>
      <c r="H10" s="202"/>
      <c r="I10" s="202">
        <v>0</v>
      </c>
      <c r="J10" s="202">
        <v>0</v>
      </c>
      <c r="K10" s="201">
        <f>D10+E10+F10+G10+H10+I10+J10+C10</f>
        <v>0</v>
      </c>
      <c r="L10" s="202">
        <v>0</v>
      </c>
      <c r="M10" s="201"/>
    </row>
    <row r="11" spans="1:13" ht="18.75" customHeight="1">
      <c r="A11" s="196"/>
      <c r="B11" s="200" t="s">
        <v>313</v>
      </c>
      <c r="C11" s="201"/>
      <c r="D11" s="201"/>
      <c r="E11" s="201">
        <f>E10</f>
        <v>0</v>
      </c>
      <c r="F11" s="201"/>
      <c r="G11" s="201"/>
      <c r="H11" s="201"/>
      <c r="I11" s="201">
        <f>I9+I10</f>
        <v>0</v>
      </c>
      <c r="J11" s="202"/>
      <c r="K11" s="201">
        <f>D11+E11+F11+G11+H11+I11+J11+C11</f>
        <v>0</v>
      </c>
      <c r="L11" s="201">
        <f>L9+L10</f>
        <v>0</v>
      </c>
      <c r="M11" s="201"/>
    </row>
    <row r="12" spans="1:13" ht="25.5" customHeight="1">
      <c r="A12" s="196"/>
      <c r="B12" s="200" t="s">
        <v>314</v>
      </c>
      <c r="C12" s="202"/>
      <c r="D12" s="202"/>
      <c r="E12" s="202"/>
      <c r="F12" s="202"/>
      <c r="G12" s="202"/>
      <c r="H12" s="202"/>
      <c r="I12" s="202"/>
      <c r="K12" s="201"/>
      <c r="L12" s="202"/>
      <c r="M12" s="201"/>
    </row>
    <row r="13" spans="1:13" ht="18.75" customHeight="1">
      <c r="A13" s="196"/>
      <c r="B13" s="203" t="s">
        <v>315</v>
      </c>
      <c r="C13" s="202"/>
      <c r="D13" s="202">
        <v>0</v>
      </c>
      <c r="E13" s="202"/>
      <c r="F13" s="202"/>
      <c r="G13" s="202"/>
      <c r="H13" s="202"/>
      <c r="I13" s="202"/>
      <c r="J13" s="202"/>
      <c r="K13" s="201"/>
      <c r="L13" s="202"/>
      <c r="M13" s="201"/>
    </row>
    <row r="14" spans="1:13" ht="18.75" customHeight="1">
      <c r="A14" s="196"/>
      <c r="B14" s="203" t="s">
        <v>316</v>
      </c>
      <c r="C14" s="202"/>
      <c r="D14" s="202"/>
      <c r="E14" s="202"/>
      <c r="F14" s="202"/>
      <c r="G14" s="202"/>
      <c r="H14" s="202"/>
      <c r="I14" s="202"/>
      <c r="J14" s="202">
        <v>-2046267</v>
      </c>
      <c r="K14" s="201">
        <f>D14+E14+F14+G14+H14+I14+J14</f>
        <v>-2046267</v>
      </c>
      <c r="L14" s="202"/>
      <c r="M14" s="201">
        <f t="shared" ref="M14:M21" si="1">K14+L14</f>
        <v>-2046267</v>
      </c>
    </row>
    <row r="15" spans="1:13" ht="18.75" customHeight="1">
      <c r="A15" s="196"/>
      <c r="B15" s="200" t="s">
        <v>317</v>
      </c>
      <c r="C15" s="202">
        <f>C10+C11+C12+C13+C14</f>
        <v>0</v>
      </c>
      <c r="D15" s="202">
        <f>D10+D11+D12+D13+D14</f>
        <v>0</v>
      </c>
      <c r="E15" s="202">
        <f>E11+E12+E13+E14</f>
        <v>0</v>
      </c>
      <c r="F15" s="202">
        <f>F10+F11+F12+F13+F14</f>
        <v>0</v>
      </c>
      <c r="G15" s="202">
        <f>G10+G11+G12+G13+G14</f>
        <v>0</v>
      </c>
      <c r="H15" s="202">
        <f>H10+H11+H12+H13+H14</f>
        <v>0</v>
      </c>
      <c r="I15" s="202">
        <f>I11+I12+I13+I14</f>
        <v>0</v>
      </c>
      <c r="J15" s="202">
        <v>0</v>
      </c>
      <c r="K15" s="201">
        <f>D15+E15+F15+G15+H15+I15+J15+C15</f>
        <v>0</v>
      </c>
      <c r="L15" s="202">
        <f>L13+L16</f>
        <v>0</v>
      </c>
      <c r="M15" s="201">
        <f t="shared" si="1"/>
        <v>0</v>
      </c>
    </row>
    <row r="16" spans="1:13" ht="17.25" customHeight="1">
      <c r="A16" s="196"/>
      <c r="B16" s="200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>
        <f t="shared" si="1"/>
        <v>0</v>
      </c>
    </row>
    <row r="17" spans="1:13" ht="18.75" customHeight="1">
      <c r="A17" s="145" t="s">
        <v>32</v>
      </c>
      <c r="B17" s="200" t="s">
        <v>318</v>
      </c>
      <c r="C17" s="201">
        <f t="shared" ref="C17:K17" si="2">SUM(C7:C15)</f>
        <v>1000000</v>
      </c>
      <c r="D17" s="201">
        <f t="shared" si="2"/>
        <v>0</v>
      </c>
      <c r="E17" s="201">
        <f t="shared" si="2"/>
        <v>0</v>
      </c>
      <c r="F17" s="201">
        <f t="shared" si="2"/>
        <v>0</v>
      </c>
      <c r="G17" s="201">
        <f t="shared" si="2"/>
        <v>0</v>
      </c>
      <c r="H17" s="201">
        <f t="shared" si="2"/>
        <v>0</v>
      </c>
      <c r="I17" s="201">
        <f t="shared" si="2"/>
        <v>0</v>
      </c>
      <c r="J17" s="201">
        <f t="shared" si="2"/>
        <v>3828866.7</v>
      </c>
      <c r="K17" s="201">
        <f t="shared" si="2"/>
        <v>4828866.6999999993</v>
      </c>
      <c r="L17" s="201">
        <f>L15+L16</f>
        <v>0</v>
      </c>
      <c r="M17" s="201">
        <f t="shared" si="1"/>
        <v>4828866.6999999993</v>
      </c>
    </row>
    <row r="18" spans="1:13" ht="17.25" customHeight="1">
      <c r="A18" s="196"/>
      <c r="B18" s="203" t="s">
        <v>308</v>
      </c>
      <c r="C18" s="202"/>
      <c r="D18" s="202"/>
      <c r="E18" s="202"/>
      <c r="F18" s="202"/>
      <c r="G18" s="202"/>
      <c r="H18" s="202"/>
      <c r="I18" s="202"/>
      <c r="J18" s="202"/>
      <c r="K18" s="201"/>
      <c r="L18" s="202"/>
      <c r="M18" s="201">
        <f t="shared" si="1"/>
        <v>0</v>
      </c>
    </row>
    <row r="19" spans="1:13" ht="18.75" customHeight="1">
      <c r="A19" s="145" t="s">
        <v>32</v>
      </c>
      <c r="B19" s="200" t="s">
        <v>319</v>
      </c>
      <c r="C19" s="201">
        <f t="shared" ref="C19:J19" si="3">C17+C18</f>
        <v>1000000</v>
      </c>
      <c r="D19" s="201">
        <f t="shared" si="3"/>
        <v>0</v>
      </c>
      <c r="E19" s="201">
        <f t="shared" si="3"/>
        <v>0</v>
      </c>
      <c r="F19" s="201">
        <f t="shared" si="3"/>
        <v>0</v>
      </c>
      <c r="G19" s="201">
        <f t="shared" si="3"/>
        <v>0</v>
      </c>
      <c r="H19" s="201">
        <f t="shared" si="3"/>
        <v>0</v>
      </c>
      <c r="I19" s="201">
        <f t="shared" si="3"/>
        <v>0</v>
      </c>
      <c r="J19" s="201">
        <f t="shared" si="3"/>
        <v>3828866.7</v>
      </c>
      <c r="K19" s="201">
        <f>D19+E19+F19+G19+H19+I19+J19+C19</f>
        <v>4828866.7</v>
      </c>
      <c r="L19" s="201">
        <f>L17+L18</f>
        <v>0</v>
      </c>
      <c r="M19" s="201">
        <f t="shared" si="1"/>
        <v>4828866.7</v>
      </c>
    </row>
    <row r="20" spans="1:13" ht="18.75" customHeight="1">
      <c r="A20" s="196"/>
      <c r="B20" s="200" t="s">
        <v>313</v>
      </c>
      <c r="C20" s="202"/>
      <c r="D20" s="202"/>
      <c r="E20" s="202"/>
      <c r="F20" s="202"/>
      <c r="G20" s="202"/>
      <c r="H20" s="202"/>
      <c r="I20" s="202"/>
      <c r="J20" s="202"/>
      <c r="K20" s="201"/>
      <c r="L20" s="202"/>
      <c r="M20" s="201">
        <f t="shared" si="1"/>
        <v>0</v>
      </c>
    </row>
    <row r="21" spans="1:13" ht="18.75" customHeight="1">
      <c r="A21" s="196"/>
      <c r="B21" s="203" t="s">
        <v>311</v>
      </c>
      <c r="C21" s="202"/>
      <c r="D21" s="202"/>
      <c r="E21" s="202"/>
      <c r="F21" s="202"/>
      <c r="G21" s="202"/>
      <c r="H21" s="202"/>
      <c r="I21" s="202">
        <v>0</v>
      </c>
      <c r="J21" s="204">
        <v>5812411</v>
      </c>
      <c r="K21" s="201">
        <f>D21+E21+F21+G21+H21+I21+J21+C21</f>
        <v>5812411</v>
      </c>
      <c r="L21" s="202">
        <v>0</v>
      </c>
      <c r="M21" s="201">
        <f t="shared" si="1"/>
        <v>5812411</v>
      </c>
    </row>
    <row r="22" spans="1:13" ht="18.75" customHeight="1">
      <c r="A22" s="196"/>
      <c r="B22" s="200" t="s">
        <v>312</v>
      </c>
      <c r="C22" s="202"/>
      <c r="D22" s="202"/>
      <c r="E22" s="202"/>
      <c r="F22" s="202"/>
      <c r="G22" s="202"/>
      <c r="H22" s="202"/>
      <c r="I22" s="202"/>
      <c r="J22" s="202"/>
      <c r="K22" s="201"/>
      <c r="L22" s="202"/>
      <c r="M22" s="201"/>
    </row>
    <row r="23" spans="1:13" ht="18.75" customHeight="1">
      <c r="A23" s="196"/>
      <c r="B23" s="200" t="s">
        <v>310</v>
      </c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</row>
    <row r="24" spans="1:13" ht="27.75" customHeight="1">
      <c r="A24" s="196"/>
      <c r="B24" s="200" t="s">
        <v>314</v>
      </c>
      <c r="C24" s="202"/>
      <c r="D24" s="202"/>
      <c r="E24" s="202"/>
      <c r="F24" s="202"/>
      <c r="G24" s="202"/>
      <c r="H24" s="202"/>
      <c r="I24" s="202"/>
      <c r="J24" s="202"/>
      <c r="K24" s="201"/>
      <c r="L24" s="202"/>
      <c r="M24" s="201"/>
    </row>
    <row r="25" spans="1:13" ht="18.75" customHeight="1">
      <c r="A25" s="196"/>
      <c r="B25" s="203" t="s">
        <v>315</v>
      </c>
      <c r="C25" s="202">
        <v>0</v>
      </c>
      <c r="D25" s="202">
        <v>0</v>
      </c>
      <c r="E25" s="202"/>
      <c r="F25" s="202"/>
      <c r="G25" s="202"/>
      <c r="H25" s="202"/>
      <c r="I25" s="202"/>
      <c r="J25" s="202"/>
      <c r="K25" s="201"/>
      <c r="L25" s="202"/>
      <c r="M25" s="201"/>
    </row>
    <row r="26" spans="1:13" ht="18.75" customHeight="1">
      <c r="A26" s="196"/>
      <c r="B26" s="203" t="s">
        <v>316</v>
      </c>
      <c r="C26" s="202"/>
      <c r="D26" s="202"/>
      <c r="E26" s="202"/>
      <c r="F26" s="202"/>
      <c r="G26" s="202"/>
      <c r="H26" s="202"/>
      <c r="I26" s="202">
        <v>0</v>
      </c>
      <c r="J26" s="202">
        <f>-J17</f>
        <v>-3828866.7</v>
      </c>
      <c r="K26" s="201">
        <f>D26+E26+F26+G26+H26+I26+J26+C26</f>
        <v>-3828866.7</v>
      </c>
      <c r="L26" s="202"/>
      <c r="M26" s="201">
        <f t="shared" ref="M26:M31" si="4">K26+L26</f>
        <v>-3828866.7</v>
      </c>
    </row>
    <row r="27" spans="1:13" ht="18.75" customHeight="1">
      <c r="A27" s="196"/>
      <c r="B27" s="200" t="s">
        <v>317</v>
      </c>
      <c r="C27" s="201">
        <f>C25+C26</f>
        <v>0</v>
      </c>
      <c r="D27" s="201">
        <f>D25+D26</f>
        <v>0</v>
      </c>
      <c r="E27" s="201"/>
      <c r="F27" s="201"/>
      <c r="G27" s="201"/>
      <c r="H27" s="201"/>
      <c r="I27" s="202">
        <v>0</v>
      </c>
      <c r="J27" s="202">
        <v>0</v>
      </c>
      <c r="K27" s="201">
        <f>D27+E27+F27+G27+H27+I27+J27+C27</f>
        <v>0</v>
      </c>
      <c r="L27" s="202"/>
      <c r="M27" s="201">
        <f t="shared" si="4"/>
        <v>0</v>
      </c>
    </row>
    <row r="28" spans="1:13" ht="24.75" customHeight="1">
      <c r="A28" s="145" t="s">
        <v>32</v>
      </c>
      <c r="B28" s="200" t="s">
        <v>320</v>
      </c>
      <c r="C28" s="201">
        <f t="shared" ref="C28:K28" si="5">SUM(C19:C27)</f>
        <v>1000000</v>
      </c>
      <c r="D28" s="201">
        <f t="shared" si="5"/>
        <v>0</v>
      </c>
      <c r="E28" s="201">
        <f t="shared" si="5"/>
        <v>0</v>
      </c>
      <c r="F28" s="201">
        <f t="shared" si="5"/>
        <v>0</v>
      </c>
      <c r="G28" s="201">
        <f t="shared" si="5"/>
        <v>0</v>
      </c>
      <c r="H28" s="201">
        <f t="shared" si="5"/>
        <v>0</v>
      </c>
      <c r="I28" s="201">
        <f t="shared" si="5"/>
        <v>0</v>
      </c>
      <c r="J28" s="201">
        <f t="shared" si="5"/>
        <v>5812410.9999999991</v>
      </c>
      <c r="K28" s="201">
        <f t="shared" si="5"/>
        <v>6812410.9999999991</v>
      </c>
      <c r="L28" s="201">
        <f>L19+L20+L21+L22+L23+L24+L25+L26+L27</f>
        <v>0</v>
      </c>
      <c r="M28" s="201">
        <f t="shared" si="4"/>
        <v>6812410.9999999991</v>
      </c>
    </row>
    <row r="29" spans="1:13" ht="18.75" customHeight="1">
      <c r="A29" s="145" t="s">
        <v>32</v>
      </c>
      <c r="B29" s="200" t="s">
        <v>321</v>
      </c>
      <c r="C29" s="201">
        <f t="shared" ref="C29:J29" si="6">C27+C28</f>
        <v>1000000</v>
      </c>
      <c r="D29" s="201">
        <f t="shared" si="6"/>
        <v>0</v>
      </c>
      <c r="E29" s="201">
        <f t="shared" si="6"/>
        <v>0</v>
      </c>
      <c r="F29" s="201">
        <f t="shared" si="6"/>
        <v>0</v>
      </c>
      <c r="G29" s="201">
        <f t="shared" si="6"/>
        <v>0</v>
      </c>
      <c r="H29" s="201">
        <f t="shared" si="6"/>
        <v>0</v>
      </c>
      <c r="I29" s="201">
        <f t="shared" si="6"/>
        <v>0</v>
      </c>
      <c r="J29" s="201">
        <f t="shared" si="6"/>
        <v>5812410.9999999991</v>
      </c>
      <c r="K29" s="201">
        <f>D29+E29+F29+G29+H29+I29+J29+C29</f>
        <v>6812410.9999999991</v>
      </c>
      <c r="L29" s="201">
        <f>L27+L28</f>
        <v>0</v>
      </c>
      <c r="M29" s="201">
        <f t="shared" si="4"/>
        <v>6812410.9999999991</v>
      </c>
    </row>
    <row r="30" spans="1:13" ht="18.75" customHeight="1">
      <c r="A30" s="196"/>
      <c r="B30" s="200" t="s">
        <v>313</v>
      </c>
      <c r="C30" s="202"/>
      <c r="D30" s="202"/>
      <c r="E30" s="202"/>
      <c r="F30" s="202"/>
      <c r="G30" s="202"/>
      <c r="H30" s="202"/>
      <c r="I30" s="202"/>
      <c r="J30" s="202"/>
      <c r="K30" s="201"/>
      <c r="L30" s="202"/>
      <c r="M30" s="201">
        <f t="shared" si="4"/>
        <v>0</v>
      </c>
    </row>
    <row r="31" spans="1:13" ht="18.75" customHeight="1">
      <c r="A31" s="196"/>
      <c r="B31" s="203" t="s">
        <v>311</v>
      </c>
      <c r="C31" s="202"/>
      <c r="D31" s="202"/>
      <c r="E31" s="202"/>
      <c r="F31" s="202"/>
      <c r="G31" s="202"/>
      <c r="H31" s="202"/>
      <c r="I31" s="202">
        <v>0</v>
      </c>
      <c r="J31" s="204">
        <f>PASH!G51</f>
        <v>4615088.2280000057</v>
      </c>
      <c r="K31" s="201">
        <f>D31+E31+F31+G31+H31+I31+J31+C31</f>
        <v>4615088.2280000057</v>
      </c>
      <c r="L31" s="202">
        <v>0</v>
      </c>
      <c r="M31" s="201">
        <f t="shared" si="4"/>
        <v>4615088.2280000057</v>
      </c>
    </row>
    <row r="32" spans="1:13" ht="18.75" customHeight="1">
      <c r="A32" s="196"/>
      <c r="B32" s="200" t="s">
        <v>312</v>
      </c>
      <c r="C32" s="202"/>
      <c r="D32" s="202"/>
      <c r="E32" s="202"/>
      <c r="F32" s="202"/>
      <c r="G32" s="202"/>
      <c r="H32" s="202"/>
      <c r="I32" s="202"/>
      <c r="J32" s="202"/>
      <c r="K32" s="201"/>
      <c r="L32" s="202"/>
      <c r="M32" s="201"/>
    </row>
    <row r="33" spans="1:13" ht="18.75" customHeight="1">
      <c r="A33" s="196"/>
      <c r="B33" s="200" t="s">
        <v>310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1:13" ht="27.75" customHeight="1">
      <c r="A34" s="196"/>
      <c r="B34" s="200" t="s">
        <v>314</v>
      </c>
      <c r="C34" s="202"/>
      <c r="D34" s="202"/>
      <c r="E34" s="202"/>
      <c r="F34" s="202"/>
      <c r="G34" s="202"/>
      <c r="H34" s="202"/>
      <c r="I34" s="202"/>
      <c r="J34" s="202"/>
      <c r="K34" s="201"/>
      <c r="L34" s="202"/>
      <c r="M34" s="201"/>
    </row>
    <row r="35" spans="1:13" ht="18.75" customHeight="1">
      <c r="A35" s="196"/>
      <c r="B35" s="203" t="s">
        <v>315</v>
      </c>
      <c r="C35" s="202">
        <v>0</v>
      </c>
      <c r="D35" s="202">
        <v>0</v>
      </c>
      <c r="E35" s="202"/>
      <c r="F35" s="202"/>
      <c r="G35" s="202"/>
      <c r="H35" s="202"/>
      <c r="I35" s="202"/>
      <c r="J35" s="202"/>
      <c r="K35" s="201"/>
      <c r="L35" s="202"/>
      <c r="M35" s="201"/>
    </row>
    <row r="36" spans="1:13" ht="18.75" customHeight="1">
      <c r="A36" s="196"/>
      <c r="B36" s="203" t="s">
        <v>316</v>
      </c>
      <c r="C36" s="202"/>
      <c r="D36" s="202"/>
      <c r="E36" s="202"/>
      <c r="F36" s="202"/>
      <c r="G36" s="202"/>
      <c r="H36" s="202"/>
      <c r="I36" s="202">
        <v>0</v>
      </c>
      <c r="J36" s="202">
        <v>-5812411</v>
      </c>
      <c r="K36" s="201">
        <f>D36+E36+F36+G36+H36+I36+J36+C36</f>
        <v>-5812411</v>
      </c>
      <c r="L36" s="202"/>
      <c r="M36" s="201">
        <f t="shared" ref="M36:M41" si="7">K36+L36</f>
        <v>-5812411</v>
      </c>
    </row>
    <row r="37" spans="1:13" ht="18.75" customHeight="1">
      <c r="A37" s="196"/>
      <c r="B37" s="200" t="s">
        <v>317</v>
      </c>
      <c r="C37" s="201">
        <f>C35+C36</f>
        <v>0</v>
      </c>
      <c r="D37" s="201">
        <f>D35+D36</f>
        <v>0</v>
      </c>
      <c r="E37" s="201"/>
      <c r="F37" s="201"/>
      <c r="G37" s="201"/>
      <c r="H37" s="201"/>
      <c r="I37" s="202">
        <v>0</v>
      </c>
      <c r="J37" s="202">
        <v>0</v>
      </c>
      <c r="K37" s="201">
        <f>D37+E37+F37+G37+H37+I37+J37+C37</f>
        <v>0</v>
      </c>
      <c r="L37" s="202"/>
      <c r="M37" s="201">
        <f t="shared" si="7"/>
        <v>0</v>
      </c>
    </row>
    <row r="38" spans="1:13" ht="24.75" customHeight="1">
      <c r="A38" s="145" t="s">
        <v>32</v>
      </c>
      <c r="B38" s="200" t="s">
        <v>322</v>
      </c>
      <c r="C38" s="201">
        <f t="shared" ref="C38:K38" si="8">SUM(C29:C37)</f>
        <v>1000000</v>
      </c>
      <c r="D38" s="201">
        <f t="shared" si="8"/>
        <v>0</v>
      </c>
      <c r="E38" s="201">
        <f t="shared" si="8"/>
        <v>0</v>
      </c>
      <c r="F38" s="201">
        <f t="shared" si="8"/>
        <v>0</v>
      </c>
      <c r="G38" s="201">
        <f t="shared" si="8"/>
        <v>0</v>
      </c>
      <c r="H38" s="201">
        <f t="shared" si="8"/>
        <v>0</v>
      </c>
      <c r="I38" s="201">
        <f t="shared" si="8"/>
        <v>0</v>
      </c>
      <c r="J38" s="201">
        <f t="shared" si="8"/>
        <v>4615088.2280000038</v>
      </c>
      <c r="K38" s="201">
        <f t="shared" si="8"/>
        <v>5615088.2280000038</v>
      </c>
      <c r="L38" s="201">
        <f>L29+L30+L31+L32+L33+L34+L35+L36+L37</f>
        <v>0</v>
      </c>
      <c r="M38" s="201">
        <f t="shared" si="7"/>
        <v>5615088.2280000038</v>
      </c>
    </row>
    <row r="39" spans="1:13" ht="18.75" customHeight="1">
      <c r="A39" s="145" t="s">
        <v>32</v>
      </c>
      <c r="B39" s="200" t="s">
        <v>323</v>
      </c>
      <c r="C39" s="201">
        <f t="shared" ref="C39:J39" si="9">C37+C38</f>
        <v>1000000</v>
      </c>
      <c r="D39" s="201">
        <f t="shared" si="9"/>
        <v>0</v>
      </c>
      <c r="E39" s="201">
        <f t="shared" si="9"/>
        <v>0</v>
      </c>
      <c r="F39" s="201">
        <f t="shared" si="9"/>
        <v>0</v>
      </c>
      <c r="G39" s="201">
        <f t="shared" si="9"/>
        <v>0</v>
      </c>
      <c r="H39" s="201">
        <f t="shared" si="9"/>
        <v>0</v>
      </c>
      <c r="I39" s="201">
        <f t="shared" si="9"/>
        <v>0</v>
      </c>
      <c r="J39" s="201">
        <f t="shared" si="9"/>
        <v>4615088.2280000038</v>
      </c>
      <c r="K39" s="201">
        <f>D39+E39+F39+G39+H39+I39+J39+C39</f>
        <v>5615088.2280000038</v>
      </c>
      <c r="L39" s="201">
        <f>L37+L38</f>
        <v>0</v>
      </c>
      <c r="M39" s="201">
        <f t="shared" si="7"/>
        <v>5615088.2280000038</v>
      </c>
    </row>
    <row r="40" spans="1:13" ht="18.75" customHeight="1">
      <c r="A40" s="196"/>
      <c r="B40" s="200" t="s">
        <v>313</v>
      </c>
      <c r="C40" s="202"/>
      <c r="D40" s="202"/>
      <c r="E40" s="202"/>
      <c r="F40" s="202"/>
      <c r="G40" s="202"/>
      <c r="H40" s="202"/>
      <c r="I40" s="202"/>
      <c r="J40" s="202"/>
      <c r="K40" s="201"/>
      <c r="L40" s="202"/>
      <c r="M40" s="201">
        <f t="shared" si="7"/>
        <v>0</v>
      </c>
    </row>
    <row r="41" spans="1:13" ht="18.75" customHeight="1">
      <c r="A41" s="196"/>
      <c r="B41" s="203" t="s">
        <v>311</v>
      </c>
      <c r="C41" s="202"/>
      <c r="D41" s="202"/>
      <c r="E41" s="202"/>
      <c r="F41" s="202"/>
      <c r="G41" s="202"/>
      <c r="H41" s="202"/>
      <c r="I41" s="202">
        <v>0</v>
      </c>
      <c r="J41" s="204">
        <v>2961191</v>
      </c>
      <c r="K41" s="201">
        <f>D41+E41+F41+G41+H41+I41+J41+C41</f>
        <v>2961191</v>
      </c>
      <c r="L41" s="202">
        <v>0</v>
      </c>
      <c r="M41" s="201">
        <f t="shared" si="7"/>
        <v>2961191</v>
      </c>
    </row>
    <row r="42" spans="1:13" ht="18.75" customHeight="1">
      <c r="A42" s="196"/>
      <c r="B42" s="200" t="s">
        <v>312</v>
      </c>
      <c r="C42" s="202"/>
      <c r="D42" s="202"/>
      <c r="E42" s="202"/>
      <c r="F42" s="202"/>
      <c r="G42" s="202"/>
      <c r="H42" s="202"/>
      <c r="I42" s="202"/>
      <c r="J42" s="202"/>
      <c r="K42" s="201"/>
      <c r="L42" s="202"/>
      <c r="M42" s="201"/>
    </row>
    <row r="43" spans="1:13" ht="18.75" customHeight="1">
      <c r="A43" s="196"/>
      <c r="B43" s="200" t="s">
        <v>310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1:13" ht="27.75" customHeight="1">
      <c r="A44" s="196"/>
      <c r="B44" s="200" t="s">
        <v>314</v>
      </c>
      <c r="C44" s="202"/>
      <c r="D44" s="202"/>
      <c r="E44" s="202"/>
      <c r="F44" s="202"/>
      <c r="G44" s="202"/>
      <c r="H44" s="202"/>
      <c r="I44" s="202"/>
      <c r="J44" s="202"/>
      <c r="K44" s="201"/>
      <c r="L44" s="202"/>
      <c r="M44" s="201"/>
    </row>
    <row r="45" spans="1:13" ht="18.75" customHeight="1">
      <c r="A45" s="196"/>
      <c r="B45" s="203" t="s">
        <v>315</v>
      </c>
      <c r="C45" s="202">
        <v>0</v>
      </c>
      <c r="D45" s="202">
        <v>0</v>
      </c>
      <c r="E45" s="202"/>
      <c r="F45" s="202"/>
      <c r="G45" s="202"/>
      <c r="H45" s="202"/>
      <c r="I45" s="202"/>
      <c r="J45" s="202"/>
      <c r="K45" s="201"/>
      <c r="L45" s="202"/>
      <c r="M45" s="201"/>
    </row>
    <row r="46" spans="1:13" ht="18.75" customHeight="1">
      <c r="A46" s="196"/>
      <c r="B46" s="203" t="s">
        <v>316</v>
      </c>
      <c r="C46" s="202"/>
      <c r="D46" s="202"/>
      <c r="E46" s="202"/>
      <c r="F46" s="202"/>
      <c r="G46" s="202"/>
      <c r="H46" s="202"/>
      <c r="I46" s="202">
        <v>0</v>
      </c>
      <c r="J46" s="202">
        <v>-4615088</v>
      </c>
      <c r="K46" s="201">
        <f>D46+E46+F46+G46+H46+I46+J46+C46</f>
        <v>-4615088</v>
      </c>
      <c r="L46" s="202"/>
      <c r="M46" s="201">
        <f>K46+L46</f>
        <v>-4615088</v>
      </c>
    </row>
    <row r="47" spans="1:13" ht="18.75" customHeight="1">
      <c r="A47" s="196"/>
      <c r="B47" s="200" t="s">
        <v>317</v>
      </c>
      <c r="C47" s="201">
        <f>C45+C46</f>
        <v>0</v>
      </c>
      <c r="D47" s="201">
        <f>D45+D46</f>
        <v>0</v>
      </c>
      <c r="E47" s="201"/>
      <c r="F47" s="201"/>
      <c r="G47" s="201"/>
      <c r="H47" s="201"/>
      <c r="I47" s="202">
        <v>0</v>
      </c>
      <c r="J47" s="202">
        <v>0</v>
      </c>
      <c r="K47" s="201">
        <f>D47+E47+F47+G47+H47+I47+J47+C47</f>
        <v>0</v>
      </c>
      <c r="L47" s="202"/>
      <c r="M47" s="201">
        <f>K47+L47</f>
        <v>0</v>
      </c>
    </row>
    <row r="48" spans="1:13" ht="24.75" customHeight="1">
      <c r="A48" s="145" t="s">
        <v>32</v>
      </c>
      <c r="B48" s="200" t="s">
        <v>324</v>
      </c>
      <c r="C48" s="201">
        <f t="shared" ref="C48:K48" si="10">SUM(C39:C47)</f>
        <v>1000000</v>
      </c>
      <c r="D48" s="201">
        <f t="shared" si="10"/>
        <v>0</v>
      </c>
      <c r="E48" s="201">
        <f t="shared" si="10"/>
        <v>0</v>
      </c>
      <c r="F48" s="201">
        <f t="shared" si="10"/>
        <v>0</v>
      </c>
      <c r="G48" s="201">
        <f t="shared" si="10"/>
        <v>0</v>
      </c>
      <c r="H48" s="201">
        <f t="shared" si="10"/>
        <v>0</v>
      </c>
      <c r="I48" s="201">
        <f t="shared" si="10"/>
        <v>0</v>
      </c>
      <c r="J48" s="201">
        <f t="shared" si="10"/>
        <v>2961191.2280000038</v>
      </c>
      <c r="K48" s="201">
        <f t="shared" si="10"/>
        <v>3961191.2280000038</v>
      </c>
      <c r="L48" s="201">
        <f>L39+L40+L41+L42+L43+L44+L45+L46+L47</f>
        <v>0</v>
      </c>
      <c r="M48" s="201">
        <f>K48+L48</f>
        <v>3961191.2280000038</v>
      </c>
    </row>
  </sheetData>
  <mergeCells count="1">
    <mergeCell ref="B2:M2"/>
  </mergeCells>
  <pageMargins left="0.25" right="0" top="0" bottom="0" header="0.51180555555555496" footer="0.51180555555555496"/>
  <pageSetup paperSize="9" scale="60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8080"/>
  </sheetPr>
  <dimension ref="A1:L34"/>
  <sheetViews>
    <sheetView zoomScaleNormal="100" workbookViewId="0">
      <selection activeCell="K19" sqref="K19"/>
    </sheetView>
  </sheetViews>
  <sheetFormatPr defaultRowHeight="12.75"/>
  <cols>
    <col min="1" max="1" width="9" customWidth="1"/>
    <col min="2" max="2" width="42.28515625" customWidth="1"/>
    <col min="3" max="3" width="9" customWidth="1"/>
    <col min="4" max="4" width="10.28515625" customWidth="1"/>
    <col min="5" max="5" width="9" customWidth="1"/>
    <col min="6" max="7" width="10.28515625" customWidth="1"/>
    <col min="8" max="8" width="10.5703125" customWidth="1"/>
    <col min="9" max="9" width="10.140625" customWidth="1"/>
    <col min="10" max="10" width="9" customWidth="1"/>
    <col min="11" max="11" width="10.140625" customWidth="1"/>
    <col min="12" max="12" width="10.28515625" customWidth="1"/>
    <col min="13" max="1025" width="9" customWidth="1"/>
  </cols>
  <sheetData>
    <row r="1" spans="1:12">
      <c r="A1" s="205"/>
      <c r="B1" s="206"/>
      <c r="C1" s="207"/>
      <c r="D1" s="208"/>
      <c r="E1" s="205"/>
      <c r="F1" s="209" t="s">
        <v>325</v>
      </c>
      <c r="G1" s="205"/>
      <c r="H1" s="205"/>
      <c r="I1" s="205"/>
      <c r="J1" s="205"/>
      <c r="K1" s="205"/>
      <c r="L1" s="205"/>
    </row>
    <row r="2" spans="1:12">
      <c r="A2" s="210"/>
      <c r="B2" s="210"/>
      <c r="C2" s="211"/>
      <c r="D2" s="212"/>
      <c r="E2" s="210"/>
      <c r="F2" s="210"/>
      <c r="G2" s="210"/>
      <c r="H2" s="210"/>
      <c r="I2" s="210"/>
      <c r="J2" s="210"/>
      <c r="K2" s="210"/>
      <c r="L2" s="210"/>
    </row>
    <row r="3" spans="1:12">
      <c r="A3" s="303" t="s">
        <v>29</v>
      </c>
      <c r="B3" s="303" t="s">
        <v>326</v>
      </c>
      <c r="C3" s="304" t="s">
        <v>327</v>
      </c>
      <c r="D3" s="213" t="s">
        <v>328</v>
      </c>
      <c r="E3" s="214" t="s">
        <v>329</v>
      </c>
      <c r="F3" s="214" t="s">
        <v>330</v>
      </c>
      <c r="G3" s="215" t="s">
        <v>328</v>
      </c>
      <c r="H3" s="215" t="s">
        <v>331</v>
      </c>
      <c r="I3" s="215" t="s">
        <v>332</v>
      </c>
      <c r="J3" s="215" t="s">
        <v>333</v>
      </c>
      <c r="K3" s="215" t="s">
        <v>332</v>
      </c>
      <c r="L3" s="215" t="s">
        <v>331</v>
      </c>
    </row>
    <row r="4" spans="1:12" ht="38.25">
      <c r="A4" s="303"/>
      <c r="B4" s="303"/>
      <c r="C4" s="304"/>
      <c r="D4" s="216">
        <v>43101</v>
      </c>
      <c r="E4" s="217"/>
      <c r="F4" s="217"/>
      <c r="G4" s="216">
        <v>43465</v>
      </c>
      <c r="H4" s="218" t="s">
        <v>334</v>
      </c>
      <c r="I4" s="216">
        <v>43101</v>
      </c>
      <c r="J4" s="219" t="s">
        <v>335</v>
      </c>
      <c r="K4" s="216">
        <v>43465</v>
      </c>
      <c r="L4" s="218" t="s">
        <v>336</v>
      </c>
    </row>
    <row r="5" spans="1:12">
      <c r="A5" s="220"/>
      <c r="B5" s="221" t="s">
        <v>337</v>
      </c>
      <c r="C5" s="222"/>
      <c r="D5" s="223"/>
      <c r="E5" s="224"/>
      <c r="F5" s="223"/>
      <c r="G5" s="223"/>
      <c r="H5" s="225"/>
      <c r="I5" s="223"/>
      <c r="J5" s="226">
        <v>0.25</v>
      </c>
      <c r="K5" s="224"/>
      <c r="L5" s="224"/>
    </row>
    <row r="6" spans="1:12">
      <c r="A6" s="220">
        <v>1</v>
      </c>
      <c r="B6" s="227" t="s">
        <v>338</v>
      </c>
      <c r="C6" s="228">
        <v>1</v>
      </c>
      <c r="D6" s="223">
        <v>87500</v>
      </c>
      <c r="E6" s="224"/>
      <c r="F6" s="223"/>
      <c r="G6" s="223">
        <f t="shared" ref="G6:G14" si="0">D6+E6-F6</f>
        <v>87500</v>
      </c>
      <c r="H6" s="224">
        <v>55028.262157305697</v>
      </c>
      <c r="I6" s="223">
        <f t="shared" ref="I6:I14" si="1">D6-H6</f>
        <v>32471.737842694303</v>
      </c>
      <c r="J6" s="229">
        <f t="shared" ref="J6:J14" si="2">E6*0.25+I6*0.25</f>
        <v>8117.9344606735758</v>
      </c>
      <c r="K6" s="224">
        <f t="shared" ref="K6:K14" si="3">G6-L6</f>
        <v>24353.803382020727</v>
      </c>
      <c r="L6" s="224">
        <f t="shared" ref="L6:L14" si="4">H6+J6</f>
        <v>63146.196617979273</v>
      </c>
    </row>
    <row r="7" spans="1:12">
      <c r="A7" s="220">
        <v>2</v>
      </c>
      <c r="B7" s="227" t="s">
        <v>339</v>
      </c>
      <c r="C7" s="50">
        <v>1</v>
      </c>
      <c r="D7" s="223">
        <v>13334</v>
      </c>
      <c r="E7" s="224"/>
      <c r="F7" s="223"/>
      <c r="G7" s="223">
        <f t="shared" si="0"/>
        <v>13334</v>
      </c>
      <c r="H7" s="224">
        <v>8385.6782583487293</v>
      </c>
      <c r="I7" s="223">
        <f t="shared" si="1"/>
        <v>4948.3217416512707</v>
      </c>
      <c r="J7" s="229">
        <f t="shared" si="2"/>
        <v>1237.0804354128177</v>
      </c>
      <c r="K7" s="224">
        <f t="shared" si="3"/>
        <v>3711.241306238453</v>
      </c>
      <c r="L7" s="224">
        <f t="shared" si="4"/>
        <v>9622.758693761547</v>
      </c>
    </row>
    <row r="8" spans="1:12">
      <c r="A8" s="220">
        <v>3</v>
      </c>
      <c r="B8" s="227" t="s">
        <v>340</v>
      </c>
      <c r="C8" s="228">
        <v>1</v>
      </c>
      <c r="D8" s="223">
        <v>20833.34</v>
      </c>
      <c r="E8" s="224"/>
      <c r="F8" s="223"/>
      <c r="G8" s="223">
        <f t="shared" si="0"/>
        <v>20833.34</v>
      </c>
      <c r="H8" s="224">
        <v>13101.971372940399</v>
      </c>
      <c r="I8" s="223">
        <f t="shared" si="1"/>
        <v>7731.3686270596008</v>
      </c>
      <c r="J8" s="229">
        <f t="shared" si="2"/>
        <v>1932.8421567649002</v>
      </c>
      <c r="K8" s="224">
        <f t="shared" si="3"/>
        <v>5798.5264702947006</v>
      </c>
      <c r="L8" s="224">
        <f t="shared" si="4"/>
        <v>15034.8135297053</v>
      </c>
    </row>
    <row r="9" spans="1:12">
      <c r="A9" s="220">
        <v>2</v>
      </c>
      <c r="B9" s="227" t="s">
        <v>341</v>
      </c>
      <c r="C9" s="228">
        <v>1</v>
      </c>
      <c r="D9" s="223">
        <v>76092.45</v>
      </c>
      <c r="E9" s="224"/>
      <c r="F9" s="223"/>
      <c r="G9" s="223">
        <f t="shared" si="0"/>
        <v>76092.45</v>
      </c>
      <c r="H9" s="224">
        <v>47854.117563333399</v>
      </c>
      <c r="I9" s="223">
        <f t="shared" si="1"/>
        <v>28238.332436666598</v>
      </c>
      <c r="J9" s="229">
        <f t="shared" si="2"/>
        <v>7059.5831091666496</v>
      </c>
      <c r="K9" s="224">
        <f t="shared" si="3"/>
        <v>21178.749327499951</v>
      </c>
      <c r="L9" s="224">
        <f t="shared" si="4"/>
        <v>54913.700672500046</v>
      </c>
    </row>
    <row r="10" spans="1:12">
      <c r="A10" s="220">
        <v>3</v>
      </c>
      <c r="B10" s="227" t="s">
        <v>342</v>
      </c>
      <c r="C10" s="228">
        <v>1</v>
      </c>
      <c r="D10" s="223">
        <v>38386.949999999997</v>
      </c>
      <c r="E10" s="224"/>
      <c r="F10" s="223"/>
      <c r="G10" s="223">
        <f t="shared" si="0"/>
        <v>38386.949999999997</v>
      </c>
      <c r="H10" s="224">
        <v>24141.3388345073</v>
      </c>
      <c r="I10" s="223">
        <f t="shared" si="1"/>
        <v>14245.611165492697</v>
      </c>
      <c r="J10" s="229">
        <f t="shared" si="2"/>
        <v>3561.4027913731743</v>
      </c>
      <c r="K10" s="224">
        <f t="shared" si="3"/>
        <v>10684.208374119524</v>
      </c>
      <c r="L10" s="224">
        <f t="shared" si="4"/>
        <v>27702.741625880473</v>
      </c>
    </row>
    <row r="11" spans="1:12">
      <c r="A11" s="220">
        <v>4</v>
      </c>
      <c r="B11" s="227" t="s">
        <v>343</v>
      </c>
      <c r="C11" s="228">
        <v>1</v>
      </c>
      <c r="D11" s="223">
        <v>19923.34</v>
      </c>
      <c r="E11" s="224"/>
      <c r="F11" s="223"/>
      <c r="G11" s="223">
        <f t="shared" si="0"/>
        <v>19923.34</v>
      </c>
      <c r="H11" s="224">
        <v>12529.6774465044</v>
      </c>
      <c r="I11" s="223">
        <f t="shared" si="1"/>
        <v>7393.6625534956002</v>
      </c>
      <c r="J11" s="229">
        <f t="shared" si="2"/>
        <v>1848.4156383739</v>
      </c>
      <c r="K11" s="224">
        <f t="shared" si="3"/>
        <v>5545.246915121701</v>
      </c>
      <c r="L11" s="224">
        <f t="shared" si="4"/>
        <v>14378.093084878299</v>
      </c>
    </row>
    <row r="12" spans="1:12">
      <c r="A12" s="220">
        <v>5</v>
      </c>
      <c r="B12" s="227" t="s">
        <v>344</v>
      </c>
      <c r="C12" s="228">
        <v>1</v>
      </c>
      <c r="D12" s="223">
        <v>16216.67</v>
      </c>
      <c r="E12" s="224"/>
      <c r="F12" s="223"/>
      <c r="G12" s="223">
        <f t="shared" si="0"/>
        <v>16216.67</v>
      </c>
      <c r="H12" s="224">
        <v>10198.573349468699</v>
      </c>
      <c r="I12" s="223">
        <f t="shared" si="1"/>
        <v>6018.0966505313008</v>
      </c>
      <c r="J12" s="229">
        <f t="shared" si="2"/>
        <v>1504.5241626328252</v>
      </c>
      <c r="K12" s="224">
        <f t="shared" si="3"/>
        <v>4513.5724878984747</v>
      </c>
      <c r="L12" s="224">
        <f t="shared" si="4"/>
        <v>11703.097512101525</v>
      </c>
    </row>
    <row r="13" spans="1:12">
      <c r="A13" s="220">
        <v>6</v>
      </c>
      <c r="B13" s="227" t="s">
        <v>345</v>
      </c>
      <c r="C13" s="228">
        <v>1</v>
      </c>
      <c r="D13" s="223">
        <v>9167</v>
      </c>
      <c r="E13" s="224"/>
      <c r="F13" s="223"/>
      <c r="G13" s="223">
        <f t="shared" si="0"/>
        <v>9167</v>
      </c>
      <c r="H13" s="224">
        <v>1572.2360616373101</v>
      </c>
      <c r="I13" s="223">
        <f t="shared" si="1"/>
        <v>7594.7639383626902</v>
      </c>
      <c r="J13" s="229">
        <f t="shared" si="2"/>
        <v>1898.6909845906725</v>
      </c>
      <c r="K13" s="224">
        <f t="shared" si="3"/>
        <v>5696.0729537720172</v>
      </c>
      <c r="L13" s="224">
        <f t="shared" si="4"/>
        <v>3470.9270462279828</v>
      </c>
    </row>
    <row r="14" spans="1:12">
      <c r="A14" s="220">
        <v>7</v>
      </c>
      <c r="B14" s="227" t="s">
        <v>346</v>
      </c>
      <c r="C14" s="228">
        <v>3</v>
      </c>
      <c r="D14" s="223">
        <v>46166.68</v>
      </c>
      <c r="E14" s="223"/>
      <c r="F14" s="223"/>
      <c r="G14" s="223">
        <f t="shared" si="0"/>
        <v>46166.68</v>
      </c>
      <c r="H14" s="224">
        <v>29033.967656827899</v>
      </c>
      <c r="I14" s="223">
        <f t="shared" si="1"/>
        <v>17132.712343172101</v>
      </c>
      <c r="J14" s="229">
        <f t="shared" si="2"/>
        <v>4283.1780857930253</v>
      </c>
      <c r="K14" s="224">
        <f t="shared" si="3"/>
        <v>12849.534257379077</v>
      </c>
      <c r="L14" s="224">
        <f t="shared" si="4"/>
        <v>33317.145742620924</v>
      </c>
    </row>
    <row r="15" spans="1:12">
      <c r="A15" s="220"/>
      <c r="B15" s="227"/>
      <c r="C15" s="228"/>
      <c r="D15" s="230">
        <f>SUM(D6:D14)</f>
        <v>327620.43</v>
      </c>
      <c r="E15" s="231"/>
      <c r="F15" s="231"/>
      <c r="G15" s="230">
        <f t="shared" ref="G15:L15" si="5">SUM(G6:G14)</f>
        <v>327620.43</v>
      </c>
      <c r="H15" s="230">
        <f t="shared" si="5"/>
        <v>201845.82270087383</v>
      </c>
      <c r="I15" s="230">
        <f t="shared" si="5"/>
        <v>125774.60729912615</v>
      </c>
      <c r="J15" s="230">
        <f t="shared" si="5"/>
        <v>31443.651824781537</v>
      </c>
      <c r="K15" s="230">
        <f t="shared" si="5"/>
        <v>94330.955474344635</v>
      </c>
      <c r="L15" s="230">
        <f t="shared" si="5"/>
        <v>233289.47452565536</v>
      </c>
    </row>
    <row r="16" spans="1:12">
      <c r="A16" s="220"/>
      <c r="B16" s="227"/>
      <c r="C16" s="228"/>
      <c r="D16" s="223"/>
      <c r="E16" s="232"/>
      <c r="F16" s="231"/>
      <c r="G16" s="223"/>
      <c r="H16" s="231"/>
      <c r="I16" s="223"/>
      <c r="J16" s="231"/>
      <c r="K16" s="231"/>
      <c r="L16" s="231"/>
    </row>
    <row r="17" spans="1:12">
      <c r="A17" s="220"/>
      <c r="B17" s="221" t="s">
        <v>347</v>
      </c>
      <c r="C17" s="222"/>
      <c r="D17" s="223"/>
      <c r="E17" s="223"/>
      <c r="F17" s="223"/>
      <c r="G17" s="223"/>
      <c r="H17" s="233"/>
      <c r="I17" s="223"/>
      <c r="J17" s="234">
        <v>0.2</v>
      </c>
      <c r="K17" s="224"/>
      <c r="L17" s="224"/>
    </row>
    <row r="18" spans="1:12">
      <c r="A18" s="220">
        <v>1</v>
      </c>
      <c r="B18" s="227" t="s">
        <v>348</v>
      </c>
      <c r="C18" s="222">
        <v>1</v>
      </c>
      <c r="D18" s="223">
        <v>34166.67</v>
      </c>
      <c r="E18" s="235"/>
      <c r="F18" s="223"/>
      <c r="G18" s="223">
        <f t="shared" ref="G18:G31" si="6">D18+E18-F18</f>
        <v>34166.67</v>
      </c>
      <c r="H18" s="223">
        <v>18252.226613825002</v>
      </c>
      <c r="I18" s="223">
        <f t="shared" ref="I18:I31" si="7">D18-H18</f>
        <v>15914.443386174997</v>
      </c>
      <c r="J18" s="229">
        <f>0.2*E18+H18*0.2</f>
        <v>3650.4453227650006</v>
      </c>
      <c r="K18" s="224">
        <f t="shared" ref="K18:K31" si="8">G18-L18</f>
        <v>12263.998063409996</v>
      </c>
      <c r="L18" s="224">
        <f>J18+H18</f>
        <v>21902.671936590003</v>
      </c>
    </row>
    <row r="19" spans="1:12">
      <c r="A19" s="236">
        <v>2</v>
      </c>
      <c r="B19" s="237" t="s">
        <v>349</v>
      </c>
      <c r="C19" s="237">
        <v>1</v>
      </c>
      <c r="D19" s="238">
        <v>25695.63</v>
      </c>
      <c r="E19" s="239">
        <v>33333.339999999997</v>
      </c>
      <c r="F19" s="240">
        <v>25696</v>
      </c>
      <c r="G19" s="240">
        <f t="shared" si="6"/>
        <v>33332.97</v>
      </c>
      <c r="H19" s="240">
        <v>13726.8999801561</v>
      </c>
      <c r="I19" s="240">
        <f t="shared" si="7"/>
        <v>11968.730019843901</v>
      </c>
      <c r="J19" s="241">
        <f>0.2*E19*8/12+H19*0.2*4/12</f>
        <v>5359.5719986770728</v>
      </c>
      <c r="K19" s="239">
        <f t="shared" si="8"/>
        <v>27973.39800132293</v>
      </c>
      <c r="L19" s="239">
        <f>J19</f>
        <v>5359.5719986770728</v>
      </c>
    </row>
    <row r="20" spans="1:12">
      <c r="A20" s="220">
        <v>3</v>
      </c>
      <c r="B20" s="227" t="s">
        <v>350</v>
      </c>
      <c r="C20" s="228">
        <v>1</v>
      </c>
      <c r="D20" s="223">
        <v>20833.34</v>
      </c>
      <c r="E20" s="224"/>
      <c r="F20" s="223"/>
      <c r="G20" s="223">
        <f t="shared" si="6"/>
        <v>20833.34</v>
      </c>
      <c r="H20" s="223">
        <v>11129.4089474586</v>
      </c>
      <c r="I20" s="223">
        <f t="shared" si="7"/>
        <v>9703.9310525414003</v>
      </c>
      <c r="J20" s="229">
        <f t="shared" ref="J20:J31" si="9">0.2*E20+H20*0.2</f>
        <v>2225.8817894917202</v>
      </c>
      <c r="K20" s="224">
        <f t="shared" si="8"/>
        <v>7478.049263049681</v>
      </c>
      <c r="L20" s="224">
        <f t="shared" ref="L20:L31" si="10">J20+H20</f>
        <v>13355.290736950319</v>
      </c>
    </row>
    <row r="21" spans="1:12">
      <c r="A21" s="220">
        <v>4</v>
      </c>
      <c r="B21" s="227" t="s">
        <v>351</v>
      </c>
      <c r="C21" s="228">
        <v>1</v>
      </c>
      <c r="D21" s="223">
        <v>2500</v>
      </c>
      <c r="E21" s="224"/>
      <c r="F21" s="223"/>
      <c r="G21" s="223">
        <f t="shared" si="6"/>
        <v>2500</v>
      </c>
      <c r="H21" s="223">
        <v>1335.5286463258701</v>
      </c>
      <c r="I21" s="223">
        <f t="shared" si="7"/>
        <v>1164.4713536741299</v>
      </c>
      <c r="J21" s="229">
        <f t="shared" si="9"/>
        <v>267.10572926517403</v>
      </c>
      <c r="K21" s="224">
        <f t="shared" si="8"/>
        <v>897.36562440895591</v>
      </c>
      <c r="L21" s="224">
        <f t="shared" si="10"/>
        <v>1602.6343755910441</v>
      </c>
    </row>
    <row r="22" spans="1:12">
      <c r="A22" s="220">
        <v>5</v>
      </c>
      <c r="B22" s="227" t="s">
        <v>352</v>
      </c>
      <c r="C22" s="222">
        <v>5</v>
      </c>
      <c r="D22" s="223">
        <v>25170.880000000001</v>
      </c>
      <c r="E22" s="224"/>
      <c r="F22" s="223"/>
      <c r="G22" s="223">
        <f t="shared" si="6"/>
        <v>25170.880000000001</v>
      </c>
      <c r="H22" s="223">
        <v>536.43912031241803</v>
      </c>
      <c r="I22" s="223">
        <f t="shared" si="7"/>
        <v>24634.440879687583</v>
      </c>
      <c r="J22" s="229">
        <f t="shared" si="9"/>
        <v>107.28782406248361</v>
      </c>
      <c r="K22" s="224">
        <f t="shared" si="8"/>
        <v>24527.153055625098</v>
      </c>
      <c r="L22" s="224">
        <f t="shared" si="10"/>
        <v>643.72694437490168</v>
      </c>
    </row>
    <row r="23" spans="1:12">
      <c r="A23" s="220">
        <v>6</v>
      </c>
      <c r="B23" s="227" t="s">
        <v>353</v>
      </c>
      <c r="C23" s="222">
        <v>371</v>
      </c>
      <c r="D23" s="223">
        <v>48300</v>
      </c>
      <c r="E23" s="224"/>
      <c r="F23" s="223"/>
      <c r="G23" s="223">
        <f t="shared" si="6"/>
        <v>48300</v>
      </c>
      <c r="H23" s="223">
        <v>25802.413447015799</v>
      </c>
      <c r="I23" s="223">
        <f t="shared" si="7"/>
        <v>22497.586552984201</v>
      </c>
      <c r="J23" s="229">
        <f t="shared" si="9"/>
        <v>5160.4826894031603</v>
      </c>
      <c r="K23" s="224">
        <f t="shared" si="8"/>
        <v>17337.10386358104</v>
      </c>
      <c r="L23" s="224">
        <f t="shared" si="10"/>
        <v>30962.89613641896</v>
      </c>
    </row>
    <row r="24" spans="1:12">
      <c r="A24" s="220">
        <v>7</v>
      </c>
      <c r="B24" s="227" t="s">
        <v>354</v>
      </c>
      <c r="C24" s="222">
        <v>13.5</v>
      </c>
      <c r="D24" s="223">
        <v>63450</v>
      </c>
      <c r="E24" s="224"/>
      <c r="F24" s="223"/>
      <c r="G24" s="223">
        <f t="shared" si="6"/>
        <v>63450</v>
      </c>
      <c r="H24" s="223">
        <v>33895.717043750497</v>
      </c>
      <c r="I24" s="223">
        <f t="shared" si="7"/>
        <v>29554.282956249503</v>
      </c>
      <c r="J24" s="229">
        <f t="shared" si="9"/>
        <v>6779.1434087501002</v>
      </c>
      <c r="K24" s="224">
        <f t="shared" si="8"/>
        <v>22775.139547499406</v>
      </c>
      <c r="L24" s="224">
        <f t="shared" si="10"/>
        <v>40674.860452500594</v>
      </c>
    </row>
    <row r="25" spans="1:12">
      <c r="A25" s="220">
        <v>8</v>
      </c>
      <c r="B25" s="227" t="s">
        <v>355</v>
      </c>
      <c r="C25" s="222">
        <v>1</v>
      </c>
      <c r="D25" s="223">
        <v>41667</v>
      </c>
      <c r="E25" s="224"/>
      <c r="F25" s="223"/>
      <c r="G25" s="223">
        <f t="shared" si="6"/>
        <v>41667</v>
      </c>
      <c r="H25" s="223">
        <v>22258.988842584</v>
      </c>
      <c r="I25" s="223">
        <f t="shared" si="7"/>
        <v>19408.011157416</v>
      </c>
      <c r="J25" s="229">
        <f t="shared" si="9"/>
        <v>4451.7977685167998</v>
      </c>
      <c r="K25" s="224">
        <f t="shared" si="8"/>
        <v>14956.213388899199</v>
      </c>
      <c r="L25" s="224">
        <f t="shared" si="10"/>
        <v>26710.786611100801</v>
      </c>
    </row>
    <row r="26" spans="1:12">
      <c r="A26" s="220">
        <v>9</v>
      </c>
      <c r="B26" s="227" t="s">
        <v>356</v>
      </c>
      <c r="C26" s="228">
        <v>80</v>
      </c>
      <c r="D26" s="223">
        <v>632113.6</v>
      </c>
      <c r="E26" s="231"/>
      <c r="F26" s="231"/>
      <c r="G26" s="223">
        <f t="shared" si="6"/>
        <v>632113.6</v>
      </c>
      <c r="H26" s="223">
        <v>337682.32821286801</v>
      </c>
      <c r="I26" s="223">
        <f t="shared" si="7"/>
        <v>294431.27178713196</v>
      </c>
      <c r="J26" s="229">
        <f t="shared" si="9"/>
        <v>67536.465642573603</v>
      </c>
      <c r="K26" s="224">
        <f t="shared" si="8"/>
        <v>226894.80614455836</v>
      </c>
      <c r="L26" s="224">
        <f t="shared" si="10"/>
        <v>405218.79385544162</v>
      </c>
    </row>
    <row r="27" spans="1:12">
      <c r="A27" s="220">
        <v>10</v>
      </c>
      <c r="B27" s="227" t="s">
        <v>357</v>
      </c>
      <c r="C27" s="222">
        <v>4</v>
      </c>
      <c r="D27" s="223">
        <v>333333.36</v>
      </c>
      <c r="E27" s="224"/>
      <c r="F27" s="223"/>
      <c r="G27" s="223">
        <f t="shared" si="6"/>
        <v>333333.36</v>
      </c>
      <c r="H27" s="223">
        <v>178070.500422421</v>
      </c>
      <c r="I27" s="223">
        <f t="shared" si="7"/>
        <v>155262.85957757899</v>
      </c>
      <c r="J27" s="229">
        <f t="shared" si="9"/>
        <v>35614.100084484198</v>
      </c>
      <c r="K27" s="224">
        <f t="shared" si="8"/>
        <v>119648.75949309478</v>
      </c>
      <c r="L27" s="224">
        <f t="shared" si="10"/>
        <v>213684.6005069052</v>
      </c>
    </row>
    <row r="28" spans="1:12">
      <c r="A28" s="220">
        <v>11</v>
      </c>
      <c r="B28" s="227" t="s">
        <v>358</v>
      </c>
      <c r="C28" s="222">
        <v>4.5</v>
      </c>
      <c r="D28" s="242">
        <v>333333</v>
      </c>
      <c r="E28" s="243"/>
      <c r="F28" s="223"/>
      <c r="G28" s="223">
        <f t="shared" si="6"/>
        <v>333333</v>
      </c>
      <c r="H28" s="223">
        <v>178070.308106296</v>
      </c>
      <c r="I28" s="223">
        <f t="shared" si="7"/>
        <v>155262.691893704</v>
      </c>
      <c r="J28" s="229">
        <f t="shared" si="9"/>
        <v>35614.061621259199</v>
      </c>
      <c r="K28" s="224">
        <f t="shared" si="8"/>
        <v>119648.6302724448</v>
      </c>
      <c r="L28" s="224">
        <f t="shared" si="10"/>
        <v>213684.3697275552</v>
      </c>
    </row>
    <row r="29" spans="1:12">
      <c r="A29" s="220">
        <v>12</v>
      </c>
      <c r="B29" s="227" t="s">
        <v>359</v>
      </c>
      <c r="C29" s="222">
        <v>1</v>
      </c>
      <c r="D29" s="242">
        <v>4166.67</v>
      </c>
      <c r="E29" s="243"/>
      <c r="F29" s="223"/>
      <c r="G29" s="223">
        <f t="shared" si="6"/>
        <v>4166.67</v>
      </c>
      <c r="H29" s="223">
        <v>2225.8828579146402</v>
      </c>
      <c r="I29" s="223">
        <f t="shared" si="7"/>
        <v>1940.7871420853598</v>
      </c>
      <c r="J29" s="229">
        <f t="shared" si="9"/>
        <v>445.17657158292809</v>
      </c>
      <c r="K29" s="224">
        <f t="shared" si="8"/>
        <v>1495.610570502432</v>
      </c>
      <c r="L29" s="224">
        <f t="shared" si="10"/>
        <v>2671.0594294975681</v>
      </c>
    </row>
    <row r="30" spans="1:12">
      <c r="A30" s="220">
        <v>13</v>
      </c>
      <c r="B30" s="227" t="s">
        <v>360</v>
      </c>
      <c r="C30" s="228">
        <v>1</v>
      </c>
      <c r="D30" s="223">
        <v>75000</v>
      </c>
      <c r="E30" s="243"/>
      <c r="F30" s="223"/>
      <c r="G30" s="223">
        <f t="shared" si="6"/>
        <v>75000</v>
      </c>
      <c r="H30" s="223">
        <v>19000</v>
      </c>
      <c r="I30" s="223">
        <f t="shared" si="7"/>
        <v>56000</v>
      </c>
      <c r="J30" s="229">
        <f t="shared" si="9"/>
        <v>3800</v>
      </c>
      <c r="K30" s="224">
        <f t="shared" si="8"/>
        <v>52200</v>
      </c>
      <c r="L30" s="224">
        <f t="shared" si="10"/>
        <v>22800</v>
      </c>
    </row>
    <row r="31" spans="1:12">
      <c r="A31" s="220">
        <v>14</v>
      </c>
      <c r="B31" s="227" t="s">
        <v>361</v>
      </c>
      <c r="C31" s="228">
        <v>2</v>
      </c>
      <c r="D31" s="223">
        <v>10333.34</v>
      </c>
      <c r="E31" s="243"/>
      <c r="F31" s="231"/>
      <c r="G31" s="223">
        <f t="shared" si="6"/>
        <v>10333.34</v>
      </c>
      <c r="H31" s="224">
        <v>2238.8903333333301</v>
      </c>
      <c r="I31" s="223">
        <f t="shared" si="7"/>
        <v>8094.4496666666701</v>
      </c>
      <c r="J31" s="229">
        <f t="shared" si="9"/>
        <v>447.77806666666606</v>
      </c>
      <c r="K31" s="224">
        <f t="shared" si="8"/>
        <v>7646.6716000000042</v>
      </c>
      <c r="L31" s="224">
        <f t="shared" si="10"/>
        <v>2686.6683999999959</v>
      </c>
    </row>
    <row r="32" spans="1:12">
      <c r="A32" s="220"/>
      <c r="B32" s="227"/>
      <c r="C32" s="228"/>
      <c r="D32" s="244">
        <f t="shared" ref="D32:L32" si="11">SUM(D18:D31)</f>
        <v>1650063.49</v>
      </c>
      <c r="E32" s="244">
        <f t="shared" si="11"/>
        <v>33333.339999999997</v>
      </c>
      <c r="F32" s="244">
        <f t="shared" si="11"/>
        <v>25696</v>
      </c>
      <c r="G32" s="244">
        <f t="shared" si="11"/>
        <v>1657700.8299999998</v>
      </c>
      <c r="H32" s="244">
        <f t="shared" si="11"/>
        <v>844225.53257426131</v>
      </c>
      <c r="I32" s="244">
        <f t="shared" si="11"/>
        <v>805837.95742573868</v>
      </c>
      <c r="J32" s="244">
        <f t="shared" si="11"/>
        <v>171459.29851749813</v>
      </c>
      <c r="K32" s="244">
        <f t="shared" si="11"/>
        <v>655742.89888839668</v>
      </c>
      <c r="L32" s="244">
        <f t="shared" si="11"/>
        <v>1001957.9311116033</v>
      </c>
    </row>
    <row r="33" spans="1:12">
      <c r="A33" s="220"/>
      <c r="B33" s="227"/>
      <c r="C33" s="228"/>
      <c r="D33" s="245"/>
      <c r="E33" s="246"/>
      <c r="F33" s="223"/>
      <c r="G33" s="223"/>
      <c r="H33" s="224"/>
      <c r="I33" s="223"/>
      <c r="J33" s="231"/>
      <c r="K33" s="231"/>
      <c r="L33" s="231"/>
    </row>
    <row r="34" spans="1:12">
      <c r="A34" s="247"/>
      <c r="B34" s="247" t="s">
        <v>362</v>
      </c>
      <c r="C34" s="248"/>
      <c r="D34" s="249">
        <f t="shared" ref="D34:L34" si="12">D15+D32</f>
        <v>1977683.92</v>
      </c>
      <c r="E34" s="249">
        <f t="shared" si="12"/>
        <v>33333.339999999997</v>
      </c>
      <c r="F34" s="249">
        <f t="shared" si="12"/>
        <v>25696</v>
      </c>
      <c r="G34" s="249">
        <f t="shared" si="12"/>
        <v>1985321.2599999998</v>
      </c>
      <c r="H34" s="249">
        <f t="shared" si="12"/>
        <v>1046071.3552751351</v>
      </c>
      <c r="I34" s="249">
        <f t="shared" si="12"/>
        <v>931612.56472486479</v>
      </c>
      <c r="J34" s="249">
        <f t="shared" si="12"/>
        <v>202902.95034227966</v>
      </c>
      <c r="K34" s="249">
        <f t="shared" si="12"/>
        <v>750073.85436274135</v>
      </c>
      <c r="L34" s="249">
        <f t="shared" si="12"/>
        <v>1235247.4056372587</v>
      </c>
    </row>
  </sheetData>
  <mergeCells count="3">
    <mergeCell ref="A3:A4"/>
    <mergeCell ref="B3:B4"/>
    <mergeCell ref="C3:C4"/>
  </mergeCells>
  <pageMargins left="0.7" right="0.7" top="0.75" bottom="0.75" header="0.51180555555555496" footer="0.51180555555555496"/>
  <pageSetup scale="60" firstPageNumber="0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8080"/>
  </sheetPr>
  <dimension ref="A1:J90"/>
  <sheetViews>
    <sheetView tabSelected="1" topLeftCell="A53" zoomScaleNormal="100" workbookViewId="0">
      <selection activeCell="A63" sqref="A63:H91"/>
    </sheetView>
  </sheetViews>
  <sheetFormatPr defaultRowHeight="12.75"/>
  <cols>
    <col min="1" max="1" width="3" customWidth="1"/>
    <col min="2" max="2" width="39" customWidth="1"/>
    <col min="3" max="3" width="5.7109375" customWidth="1"/>
    <col min="4" max="5" width="10.28515625" customWidth="1"/>
    <col min="6" max="6" width="9.28515625" customWidth="1"/>
    <col min="7" max="7" width="10.28515625" customWidth="1"/>
    <col min="8" max="1025" width="9" customWidth="1"/>
  </cols>
  <sheetData>
    <row r="1" spans="1:7" ht="15">
      <c r="B1" s="305" t="s">
        <v>363</v>
      </c>
      <c r="C1" s="305"/>
      <c r="D1" s="305"/>
      <c r="E1" s="305"/>
    </row>
    <row r="3" spans="1:7">
      <c r="A3" s="306" t="s">
        <v>29</v>
      </c>
      <c r="B3" s="307" t="s">
        <v>326</v>
      </c>
      <c r="C3" s="306" t="s">
        <v>327</v>
      </c>
      <c r="D3" s="250" t="s">
        <v>328</v>
      </c>
      <c r="E3" s="306" t="s">
        <v>329</v>
      </c>
      <c r="F3" s="306" t="s">
        <v>330</v>
      </c>
      <c r="G3" s="250" t="s">
        <v>328</v>
      </c>
    </row>
    <row r="4" spans="1:7">
      <c r="A4" s="306"/>
      <c r="B4" s="307"/>
      <c r="C4" s="306"/>
      <c r="D4" s="251">
        <v>43101</v>
      </c>
      <c r="E4" s="306"/>
      <c r="F4" s="306"/>
      <c r="G4" s="251">
        <v>43465</v>
      </c>
    </row>
    <row r="5" spans="1:7">
      <c r="A5" s="252">
        <v>1</v>
      </c>
      <c r="B5" s="253" t="s">
        <v>338</v>
      </c>
      <c r="C5" s="254">
        <v>1</v>
      </c>
      <c r="D5" s="223">
        <v>87500</v>
      </c>
      <c r="E5" s="238"/>
      <c r="F5" s="238">
        <v>0</v>
      </c>
      <c r="G5" s="223">
        <f t="shared" ref="G5:G27" si="0">D5+E5-F5</f>
        <v>87500</v>
      </c>
    </row>
    <row r="6" spans="1:7">
      <c r="A6" s="252">
        <v>2</v>
      </c>
      <c r="B6" s="253" t="s">
        <v>339</v>
      </c>
      <c r="C6" s="254">
        <v>1</v>
      </c>
      <c r="D6" s="223">
        <v>13334</v>
      </c>
      <c r="E6" s="238"/>
      <c r="F6" s="238">
        <v>0</v>
      </c>
      <c r="G6" s="223">
        <f t="shared" si="0"/>
        <v>13334</v>
      </c>
    </row>
    <row r="7" spans="1:7">
      <c r="A7" s="252">
        <v>3</v>
      </c>
      <c r="B7" s="253" t="s">
        <v>340</v>
      </c>
      <c r="C7" s="254">
        <v>1</v>
      </c>
      <c r="D7" s="223">
        <v>20833.34</v>
      </c>
      <c r="E7" s="238"/>
      <c r="F7" s="238">
        <v>0</v>
      </c>
      <c r="G7" s="223">
        <f t="shared" si="0"/>
        <v>20833.34</v>
      </c>
    </row>
    <row r="8" spans="1:7">
      <c r="A8" s="252">
        <v>2</v>
      </c>
      <c r="B8" s="253" t="s">
        <v>341</v>
      </c>
      <c r="C8" s="254">
        <v>1</v>
      </c>
      <c r="D8" s="223">
        <v>76092.45</v>
      </c>
      <c r="E8" s="238"/>
      <c r="F8" s="238">
        <v>0</v>
      </c>
      <c r="G8" s="223">
        <f t="shared" si="0"/>
        <v>76092.45</v>
      </c>
    </row>
    <row r="9" spans="1:7">
      <c r="A9" s="252">
        <v>3</v>
      </c>
      <c r="B9" s="253" t="s">
        <v>342</v>
      </c>
      <c r="C9" s="254">
        <v>1</v>
      </c>
      <c r="D9" s="223">
        <v>38386.949999999997</v>
      </c>
      <c r="E9" s="238"/>
      <c r="F9" s="238">
        <v>0</v>
      </c>
      <c r="G9" s="223">
        <f t="shared" si="0"/>
        <v>38386.949999999997</v>
      </c>
    </row>
    <row r="10" spans="1:7">
      <c r="A10" s="252">
        <v>4</v>
      </c>
      <c r="B10" s="253" t="s">
        <v>343</v>
      </c>
      <c r="C10" s="254">
        <v>1</v>
      </c>
      <c r="D10" s="223">
        <v>19923.34</v>
      </c>
      <c r="E10" s="238"/>
      <c r="F10" s="238">
        <v>0</v>
      </c>
      <c r="G10" s="223">
        <f t="shared" si="0"/>
        <v>19923.34</v>
      </c>
    </row>
    <row r="11" spans="1:7">
      <c r="A11" s="252">
        <v>5</v>
      </c>
      <c r="B11" s="253" t="s">
        <v>344</v>
      </c>
      <c r="C11" s="254">
        <v>1</v>
      </c>
      <c r="D11" s="223">
        <v>16216.67</v>
      </c>
      <c r="E11" s="238"/>
      <c r="F11" s="238">
        <v>0</v>
      </c>
      <c r="G11" s="223">
        <f t="shared" si="0"/>
        <v>16216.67</v>
      </c>
    </row>
    <row r="12" spans="1:7">
      <c r="A12" s="252">
        <v>6</v>
      </c>
      <c r="B12" s="253" t="s">
        <v>345</v>
      </c>
      <c r="C12" s="254">
        <v>1</v>
      </c>
      <c r="D12" s="223">
        <v>9167</v>
      </c>
      <c r="E12" s="224"/>
      <c r="F12" s="238">
        <v>0</v>
      </c>
      <c r="G12" s="223">
        <f t="shared" si="0"/>
        <v>9167</v>
      </c>
    </row>
    <row r="13" spans="1:7">
      <c r="A13" s="252">
        <v>7</v>
      </c>
      <c r="B13" s="253" t="s">
        <v>346</v>
      </c>
      <c r="C13" s="254">
        <v>3</v>
      </c>
      <c r="D13" s="223">
        <v>46166.68</v>
      </c>
      <c r="E13" s="238"/>
      <c r="F13" s="238">
        <v>0</v>
      </c>
      <c r="G13" s="223">
        <f t="shared" si="0"/>
        <v>46166.68</v>
      </c>
    </row>
    <row r="14" spans="1:7">
      <c r="A14" s="252">
        <v>1</v>
      </c>
      <c r="B14" s="253" t="s">
        <v>348</v>
      </c>
      <c r="C14" s="254">
        <v>1</v>
      </c>
      <c r="D14" s="223">
        <v>34166.67</v>
      </c>
      <c r="E14" s="238"/>
      <c r="F14" s="238">
        <v>0</v>
      </c>
      <c r="G14" s="223">
        <f t="shared" si="0"/>
        <v>34166.67</v>
      </c>
    </row>
    <row r="15" spans="1:7">
      <c r="A15" s="252">
        <v>2</v>
      </c>
      <c r="B15" s="253" t="s">
        <v>349</v>
      </c>
      <c r="C15" s="254">
        <v>1</v>
      </c>
      <c r="D15" s="238">
        <v>25695.63</v>
      </c>
      <c r="E15" s="239">
        <v>33333.339999999997</v>
      </c>
      <c r="F15" s="240">
        <v>25696</v>
      </c>
      <c r="G15" s="223">
        <f t="shared" si="0"/>
        <v>33332.97</v>
      </c>
    </row>
    <row r="16" spans="1:7">
      <c r="A16" s="252">
        <v>3</v>
      </c>
      <c r="B16" s="253" t="s">
        <v>350</v>
      </c>
      <c r="C16" s="254">
        <v>1</v>
      </c>
      <c r="D16" s="223">
        <v>20833.34</v>
      </c>
      <c r="E16" s="238"/>
      <c r="F16" s="238">
        <v>0</v>
      </c>
      <c r="G16" s="223">
        <f t="shared" si="0"/>
        <v>20833.34</v>
      </c>
    </row>
    <row r="17" spans="1:7">
      <c r="A17" s="252">
        <v>4</v>
      </c>
      <c r="B17" s="253" t="s">
        <v>351</v>
      </c>
      <c r="C17" s="254">
        <v>1</v>
      </c>
      <c r="D17" s="223">
        <v>2500</v>
      </c>
      <c r="E17" s="238"/>
      <c r="F17" s="238">
        <v>0</v>
      </c>
      <c r="G17" s="223">
        <f t="shared" si="0"/>
        <v>2500</v>
      </c>
    </row>
    <row r="18" spans="1:7">
      <c r="A18" s="252">
        <v>5</v>
      </c>
      <c r="B18" s="253" t="s">
        <v>352</v>
      </c>
      <c r="C18" s="254">
        <v>5</v>
      </c>
      <c r="D18" s="223">
        <v>25170.880000000001</v>
      </c>
      <c r="E18" s="224"/>
      <c r="F18" s="238">
        <v>0</v>
      </c>
      <c r="G18" s="223">
        <f t="shared" si="0"/>
        <v>25170.880000000001</v>
      </c>
    </row>
    <row r="19" spans="1:7">
      <c r="A19" s="252">
        <v>6</v>
      </c>
      <c r="B19" s="253" t="s">
        <v>353</v>
      </c>
      <c r="C19" s="254">
        <v>371</v>
      </c>
      <c r="D19" s="223">
        <v>48300</v>
      </c>
      <c r="E19" s="238"/>
      <c r="F19" s="238">
        <v>0</v>
      </c>
      <c r="G19" s="223">
        <f t="shared" si="0"/>
        <v>48300</v>
      </c>
    </row>
    <row r="20" spans="1:7">
      <c r="A20" s="252">
        <v>7</v>
      </c>
      <c r="B20" s="255" t="s">
        <v>354</v>
      </c>
      <c r="C20" s="254">
        <v>13.5</v>
      </c>
      <c r="D20" s="223">
        <v>63450</v>
      </c>
      <c r="E20" s="238"/>
      <c r="F20" s="238">
        <v>0</v>
      </c>
      <c r="G20" s="223">
        <f t="shared" si="0"/>
        <v>63450</v>
      </c>
    </row>
    <row r="21" spans="1:7">
      <c r="A21" s="252">
        <v>8</v>
      </c>
      <c r="B21" s="255" t="s">
        <v>355</v>
      </c>
      <c r="C21" s="254">
        <v>1</v>
      </c>
      <c r="D21" s="223">
        <v>41667</v>
      </c>
      <c r="E21" s="238"/>
      <c r="F21" s="238">
        <v>0</v>
      </c>
      <c r="G21" s="223">
        <f t="shared" si="0"/>
        <v>41667</v>
      </c>
    </row>
    <row r="22" spans="1:7">
      <c r="A22" s="252">
        <v>9</v>
      </c>
      <c r="B22" s="255" t="s">
        <v>356</v>
      </c>
      <c r="C22" s="254">
        <v>80</v>
      </c>
      <c r="D22" s="223">
        <v>632113.6</v>
      </c>
      <c r="E22" s="238"/>
      <c r="F22" s="238">
        <v>0</v>
      </c>
      <c r="G22" s="223">
        <f t="shared" si="0"/>
        <v>632113.6</v>
      </c>
    </row>
    <row r="23" spans="1:7">
      <c r="A23" s="252">
        <v>10</v>
      </c>
      <c r="B23" s="253" t="s">
        <v>357</v>
      </c>
      <c r="C23" s="254">
        <v>4</v>
      </c>
      <c r="D23" s="223">
        <v>333333.36</v>
      </c>
      <c r="E23" s="238"/>
      <c r="F23" s="238">
        <v>0</v>
      </c>
      <c r="G23" s="223">
        <f t="shared" si="0"/>
        <v>333333.36</v>
      </c>
    </row>
    <row r="24" spans="1:7">
      <c r="A24" s="252">
        <v>11</v>
      </c>
      <c r="B24" s="253" t="s">
        <v>358</v>
      </c>
      <c r="C24" s="254">
        <v>4.5</v>
      </c>
      <c r="D24" s="242">
        <v>333333</v>
      </c>
      <c r="E24" s="238"/>
      <c r="F24" s="238">
        <v>0</v>
      </c>
      <c r="G24" s="223">
        <f t="shared" si="0"/>
        <v>333333</v>
      </c>
    </row>
    <row r="25" spans="1:7">
      <c r="A25" s="252">
        <v>12</v>
      </c>
      <c r="B25" s="253" t="s">
        <v>359</v>
      </c>
      <c r="C25" s="254">
        <v>1</v>
      </c>
      <c r="D25" s="242">
        <v>4166.67</v>
      </c>
      <c r="E25" s="238"/>
      <c r="F25" s="238">
        <v>0</v>
      </c>
      <c r="G25" s="223">
        <f t="shared" si="0"/>
        <v>4166.67</v>
      </c>
    </row>
    <row r="26" spans="1:7">
      <c r="A26" s="252">
        <v>13</v>
      </c>
      <c r="B26" s="253" t="s">
        <v>360</v>
      </c>
      <c r="C26" s="254">
        <v>1</v>
      </c>
      <c r="D26" s="223">
        <v>75000</v>
      </c>
      <c r="E26" s="238"/>
      <c r="F26" s="238">
        <v>0</v>
      </c>
      <c r="G26" s="223">
        <f t="shared" si="0"/>
        <v>75000</v>
      </c>
    </row>
    <row r="27" spans="1:7">
      <c r="A27" s="252">
        <v>14</v>
      </c>
      <c r="B27" s="253" t="s">
        <v>361</v>
      </c>
      <c r="C27" s="254">
        <v>2</v>
      </c>
      <c r="D27" s="223">
        <v>10333.34</v>
      </c>
      <c r="E27" s="238"/>
      <c r="F27" s="238">
        <v>0</v>
      </c>
      <c r="G27" s="223">
        <f t="shared" si="0"/>
        <v>10333.34</v>
      </c>
    </row>
    <row r="28" spans="1:7" s="50" customFormat="1">
      <c r="A28" s="256"/>
      <c r="B28" s="257" t="s">
        <v>362</v>
      </c>
      <c r="C28" s="257"/>
      <c r="D28" s="258">
        <f>SUM(D5:D27)</f>
        <v>1977683.9199999997</v>
      </c>
      <c r="E28" s="258">
        <f>SUM(E5:E27)</f>
        <v>33333.339999999997</v>
      </c>
      <c r="F28" s="258">
        <f>SUM(F5:F27)</f>
        <v>25696</v>
      </c>
      <c r="G28" s="258">
        <f>SUM(G5:G27)</f>
        <v>1985321.26</v>
      </c>
    </row>
    <row r="29" spans="1:7">
      <c r="A29" s="259"/>
      <c r="B29" s="260"/>
      <c r="C29" s="260"/>
      <c r="D29" s="261"/>
      <c r="E29" s="262"/>
      <c r="F29" s="262"/>
      <c r="G29" s="262"/>
    </row>
    <row r="30" spans="1:7">
      <c r="A30" s="259"/>
      <c r="B30" s="260"/>
      <c r="C30" s="260"/>
      <c r="D30" s="261"/>
      <c r="E30" s="262"/>
      <c r="F30" s="262"/>
      <c r="G30" s="262"/>
    </row>
    <row r="32" spans="1:7" ht="15">
      <c r="B32" s="305" t="s">
        <v>364</v>
      </c>
      <c r="C32" s="305"/>
      <c r="D32" s="305"/>
      <c r="E32" s="305"/>
    </row>
    <row r="34" spans="1:7">
      <c r="A34" s="306" t="s">
        <v>29</v>
      </c>
      <c r="B34" s="307" t="s">
        <v>326</v>
      </c>
      <c r="C34" s="306" t="s">
        <v>327</v>
      </c>
      <c r="D34" s="250" t="s">
        <v>328</v>
      </c>
      <c r="E34" s="306" t="s">
        <v>329</v>
      </c>
      <c r="F34" s="306" t="s">
        <v>330</v>
      </c>
      <c r="G34" s="250" t="s">
        <v>328</v>
      </c>
    </row>
    <row r="35" spans="1:7">
      <c r="A35" s="306"/>
      <c r="B35" s="307"/>
      <c r="C35" s="306"/>
      <c r="D35" s="251">
        <v>43101</v>
      </c>
      <c r="E35" s="306"/>
      <c r="F35" s="306"/>
      <c r="G35" s="251">
        <v>43465</v>
      </c>
    </row>
    <row r="36" spans="1:7">
      <c r="A36" s="252">
        <v>1</v>
      </c>
      <c r="B36" s="253" t="s">
        <v>338</v>
      </c>
      <c r="C36" s="254">
        <v>1</v>
      </c>
      <c r="D36" s="223">
        <v>55028.262157305697</v>
      </c>
      <c r="E36" s="229">
        <v>8117.9344606735804</v>
      </c>
      <c r="F36" s="238">
        <v>0</v>
      </c>
      <c r="G36" s="223">
        <f t="shared" ref="G36:G45" si="1">D36+E36-F36</f>
        <v>63146.19661797928</v>
      </c>
    </row>
    <row r="37" spans="1:7">
      <c r="A37" s="252">
        <v>2</v>
      </c>
      <c r="B37" s="253" t="s">
        <v>339</v>
      </c>
      <c r="C37" s="254">
        <v>1</v>
      </c>
      <c r="D37" s="223">
        <v>8385.6782583487293</v>
      </c>
      <c r="E37" s="229">
        <v>1237.08043541282</v>
      </c>
      <c r="F37" s="238">
        <v>0</v>
      </c>
      <c r="G37" s="223">
        <f t="shared" si="1"/>
        <v>9622.7586937615488</v>
      </c>
    </row>
    <row r="38" spans="1:7">
      <c r="A38" s="252">
        <v>3</v>
      </c>
      <c r="B38" s="253" t="s">
        <v>340</v>
      </c>
      <c r="C38" s="254">
        <v>1</v>
      </c>
      <c r="D38" s="223">
        <v>13101.971372940399</v>
      </c>
      <c r="E38" s="229">
        <v>1932.84215676491</v>
      </c>
      <c r="F38" s="238">
        <v>0</v>
      </c>
      <c r="G38" s="223">
        <f t="shared" si="1"/>
        <v>15034.813529705309</v>
      </c>
    </row>
    <row r="39" spans="1:7">
      <c r="A39" s="252">
        <v>4</v>
      </c>
      <c r="B39" s="253" t="s">
        <v>341</v>
      </c>
      <c r="C39" s="254">
        <v>1</v>
      </c>
      <c r="D39" s="223">
        <v>47854.117563333399</v>
      </c>
      <c r="E39" s="229">
        <v>7059.5831091666396</v>
      </c>
      <c r="F39" s="238">
        <v>0</v>
      </c>
      <c r="G39" s="223">
        <f t="shared" si="1"/>
        <v>54913.700672500039</v>
      </c>
    </row>
    <row r="40" spans="1:7">
      <c r="A40" s="252">
        <v>5</v>
      </c>
      <c r="B40" s="253" t="s">
        <v>342</v>
      </c>
      <c r="C40" s="254">
        <v>1</v>
      </c>
      <c r="D40" s="223">
        <v>24141.3388345073</v>
      </c>
      <c r="E40" s="229">
        <v>3561.4027913731802</v>
      </c>
      <c r="F40" s="238">
        <v>0</v>
      </c>
      <c r="G40" s="223">
        <f t="shared" si="1"/>
        <v>27702.741625880481</v>
      </c>
    </row>
    <row r="41" spans="1:7">
      <c r="A41" s="252">
        <v>6</v>
      </c>
      <c r="B41" s="253" t="s">
        <v>343</v>
      </c>
      <c r="C41" s="254">
        <v>1</v>
      </c>
      <c r="D41" s="223">
        <v>12529.6774465044</v>
      </c>
      <c r="E41" s="229">
        <v>1848.4156383739</v>
      </c>
      <c r="F41" s="238">
        <v>0</v>
      </c>
      <c r="G41" s="223">
        <f t="shared" si="1"/>
        <v>14378.093084878299</v>
      </c>
    </row>
    <row r="42" spans="1:7">
      <c r="A42" s="252">
        <v>7</v>
      </c>
      <c r="B42" s="253" t="s">
        <v>344</v>
      </c>
      <c r="C42" s="254">
        <v>1</v>
      </c>
      <c r="D42" s="223">
        <v>10198.573349468699</v>
      </c>
      <c r="E42" s="229">
        <v>1504.52416263282</v>
      </c>
      <c r="F42" s="238">
        <v>0</v>
      </c>
      <c r="G42" s="223">
        <f t="shared" si="1"/>
        <v>11703.09751210152</v>
      </c>
    </row>
    <row r="43" spans="1:7">
      <c r="A43" s="252">
        <v>8</v>
      </c>
      <c r="B43" s="253" t="s">
        <v>345</v>
      </c>
      <c r="C43" s="254">
        <v>1</v>
      </c>
      <c r="D43" s="223">
        <v>1572.2360616373101</v>
      </c>
      <c r="E43" s="229">
        <v>1898.69098459067</v>
      </c>
      <c r="F43" s="238">
        <v>0</v>
      </c>
      <c r="G43" s="223">
        <f t="shared" si="1"/>
        <v>3470.9270462279801</v>
      </c>
    </row>
    <row r="44" spans="1:7">
      <c r="A44" s="252">
        <v>9</v>
      </c>
      <c r="B44" s="253" t="s">
        <v>346</v>
      </c>
      <c r="C44" s="254">
        <v>3</v>
      </c>
      <c r="D44" s="223">
        <v>29033.967656827899</v>
      </c>
      <c r="E44" s="229">
        <v>4283.1780857930198</v>
      </c>
      <c r="F44" s="238">
        <v>0</v>
      </c>
      <c r="G44" s="223">
        <f t="shared" si="1"/>
        <v>33317.145742620916</v>
      </c>
    </row>
    <row r="45" spans="1:7">
      <c r="A45" s="252">
        <v>10</v>
      </c>
      <c r="B45" s="253" t="s">
        <v>348</v>
      </c>
      <c r="C45" s="254">
        <v>1</v>
      </c>
      <c r="D45" s="223">
        <v>18252.226613825002</v>
      </c>
      <c r="E45" s="229">
        <v>3650.4453227650101</v>
      </c>
      <c r="F45" s="238">
        <v>0</v>
      </c>
      <c r="G45" s="223">
        <f t="shared" si="1"/>
        <v>21902.671936590014</v>
      </c>
    </row>
    <row r="46" spans="1:7">
      <c r="A46" s="252">
        <v>11</v>
      </c>
      <c r="B46" s="253" t="s">
        <v>349</v>
      </c>
      <c r="C46" s="254">
        <v>1</v>
      </c>
      <c r="D46" s="240">
        <v>13726.8999801561</v>
      </c>
      <c r="E46" s="241">
        <v>5359.57199867707</v>
      </c>
      <c r="F46" s="238">
        <v>13727</v>
      </c>
      <c r="G46" s="223">
        <v>5360</v>
      </c>
    </row>
    <row r="47" spans="1:7">
      <c r="A47" s="252">
        <v>12</v>
      </c>
      <c r="B47" s="253" t="s">
        <v>350</v>
      </c>
      <c r="C47" s="254">
        <v>1</v>
      </c>
      <c r="D47" s="223">
        <v>11129.4089474586</v>
      </c>
      <c r="E47" s="229">
        <v>2225.8817894917202</v>
      </c>
      <c r="F47" s="238">
        <v>0</v>
      </c>
      <c r="G47" s="223">
        <f t="shared" ref="G47:G58" si="2">D47+E47-F47</f>
        <v>13355.290736950319</v>
      </c>
    </row>
    <row r="48" spans="1:7">
      <c r="A48" s="252">
        <v>13</v>
      </c>
      <c r="B48" s="253" t="s">
        <v>351</v>
      </c>
      <c r="C48" s="254">
        <v>1</v>
      </c>
      <c r="D48" s="223">
        <v>1335.5286463258701</v>
      </c>
      <c r="E48" s="229">
        <v>267.10572926517301</v>
      </c>
      <c r="F48" s="238">
        <v>0</v>
      </c>
      <c r="G48" s="223">
        <f t="shared" si="2"/>
        <v>1602.6343755910432</v>
      </c>
    </row>
    <row r="49" spans="1:10">
      <c r="A49" s="252">
        <v>14</v>
      </c>
      <c r="B49" s="253" t="s">
        <v>352</v>
      </c>
      <c r="C49" s="254">
        <v>5</v>
      </c>
      <c r="D49" s="223">
        <v>536.43912031241803</v>
      </c>
      <c r="E49" s="229">
        <v>107.28782406248401</v>
      </c>
      <c r="F49" s="238">
        <v>0</v>
      </c>
      <c r="G49" s="223">
        <f t="shared" si="2"/>
        <v>643.72694437490202</v>
      </c>
    </row>
    <row r="50" spans="1:10">
      <c r="A50" s="252">
        <v>15</v>
      </c>
      <c r="B50" s="253" t="s">
        <v>353</v>
      </c>
      <c r="C50" s="254">
        <v>371</v>
      </c>
      <c r="D50" s="223">
        <v>25802.413447015799</v>
      </c>
      <c r="E50" s="229">
        <v>5160.4826894031503</v>
      </c>
      <c r="F50" s="238">
        <v>0</v>
      </c>
      <c r="G50" s="223">
        <f t="shared" si="2"/>
        <v>30962.896136418949</v>
      </c>
    </row>
    <row r="51" spans="1:10">
      <c r="A51" s="252">
        <v>16</v>
      </c>
      <c r="B51" s="255" t="s">
        <v>354</v>
      </c>
      <c r="C51" s="254">
        <v>13.5</v>
      </c>
      <c r="D51" s="223">
        <v>33895.717043750497</v>
      </c>
      <c r="E51" s="229">
        <v>6779.1434087501002</v>
      </c>
      <c r="F51" s="238">
        <v>0</v>
      </c>
      <c r="G51" s="223">
        <f t="shared" si="2"/>
        <v>40674.860452500594</v>
      </c>
    </row>
    <row r="52" spans="1:10">
      <c r="A52" s="252">
        <v>17</v>
      </c>
      <c r="B52" s="255" t="s">
        <v>355</v>
      </c>
      <c r="C52" s="254">
        <v>1</v>
      </c>
      <c r="D52" s="223">
        <v>22258.988842584</v>
      </c>
      <c r="E52" s="229">
        <v>4451.7977685167898</v>
      </c>
      <c r="F52" s="238">
        <v>0</v>
      </c>
      <c r="G52" s="223">
        <f t="shared" si="2"/>
        <v>26710.78661110079</v>
      </c>
    </row>
    <row r="53" spans="1:10">
      <c r="A53" s="252">
        <v>18</v>
      </c>
      <c r="B53" s="255" t="s">
        <v>356</v>
      </c>
      <c r="C53" s="254">
        <v>80</v>
      </c>
      <c r="D53" s="223">
        <v>337682.32821286801</v>
      </c>
      <c r="E53" s="229">
        <v>67536.465642573705</v>
      </c>
      <c r="F53" s="238">
        <v>0</v>
      </c>
      <c r="G53" s="223">
        <f t="shared" si="2"/>
        <v>405218.79385544173</v>
      </c>
    </row>
    <row r="54" spans="1:10">
      <c r="A54" s="252">
        <v>19</v>
      </c>
      <c r="B54" s="253" t="s">
        <v>357</v>
      </c>
      <c r="C54" s="254">
        <v>4</v>
      </c>
      <c r="D54" s="223">
        <v>178070.500422421</v>
      </c>
      <c r="E54" s="229">
        <v>35614.100084484198</v>
      </c>
      <c r="F54" s="238">
        <v>0</v>
      </c>
      <c r="G54" s="223">
        <f t="shared" si="2"/>
        <v>213684.6005069052</v>
      </c>
    </row>
    <row r="55" spans="1:10">
      <c r="A55" s="252">
        <v>20</v>
      </c>
      <c r="B55" s="253" t="s">
        <v>358</v>
      </c>
      <c r="C55" s="254">
        <v>4.5</v>
      </c>
      <c r="D55" s="223">
        <v>178070.308106296</v>
      </c>
      <c r="E55" s="229">
        <v>35614.061621259199</v>
      </c>
      <c r="F55" s="238">
        <v>0</v>
      </c>
      <c r="G55" s="223">
        <f t="shared" si="2"/>
        <v>213684.3697275552</v>
      </c>
    </row>
    <row r="56" spans="1:10">
      <c r="A56" s="252">
        <v>21</v>
      </c>
      <c r="B56" s="253" t="s">
        <v>359</v>
      </c>
      <c r="C56" s="254">
        <v>1</v>
      </c>
      <c r="D56" s="223">
        <v>2225.8828579146402</v>
      </c>
      <c r="E56" s="229">
        <v>445.17657158292798</v>
      </c>
      <c r="F56" s="238">
        <v>0</v>
      </c>
      <c r="G56" s="223">
        <f t="shared" si="2"/>
        <v>2671.0594294975681</v>
      </c>
    </row>
    <row r="57" spans="1:10">
      <c r="A57" s="252">
        <v>22</v>
      </c>
      <c r="B57" s="253" t="s">
        <v>360</v>
      </c>
      <c r="C57" s="254">
        <v>1</v>
      </c>
      <c r="D57" s="223">
        <v>19000</v>
      </c>
      <c r="E57" s="229">
        <v>3800</v>
      </c>
      <c r="F57" s="238">
        <v>0</v>
      </c>
      <c r="G57" s="223">
        <f t="shared" si="2"/>
        <v>22800</v>
      </c>
    </row>
    <row r="58" spans="1:10">
      <c r="A58" s="252">
        <v>23</v>
      </c>
      <c r="B58" s="253" t="s">
        <v>361</v>
      </c>
      <c r="C58" s="254">
        <v>2</v>
      </c>
      <c r="D58" s="224">
        <v>2238.8903333333301</v>
      </c>
      <c r="E58" s="229">
        <v>447.77806666666697</v>
      </c>
      <c r="F58" s="238">
        <v>0</v>
      </c>
      <c r="G58" s="223">
        <f t="shared" si="2"/>
        <v>2686.6683999999968</v>
      </c>
    </row>
    <row r="59" spans="1:10" s="50" customFormat="1">
      <c r="A59" s="256"/>
      <c r="B59" s="257" t="s">
        <v>362</v>
      </c>
      <c r="C59" s="257"/>
      <c r="D59" s="258">
        <f>SUM(D36:D58)</f>
        <v>1046071.3552751351</v>
      </c>
      <c r="E59" s="258">
        <f>SUM(E36:E58)</f>
        <v>202902.95034227977</v>
      </c>
      <c r="F59" s="258">
        <f>SUM(F36:F58)</f>
        <v>13727</v>
      </c>
      <c r="G59" s="258">
        <f>SUM(G36:G58)</f>
        <v>1235247.8336385817</v>
      </c>
    </row>
    <row r="60" spans="1:10">
      <c r="A60" s="259"/>
      <c r="B60" s="260"/>
      <c r="C60" s="260"/>
      <c r="D60" s="261"/>
      <c r="E60" s="262"/>
      <c r="F60" s="262"/>
      <c r="G60" s="262"/>
    </row>
    <row r="61" spans="1:10">
      <c r="J61" s="79"/>
    </row>
    <row r="62" spans="1:10">
      <c r="I62" s="263"/>
    </row>
    <row r="63" spans="1:10" ht="15">
      <c r="B63" s="305" t="s">
        <v>365</v>
      </c>
      <c r="C63" s="305"/>
      <c r="D63" s="305"/>
      <c r="E63" s="305"/>
    </row>
    <row r="65" spans="1:9">
      <c r="A65" s="306" t="s">
        <v>29</v>
      </c>
      <c r="B65" s="307" t="s">
        <v>326</v>
      </c>
      <c r="C65" s="306" t="s">
        <v>327</v>
      </c>
      <c r="D65" s="250" t="s">
        <v>328</v>
      </c>
      <c r="E65" s="306" t="s">
        <v>329</v>
      </c>
      <c r="F65" s="306" t="s">
        <v>330</v>
      </c>
      <c r="G65" s="250" t="s">
        <v>328</v>
      </c>
    </row>
    <row r="66" spans="1:9">
      <c r="A66" s="306"/>
      <c r="B66" s="307"/>
      <c r="C66" s="306"/>
      <c r="D66" s="251">
        <v>43101</v>
      </c>
      <c r="E66" s="306"/>
      <c r="F66" s="306"/>
      <c r="G66" s="251">
        <v>43465</v>
      </c>
    </row>
    <row r="67" spans="1:9">
      <c r="A67" s="252">
        <v>1</v>
      </c>
      <c r="B67" s="253" t="s">
        <v>338</v>
      </c>
      <c r="C67" s="254">
        <v>1</v>
      </c>
      <c r="D67" s="238">
        <f t="shared" ref="D67:G76" si="3">D5-D36</f>
        <v>32471.737842694303</v>
      </c>
      <c r="E67" s="238">
        <f t="shared" si="3"/>
        <v>-8117.9344606735804</v>
      </c>
      <c r="F67" s="238">
        <f t="shared" si="3"/>
        <v>0</v>
      </c>
      <c r="G67" s="223">
        <f t="shared" si="3"/>
        <v>24353.80338202072</v>
      </c>
      <c r="H67" s="79"/>
      <c r="I67" s="79"/>
    </row>
    <row r="68" spans="1:9">
      <c r="A68" s="252">
        <v>2</v>
      </c>
      <c r="B68" s="253" t="s">
        <v>339</v>
      </c>
      <c r="C68" s="254">
        <v>1</v>
      </c>
      <c r="D68" s="238">
        <f t="shared" si="3"/>
        <v>4948.3217416512707</v>
      </c>
      <c r="E68" s="238">
        <f t="shared" si="3"/>
        <v>-1237.08043541282</v>
      </c>
      <c r="F68" s="238">
        <f t="shared" si="3"/>
        <v>0</v>
      </c>
      <c r="G68" s="223">
        <f t="shared" si="3"/>
        <v>3711.2413062384512</v>
      </c>
      <c r="H68" s="79"/>
      <c r="I68" s="79"/>
    </row>
    <row r="69" spans="1:9">
      <c r="A69" s="252">
        <v>3</v>
      </c>
      <c r="B69" s="253" t="s">
        <v>340</v>
      </c>
      <c r="C69" s="254">
        <v>1</v>
      </c>
      <c r="D69" s="238">
        <f t="shared" si="3"/>
        <v>7731.3686270596008</v>
      </c>
      <c r="E69" s="238">
        <f t="shared" si="3"/>
        <v>-1932.84215676491</v>
      </c>
      <c r="F69" s="238">
        <f t="shared" si="3"/>
        <v>0</v>
      </c>
      <c r="G69" s="223">
        <f t="shared" si="3"/>
        <v>5798.5264702946915</v>
      </c>
      <c r="H69" s="79"/>
      <c r="I69" s="79"/>
    </row>
    <row r="70" spans="1:9">
      <c r="A70" s="252">
        <v>4</v>
      </c>
      <c r="B70" s="253" t="s">
        <v>341</v>
      </c>
      <c r="C70" s="254">
        <v>1</v>
      </c>
      <c r="D70" s="238">
        <f t="shared" si="3"/>
        <v>28238.332436666598</v>
      </c>
      <c r="E70" s="238">
        <f t="shared" si="3"/>
        <v>-7059.5831091666396</v>
      </c>
      <c r="F70" s="238">
        <f t="shared" si="3"/>
        <v>0</v>
      </c>
      <c r="G70" s="223">
        <f t="shared" si="3"/>
        <v>21178.749327499958</v>
      </c>
      <c r="H70" s="79"/>
      <c r="I70" s="79"/>
    </row>
    <row r="71" spans="1:9">
      <c r="A71" s="252">
        <v>5</v>
      </c>
      <c r="B71" s="253" t="s">
        <v>342</v>
      </c>
      <c r="C71" s="254">
        <v>1</v>
      </c>
      <c r="D71" s="238">
        <f t="shared" si="3"/>
        <v>14245.611165492697</v>
      </c>
      <c r="E71" s="238">
        <f t="shared" si="3"/>
        <v>-3561.4027913731802</v>
      </c>
      <c r="F71" s="238">
        <f t="shared" si="3"/>
        <v>0</v>
      </c>
      <c r="G71" s="223">
        <f t="shared" si="3"/>
        <v>10684.208374119517</v>
      </c>
      <c r="H71" s="79"/>
      <c r="I71" s="79"/>
    </row>
    <row r="72" spans="1:9">
      <c r="A72" s="252">
        <v>6</v>
      </c>
      <c r="B72" s="253" t="s">
        <v>343</v>
      </c>
      <c r="C72" s="254">
        <v>1</v>
      </c>
      <c r="D72" s="238">
        <f t="shared" si="3"/>
        <v>7393.6625534956002</v>
      </c>
      <c r="E72" s="238">
        <f t="shared" si="3"/>
        <v>-1848.4156383739</v>
      </c>
      <c r="F72" s="238">
        <f t="shared" si="3"/>
        <v>0</v>
      </c>
      <c r="G72" s="223">
        <f t="shared" si="3"/>
        <v>5545.246915121701</v>
      </c>
      <c r="H72" s="79"/>
      <c r="I72" s="79"/>
    </row>
    <row r="73" spans="1:9">
      <c r="A73" s="252">
        <v>7</v>
      </c>
      <c r="B73" s="253" t="s">
        <v>344</v>
      </c>
      <c r="C73" s="254">
        <v>1</v>
      </c>
      <c r="D73" s="238">
        <f t="shared" si="3"/>
        <v>6018.0966505313008</v>
      </c>
      <c r="E73" s="238">
        <f t="shared" si="3"/>
        <v>-1504.52416263282</v>
      </c>
      <c r="F73" s="238">
        <f t="shared" si="3"/>
        <v>0</v>
      </c>
      <c r="G73" s="223">
        <f t="shared" si="3"/>
        <v>4513.5724878984802</v>
      </c>
      <c r="H73" s="79"/>
      <c r="I73" s="79"/>
    </row>
    <row r="74" spans="1:9">
      <c r="A74" s="252">
        <v>8</v>
      </c>
      <c r="B74" s="253" t="s">
        <v>345</v>
      </c>
      <c r="C74" s="254">
        <v>1</v>
      </c>
      <c r="D74" s="238">
        <f t="shared" si="3"/>
        <v>7594.7639383626902</v>
      </c>
      <c r="E74" s="238">
        <f t="shared" si="3"/>
        <v>-1898.69098459067</v>
      </c>
      <c r="F74" s="238">
        <f t="shared" si="3"/>
        <v>0</v>
      </c>
      <c r="G74" s="223">
        <f t="shared" si="3"/>
        <v>5696.0729537720199</v>
      </c>
      <c r="H74" s="79"/>
      <c r="I74" s="79"/>
    </row>
    <row r="75" spans="1:9">
      <c r="A75" s="252">
        <v>9</v>
      </c>
      <c r="B75" s="253" t="s">
        <v>346</v>
      </c>
      <c r="C75" s="254">
        <v>3</v>
      </c>
      <c r="D75" s="238">
        <f t="shared" si="3"/>
        <v>17132.712343172101</v>
      </c>
      <c r="E75" s="238">
        <f t="shared" si="3"/>
        <v>-4283.1780857930198</v>
      </c>
      <c r="F75" s="238">
        <f t="shared" si="3"/>
        <v>0</v>
      </c>
      <c r="G75" s="223">
        <f t="shared" si="3"/>
        <v>12849.534257379084</v>
      </c>
      <c r="H75" s="79"/>
      <c r="I75" s="79"/>
    </row>
    <row r="76" spans="1:9">
      <c r="A76" s="252">
        <v>10</v>
      </c>
      <c r="B76" s="253" t="s">
        <v>348</v>
      </c>
      <c r="C76" s="254">
        <v>1</v>
      </c>
      <c r="D76" s="238">
        <f t="shared" si="3"/>
        <v>15914.443386174997</v>
      </c>
      <c r="E76" s="238">
        <f t="shared" si="3"/>
        <v>-3650.4453227650101</v>
      </c>
      <c r="F76" s="238">
        <f t="shared" si="3"/>
        <v>0</v>
      </c>
      <c r="G76" s="223">
        <f t="shared" si="3"/>
        <v>12263.998063409985</v>
      </c>
      <c r="H76" s="79"/>
      <c r="I76" s="79"/>
    </row>
    <row r="77" spans="1:9">
      <c r="A77" s="252">
        <v>11</v>
      </c>
      <c r="B77" s="253" t="s">
        <v>349</v>
      </c>
      <c r="C77" s="254">
        <v>1</v>
      </c>
      <c r="D77" s="238">
        <f t="shared" ref="D77:E89" si="4">D15-D46</f>
        <v>11968.730019843901</v>
      </c>
      <c r="E77" s="238">
        <f t="shared" si="4"/>
        <v>27973.768001322926</v>
      </c>
      <c r="F77" s="238">
        <v>11969</v>
      </c>
      <c r="G77" s="223">
        <f t="shared" ref="G77:G89" si="5">G15-G46</f>
        <v>27972.97</v>
      </c>
      <c r="H77" s="79"/>
      <c r="I77" s="79"/>
    </row>
    <row r="78" spans="1:9">
      <c r="A78" s="252">
        <v>12</v>
      </c>
      <c r="B78" s="253" t="s">
        <v>350</v>
      </c>
      <c r="C78" s="254">
        <v>1</v>
      </c>
      <c r="D78" s="238">
        <f t="shared" si="4"/>
        <v>9703.9310525414003</v>
      </c>
      <c r="E78" s="238">
        <f t="shared" si="4"/>
        <v>-2225.8817894917202</v>
      </c>
      <c r="F78" s="238">
        <f t="shared" ref="F78:F89" si="6">F16-F47</f>
        <v>0</v>
      </c>
      <c r="G78" s="223">
        <f t="shared" si="5"/>
        <v>7478.049263049681</v>
      </c>
      <c r="H78" s="79"/>
      <c r="I78" s="79"/>
    </row>
    <row r="79" spans="1:9">
      <c r="A79" s="252">
        <v>13</v>
      </c>
      <c r="B79" s="253" t="s">
        <v>351</v>
      </c>
      <c r="C79" s="254">
        <v>1</v>
      </c>
      <c r="D79" s="238">
        <f t="shared" si="4"/>
        <v>1164.4713536741299</v>
      </c>
      <c r="E79" s="238">
        <f t="shared" si="4"/>
        <v>-267.10572926517301</v>
      </c>
      <c r="F79" s="238">
        <f t="shared" si="6"/>
        <v>0</v>
      </c>
      <c r="G79" s="223">
        <f t="shared" si="5"/>
        <v>897.36562440895682</v>
      </c>
      <c r="H79" s="79"/>
      <c r="I79" s="79"/>
    </row>
    <row r="80" spans="1:9">
      <c r="A80" s="252">
        <v>14</v>
      </c>
      <c r="B80" s="253" t="s">
        <v>352</v>
      </c>
      <c r="C80" s="254">
        <v>5</v>
      </c>
      <c r="D80" s="238">
        <f t="shared" si="4"/>
        <v>24634.440879687583</v>
      </c>
      <c r="E80" s="238">
        <f t="shared" si="4"/>
        <v>-107.28782406248401</v>
      </c>
      <c r="F80" s="238">
        <f t="shared" si="6"/>
        <v>0</v>
      </c>
      <c r="G80" s="223">
        <f t="shared" si="5"/>
        <v>24527.153055625098</v>
      </c>
      <c r="H80" s="79"/>
      <c r="I80" s="79"/>
    </row>
    <row r="81" spans="1:9">
      <c r="A81" s="252">
        <v>15</v>
      </c>
      <c r="B81" s="253" t="s">
        <v>353</v>
      </c>
      <c r="C81" s="254">
        <v>371</v>
      </c>
      <c r="D81" s="238">
        <f t="shared" si="4"/>
        <v>22497.586552984201</v>
      </c>
      <c r="E81" s="238">
        <f t="shared" si="4"/>
        <v>-5160.4826894031503</v>
      </c>
      <c r="F81" s="238">
        <f t="shared" si="6"/>
        <v>0</v>
      </c>
      <c r="G81" s="223">
        <f t="shared" si="5"/>
        <v>17337.103863581051</v>
      </c>
      <c r="H81" s="79"/>
      <c r="I81" s="79"/>
    </row>
    <row r="82" spans="1:9">
      <c r="A82" s="252">
        <v>16</v>
      </c>
      <c r="B82" s="255" t="s">
        <v>354</v>
      </c>
      <c r="C82" s="254">
        <v>13.5</v>
      </c>
      <c r="D82" s="238">
        <f t="shared" si="4"/>
        <v>29554.282956249503</v>
      </c>
      <c r="E82" s="238">
        <f t="shared" si="4"/>
        <v>-6779.1434087501002</v>
      </c>
      <c r="F82" s="238">
        <f t="shared" si="6"/>
        <v>0</v>
      </c>
      <c r="G82" s="223">
        <f t="shared" si="5"/>
        <v>22775.139547499406</v>
      </c>
      <c r="H82" s="79"/>
      <c r="I82" s="79"/>
    </row>
    <row r="83" spans="1:9">
      <c r="A83" s="252">
        <v>17</v>
      </c>
      <c r="B83" s="255" t="s">
        <v>355</v>
      </c>
      <c r="C83" s="254">
        <v>1</v>
      </c>
      <c r="D83" s="238">
        <f t="shared" si="4"/>
        <v>19408.011157416</v>
      </c>
      <c r="E83" s="238">
        <f t="shared" si="4"/>
        <v>-4451.7977685167898</v>
      </c>
      <c r="F83" s="238">
        <f t="shared" si="6"/>
        <v>0</v>
      </c>
      <c r="G83" s="223">
        <f t="shared" si="5"/>
        <v>14956.21338889921</v>
      </c>
      <c r="H83" s="79"/>
      <c r="I83" s="79"/>
    </row>
    <row r="84" spans="1:9">
      <c r="A84" s="252">
        <v>18</v>
      </c>
      <c r="B84" s="255" t="s">
        <v>356</v>
      </c>
      <c r="C84" s="254">
        <v>80</v>
      </c>
      <c r="D84" s="238">
        <f t="shared" si="4"/>
        <v>294431.27178713196</v>
      </c>
      <c r="E84" s="238">
        <f t="shared" si="4"/>
        <v>-67536.465642573705</v>
      </c>
      <c r="F84" s="238">
        <f t="shared" si="6"/>
        <v>0</v>
      </c>
      <c r="G84" s="223">
        <f t="shared" si="5"/>
        <v>226894.80614455824</v>
      </c>
      <c r="H84" s="79"/>
      <c r="I84" s="79"/>
    </row>
    <row r="85" spans="1:9">
      <c r="A85" s="252">
        <v>19</v>
      </c>
      <c r="B85" s="253" t="s">
        <v>357</v>
      </c>
      <c r="C85" s="254">
        <v>4</v>
      </c>
      <c r="D85" s="238">
        <f t="shared" si="4"/>
        <v>155262.85957757899</v>
      </c>
      <c r="E85" s="238">
        <f t="shared" si="4"/>
        <v>-35614.100084484198</v>
      </c>
      <c r="F85" s="238">
        <f t="shared" si="6"/>
        <v>0</v>
      </c>
      <c r="G85" s="223">
        <f t="shared" si="5"/>
        <v>119648.75949309478</v>
      </c>
      <c r="H85" s="79"/>
      <c r="I85" s="79"/>
    </row>
    <row r="86" spans="1:9">
      <c r="A86" s="252">
        <v>20</v>
      </c>
      <c r="B86" s="253" t="s">
        <v>358</v>
      </c>
      <c r="C86" s="254">
        <v>4.5</v>
      </c>
      <c r="D86" s="238">
        <f t="shared" si="4"/>
        <v>155262.691893704</v>
      </c>
      <c r="E86" s="238">
        <f t="shared" si="4"/>
        <v>-35614.061621259199</v>
      </c>
      <c r="F86" s="238">
        <f t="shared" si="6"/>
        <v>0</v>
      </c>
      <c r="G86" s="223">
        <f t="shared" si="5"/>
        <v>119648.6302724448</v>
      </c>
      <c r="H86" s="79"/>
      <c r="I86" s="79"/>
    </row>
    <row r="87" spans="1:9">
      <c r="A87" s="252">
        <v>21</v>
      </c>
      <c r="B87" s="253" t="s">
        <v>359</v>
      </c>
      <c r="C87" s="254">
        <v>1</v>
      </c>
      <c r="D87" s="238">
        <f t="shared" si="4"/>
        <v>1940.7871420853598</v>
      </c>
      <c r="E87" s="238">
        <f t="shared" si="4"/>
        <v>-445.17657158292798</v>
      </c>
      <c r="F87" s="238">
        <f t="shared" si="6"/>
        <v>0</v>
      </c>
      <c r="G87" s="223">
        <f t="shared" si="5"/>
        <v>1495.610570502432</v>
      </c>
      <c r="H87" s="79"/>
      <c r="I87" s="79"/>
    </row>
    <row r="88" spans="1:9">
      <c r="A88" s="252">
        <v>22</v>
      </c>
      <c r="B88" s="253" t="s">
        <v>360</v>
      </c>
      <c r="C88" s="254">
        <v>1</v>
      </c>
      <c r="D88" s="238">
        <f t="shared" si="4"/>
        <v>56000</v>
      </c>
      <c r="E88" s="238">
        <f t="shared" si="4"/>
        <v>-3800</v>
      </c>
      <c r="F88" s="238">
        <f t="shared" si="6"/>
        <v>0</v>
      </c>
      <c r="G88" s="223">
        <f t="shared" si="5"/>
        <v>52200</v>
      </c>
      <c r="H88" s="79"/>
      <c r="I88" s="79"/>
    </row>
    <row r="89" spans="1:9">
      <c r="A89" s="252">
        <v>23</v>
      </c>
      <c r="B89" s="253" t="s">
        <v>361</v>
      </c>
      <c r="C89" s="254">
        <v>2</v>
      </c>
      <c r="D89" s="238">
        <f t="shared" si="4"/>
        <v>8094.4496666666701</v>
      </c>
      <c r="E89" s="238">
        <f t="shared" si="4"/>
        <v>-447.77806666666697</v>
      </c>
      <c r="F89" s="238">
        <f t="shared" si="6"/>
        <v>0</v>
      </c>
      <c r="G89" s="223">
        <f t="shared" si="5"/>
        <v>7646.6716000000033</v>
      </c>
      <c r="H89" s="79"/>
      <c r="I89" s="79"/>
    </row>
    <row r="90" spans="1:9">
      <c r="A90" s="252"/>
      <c r="B90" s="264" t="s">
        <v>362</v>
      </c>
      <c r="C90" s="264"/>
      <c r="D90" s="258">
        <f>SUM(D67:D89)</f>
        <v>931612.56472486479</v>
      </c>
      <c r="E90" s="258">
        <f>SUM(E67:E89)</f>
        <v>-169569.61034227978</v>
      </c>
      <c r="F90" s="258">
        <f>SUM(F67:F89)</f>
        <v>11969</v>
      </c>
      <c r="G90" s="258">
        <f>SUM(G67:G89)</f>
        <v>750073.42636141833</v>
      </c>
      <c r="H90" s="79"/>
    </row>
  </sheetData>
  <mergeCells count="18">
    <mergeCell ref="F65:F66"/>
    <mergeCell ref="B63:E63"/>
    <mergeCell ref="A65:A66"/>
    <mergeCell ref="B65:B66"/>
    <mergeCell ref="C65:C66"/>
    <mergeCell ref="E65:E66"/>
    <mergeCell ref="F3:F4"/>
    <mergeCell ref="B32:E32"/>
    <mergeCell ref="A34:A35"/>
    <mergeCell ref="B34:B35"/>
    <mergeCell ref="C34:C35"/>
    <mergeCell ref="E34:E35"/>
    <mergeCell ref="F34:F35"/>
    <mergeCell ref="B1:E1"/>
    <mergeCell ref="A3:A4"/>
    <mergeCell ref="B3:B4"/>
    <mergeCell ref="C3:C4"/>
    <mergeCell ref="E3:E4"/>
  </mergeCells>
  <pageMargins left="0.7" right="0.7" top="0.75" bottom="0.75" header="0.51180555555555496" footer="0.51180555555555496"/>
  <pageSetup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Kopertina </vt:lpstr>
      <vt:lpstr>AKTIVI</vt:lpstr>
      <vt:lpstr>PASIVI </vt:lpstr>
      <vt:lpstr>PASH</vt:lpstr>
      <vt:lpstr>Fluks mon - indirek</vt:lpstr>
      <vt:lpstr>Formular Statistikor</vt:lpstr>
      <vt:lpstr>Pas e ndrysh ne kapit</vt:lpstr>
      <vt:lpstr>amortizim</vt:lpstr>
      <vt:lpstr>Amortizimi i Detajuar</vt:lpstr>
      <vt:lpstr>Mbyllja</vt:lpstr>
      <vt:lpstr>'Amortizimi i Detajuar'!Print_Area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2008-12-07T08:59:09Z</dcterms:created>
  <dc:creator>admin</dc:creator>
  <dc:description/>
  <dc:language>en-US</dc:language>
  <cp:lastModifiedBy>BTS</cp:lastModifiedBy>
  <cp:lastPrinted>2019-03-21T19:30:30Z</cp:lastPrinted>
  <dcterms:modified xsi:type="dcterms:W3CDTF">2019-03-21T19:31:47Z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</dc:creator>
  <cp:lastModifiedBy>BTS</cp:lastModifiedBy>
  <dcterms:created xsi:type="dcterms:W3CDTF">2019-06-09T18:37:16Z</dcterms:created>
  <dcterms:modified xsi:type="dcterms:W3CDTF">2019-06-09T18:37:17Z</dcterms:modified>
</cp:coreProperties>
</file>