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947" activeTab="1"/>
  </bookViews>
  <sheets>
    <sheet name="Kopertina " sheetId="1" r:id="rId1"/>
    <sheet name="AKTIVI" sheetId="2" r:id="rId2"/>
    <sheet name="PASIVI " sheetId="3" r:id="rId3"/>
    <sheet name="PASH" sheetId="4" r:id="rId4"/>
    <sheet name="Fluks mon - indirek" sheetId="5" r:id="rId5"/>
    <sheet name="Formular Statistikor" sheetId="6" r:id="rId6"/>
    <sheet name="Pas e ndrysh ne kapit" sheetId="7" r:id="rId7"/>
    <sheet name="amortizim" sheetId="8" r:id="rId8"/>
    <sheet name="Amortizimi i Detajuar" sheetId="9" r:id="rId9"/>
    <sheet name="Mbyllja" sheetId="10" r:id="rId10"/>
  </sheets>
  <externalReferences>
    <externalReference r:id="rId11"/>
  </externalReferences>
  <definedNames>
    <definedName name="_xlnm.Print_Area" localSheetId="8">'Amortizimi i Detajuar'!$A$63:$H$91</definedName>
  </definedNames>
  <calcPr calcId="124519"/>
  <fileRecoveryPr autoRecover="0"/>
</workbook>
</file>

<file path=xl/calcChain.xml><?xml version="1.0" encoding="utf-8"?>
<calcChain xmlns="http://schemas.openxmlformats.org/spreadsheetml/2006/main">
  <c r="F9" i="2"/>
  <c r="K36" i="8"/>
  <c r="L34"/>
  <c r="K34"/>
  <c r="L20"/>
  <c r="K20" s="1"/>
  <c r="L21"/>
  <c r="K21" s="1"/>
  <c r="L22"/>
  <c r="K22" s="1"/>
  <c r="L23"/>
  <c r="K23" s="1"/>
  <c r="L24"/>
  <c r="K24" s="1"/>
  <c r="L25"/>
  <c r="K25" s="1"/>
  <c r="L26"/>
  <c r="K26" s="1"/>
  <c r="L27"/>
  <c r="K27" s="1"/>
  <c r="L28"/>
  <c r="K28" s="1"/>
  <c r="L29"/>
  <c r="K29" s="1"/>
  <c r="L30"/>
  <c r="K30" s="1"/>
  <c r="L31"/>
  <c r="K31" s="1"/>
  <c r="L32"/>
  <c r="K32" s="1"/>
  <c r="L33"/>
  <c r="K33" s="1"/>
  <c r="L19"/>
  <c r="K19"/>
  <c r="L16"/>
  <c r="K16"/>
  <c r="L7"/>
  <c r="K7" s="1"/>
  <c r="L8"/>
  <c r="K8" s="1"/>
  <c r="L9"/>
  <c r="K9" s="1"/>
  <c r="L10"/>
  <c r="K10" s="1"/>
  <c r="L11"/>
  <c r="K11" s="1"/>
  <c r="L12"/>
  <c r="K12" s="1"/>
  <c r="L13"/>
  <c r="K13" s="1"/>
  <c r="L14"/>
  <c r="K14" s="1"/>
  <c r="L6"/>
  <c r="K6"/>
  <c r="E36"/>
  <c r="F36"/>
  <c r="G36"/>
  <c r="H36"/>
  <c r="I36"/>
  <c r="J36"/>
  <c r="D36"/>
  <c r="E34"/>
  <c r="F34"/>
  <c r="G34"/>
  <c r="H34"/>
  <c r="I34"/>
  <c r="J34"/>
  <c r="D34"/>
  <c r="E16"/>
  <c r="F16"/>
  <c r="G16"/>
  <c r="H16"/>
  <c r="I16"/>
  <c r="J16"/>
  <c r="D16"/>
  <c r="J22" i="7"/>
  <c r="D24"/>
  <c r="E24"/>
  <c r="F24"/>
  <c r="G24"/>
  <c r="H24"/>
  <c r="I24"/>
  <c r="C24"/>
  <c r="F51" i="4"/>
  <c r="F63"/>
  <c r="F39" i="3"/>
  <c r="G91" i="9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67"/>
  <c r="E91"/>
  <c r="D91"/>
  <c r="F90"/>
  <c r="F91" s="1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E61"/>
  <c r="D61"/>
  <c r="F60"/>
  <c r="F61" s="1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E29"/>
  <c r="F29"/>
  <c r="G29"/>
  <c r="D29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J33" i="8"/>
  <c r="G33"/>
  <c r="J32"/>
  <c r="G32"/>
  <c r="J31"/>
  <c r="G31"/>
  <c r="J30"/>
  <c r="G30"/>
  <c r="J29"/>
  <c r="G29"/>
  <c r="J28"/>
  <c r="G28"/>
  <c r="J27"/>
  <c r="G27"/>
  <c r="J26"/>
  <c r="G26"/>
  <c r="J25"/>
  <c r="G25"/>
  <c r="J24"/>
  <c r="G24"/>
  <c r="J23"/>
  <c r="G23"/>
  <c r="J22"/>
  <c r="G22"/>
  <c r="J21"/>
  <c r="G21"/>
  <c r="J20"/>
  <c r="G20"/>
  <c r="J19"/>
  <c r="G19"/>
  <c r="J14"/>
  <c r="G14"/>
  <c r="J13"/>
  <c r="G13"/>
  <c r="J12"/>
  <c r="G12"/>
  <c r="J11"/>
  <c r="G11"/>
  <c r="J10"/>
  <c r="G10"/>
  <c r="J9"/>
  <c r="G9"/>
  <c r="J8"/>
  <c r="G8"/>
  <c r="J7"/>
  <c r="G7"/>
  <c r="J6"/>
  <c r="G6"/>
  <c r="M22" i="7"/>
  <c r="K22"/>
  <c r="J17"/>
  <c r="J24" s="1"/>
  <c r="L24"/>
  <c r="D15"/>
  <c r="E15"/>
  <c r="F15"/>
  <c r="G15"/>
  <c r="H15"/>
  <c r="I15"/>
  <c r="J15"/>
  <c r="K15"/>
  <c r="L15"/>
  <c r="M15"/>
  <c r="C15"/>
  <c r="L36" i="8" l="1"/>
  <c r="K17" i="7"/>
  <c r="G90" i="9"/>
  <c r="G60"/>
  <c r="G61" s="1"/>
  <c r="E80" i="6"/>
  <c r="E64"/>
  <c r="E60"/>
  <c r="E54"/>
  <c r="E86" s="1"/>
  <c r="E7"/>
  <c r="E23" s="1"/>
  <c r="D45" i="5"/>
  <c r="D41"/>
  <c r="D31" s="1"/>
  <c r="D44" s="1"/>
  <c r="D47" s="1"/>
  <c r="D22"/>
  <c r="D20"/>
  <c r="D19"/>
  <c r="D18"/>
  <c r="D17"/>
  <c r="D12"/>
  <c r="D8"/>
  <c r="D7" s="1"/>
  <c r="F51" i="3"/>
  <c r="F19"/>
  <c r="F53"/>
  <c r="F6"/>
  <c r="F7" i="2"/>
  <c r="F34" s="1"/>
  <c r="F15"/>
  <c r="F22"/>
  <c r="F44"/>
  <c r="F60" s="1"/>
  <c r="G51" i="3"/>
  <c r="F49"/>
  <c r="F46" i="4"/>
  <c r="F37"/>
  <c r="F17"/>
  <c r="F13"/>
  <c r="F44" s="1"/>
  <c r="F28" i="9"/>
  <c r="G5"/>
  <c r="B1" i="7"/>
  <c r="F80" i="6"/>
  <c r="F69"/>
  <c r="F66"/>
  <c r="F64"/>
  <c r="F60"/>
  <c r="F54"/>
  <c r="F7"/>
  <c r="F23" s="1"/>
  <c r="B2"/>
  <c r="B51" s="1"/>
  <c r="B1"/>
  <c r="B50" s="1"/>
  <c r="B2" i="5"/>
  <c r="G37" i="4"/>
  <c r="G17"/>
  <c r="G13"/>
  <c r="G44" s="1"/>
  <c r="C2"/>
  <c r="G6" i="3"/>
  <c r="G19" s="1"/>
  <c r="G39" s="1"/>
  <c r="C2"/>
  <c r="G44" i="2"/>
  <c r="G60" s="1"/>
  <c r="G61" s="1"/>
  <c r="G22"/>
  <c r="G15"/>
  <c r="G9"/>
  <c r="G7"/>
  <c r="G34" s="1"/>
  <c r="C2"/>
  <c r="F61" l="1"/>
  <c r="K24" i="7"/>
  <c r="M17"/>
  <c r="M24" s="1"/>
  <c r="F86" i="6"/>
  <c r="G53" i="3"/>
  <c r="G47" i="4"/>
  <c r="G46" s="1"/>
  <c r="G51"/>
  <c r="G63" l="1"/>
</calcChain>
</file>

<file path=xl/comments1.xml><?xml version="1.0" encoding="utf-8"?>
<comments xmlns="http://schemas.openxmlformats.org/spreadsheetml/2006/main">
  <authors>
    <author>SERVER</author>
    <author>BTS</author>
  </authors>
  <commentList>
    <comment ref="E7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31/05/2019
</t>
        </r>
      </text>
    </comment>
    <comment ref="A20" authorId="1">
      <text>
        <r>
          <rPr>
            <b/>
            <sz val="9"/>
            <color indexed="81"/>
            <rFont val="Tahoma"/>
            <family val="2"/>
          </rPr>
          <t>BTS:</t>
        </r>
        <r>
          <rPr>
            <sz val="9"/>
            <color indexed="81"/>
            <rFont val="Tahoma"/>
            <family val="2"/>
          </rPr>
          <t xml:space="preserve">
U VODH</t>
        </r>
      </text>
    </comment>
    <comment ref="E33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18/10
</t>
        </r>
      </text>
    </comment>
  </commentList>
</comments>
</file>

<file path=xl/comments2.xml><?xml version="1.0" encoding="utf-8"?>
<comments xmlns="http://schemas.openxmlformats.org/spreadsheetml/2006/main">
  <authors>
    <author>BTS</author>
  </authors>
  <commentList>
    <comment ref="A15" authorId="0">
      <text>
        <r>
          <rPr>
            <b/>
            <sz val="9"/>
            <color indexed="81"/>
            <rFont val="Tahoma"/>
            <family val="2"/>
          </rPr>
          <t>BTS:</t>
        </r>
        <r>
          <rPr>
            <sz val="9"/>
            <color indexed="81"/>
            <rFont val="Tahoma"/>
            <family val="2"/>
          </rPr>
          <t xml:space="preserve">
U VODH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BTS:</t>
        </r>
        <r>
          <rPr>
            <sz val="9"/>
            <color indexed="81"/>
            <rFont val="Tahoma"/>
            <family val="2"/>
          </rPr>
          <t xml:space="preserve">
U VODH</t>
        </r>
      </text>
    </comment>
    <comment ref="A77" authorId="0">
      <text>
        <r>
          <rPr>
            <b/>
            <sz val="9"/>
            <color indexed="81"/>
            <rFont val="Tahoma"/>
            <family val="2"/>
          </rPr>
          <t>BTS:</t>
        </r>
        <r>
          <rPr>
            <sz val="9"/>
            <color indexed="81"/>
            <rFont val="Tahoma"/>
            <family val="2"/>
          </rPr>
          <t xml:space="preserve">
U VODH</t>
        </r>
      </text>
    </comment>
  </commentList>
</comments>
</file>

<file path=xl/sharedStrings.xml><?xml version="1.0" encoding="utf-8"?>
<sst xmlns="http://schemas.openxmlformats.org/spreadsheetml/2006/main" count="633" uniqueCount="417">
  <si>
    <t>Emertimi dhe Forma Ligjore</t>
  </si>
  <si>
    <t>BIG RRUGA E RE</t>
  </si>
  <si>
    <t xml:space="preserve">N I P T - I </t>
  </si>
  <si>
    <t>L46321206R</t>
  </si>
  <si>
    <t xml:space="preserve">Adresa e Selise </t>
  </si>
  <si>
    <t xml:space="preserve">  Vlore</t>
  </si>
  <si>
    <t xml:space="preserve">Data e Krijimit </t>
  </si>
  <si>
    <t xml:space="preserve">Nr I  Rregj Tregetar </t>
  </si>
  <si>
    <t xml:space="preserve">Veprimtaria kryesore </t>
  </si>
  <si>
    <t>Ushqimore</t>
  </si>
  <si>
    <t xml:space="preserve">PASQYRAT FINANCIARE </t>
  </si>
  <si>
    <t xml:space="preserve">(  Ne zbatim te standarteve  Kombetare te kontabilitetit  Nr 2  te permirsuara </t>
  </si>
  <si>
    <t xml:space="preserve">                  dhe  Ligjit 9228 date 29.04.2004  " Per Kontabilitetin dhe Pasqyrat Financiare " )</t>
  </si>
  <si>
    <t xml:space="preserve">V I T I  </t>
  </si>
  <si>
    <t xml:space="preserve">Pasqyrat jane individuale </t>
  </si>
  <si>
    <t>PO</t>
  </si>
  <si>
    <t xml:space="preserve">Pasqyrat jane  te konsoliduara </t>
  </si>
  <si>
    <t>JO</t>
  </si>
  <si>
    <t xml:space="preserve">Pasqyrat financiare jane te shprehura ne </t>
  </si>
  <si>
    <t>leke</t>
  </si>
  <si>
    <t xml:space="preserve">Pyasqyrat financiare jane te rumbullukasura ne </t>
  </si>
  <si>
    <t xml:space="preserve">Periudha kontabel e Pasqyrave Financiare </t>
  </si>
  <si>
    <t xml:space="preserve">Nga </t>
  </si>
  <si>
    <t xml:space="preserve">Deri </t>
  </si>
  <si>
    <t xml:space="preserve">Data e mbylljes te Pasqyrave Financiare </t>
  </si>
  <si>
    <t>Pasqyra e Pozicionit Financiar (Bilanci)</t>
  </si>
  <si>
    <t>Nr</t>
  </si>
  <si>
    <t>A   K   T   I   V   E   T</t>
  </si>
  <si>
    <t>Aktivet Afatshkurtra</t>
  </si>
  <si>
    <t>►</t>
  </si>
  <si>
    <t>Aktivet  monetare</t>
  </si>
  <si>
    <t>Banka</t>
  </si>
  <si>
    <t>Arka</t>
  </si>
  <si>
    <t>Investime</t>
  </si>
  <si>
    <t>Në tituj pronësie të njësive ekonomike brenda grupit</t>
  </si>
  <si>
    <t>Aksionet e veta</t>
  </si>
  <si>
    <t>Te tjera Financiare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</si>
  <si>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</si>
  <si>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</si>
  <si>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</si>
  <si>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</si>
  <si>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</si>
  <si>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</si>
  <si>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 xml:space="preserve">Kerkesa ndaj tatim taksave 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</si>
  <si>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</si>
  <si>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</si>
  <si>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</si>
  <si>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</si>
  <si>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</si>
  <si>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</si>
  <si>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</si>
  <si>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</si>
  <si>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</si>
  <si>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</si>
  <si>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I</t>
  </si>
  <si>
    <t>TOTALI   AKTIVEVE    AFATSHKURTRA</t>
  </si>
  <si>
    <t>Aktivet Afatgjata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</si>
  <si>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</si>
  <si>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</si>
  <si>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</si>
  <si>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</si>
  <si>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</si>
  <si>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</si>
  <si>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</si>
  <si>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</si>
  <si>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</si>
  <si>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 xml:space="preserve">Impiante dhe makineri </t>
  </si>
  <si>
    <t>Të tjera Instalime dhe pajisje Mjete trasporti</t>
  </si>
  <si>
    <t>Pajisje kompjuterike, pajisje zyre</t>
  </si>
  <si>
    <t xml:space="preserve">Parapagime për aktive materiale dhe në proces </t>
  </si>
  <si>
    <t>Ativet biologjike</t>
  </si>
  <si>
    <t>Aktive jo materiale:</t>
  </si>
  <si>
    <t>Koncesione,patenta,liçenca,marka tregtare,të drejta dhe akt të ngjashme</t>
  </si>
  <si>
    <t>Emri i Mirë</t>
  </si>
  <si>
    <t xml:space="preserve">Parapagime për AAJM                                                                 </t>
  </si>
  <si>
    <t>Aktive tatimore të shtyra</t>
  </si>
  <si>
    <t>Kapitali i nënshkruar i papaguar</t>
  </si>
  <si>
    <t>II</t>
  </si>
  <si>
    <t>TOTALI   AKTIVEVE    AFATGJATA</t>
  </si>
  <si>
    <t>III</t>
  </si>
  <si>
    <t>A K T I V E    T O T A L E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</si>
  <si>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</si>
  <si>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</si>
  <si>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</si>
  <si>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</si>
  <si>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</si>
  <si>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</si>
  <si>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</si>
  <si>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</si>
  <si>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</si>
  <si>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</si>
  <si>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 xml:space="preserve">Të pagueshme për detyrimet tatimore </t>
  </si>
  <si>
    <t>Të pagueshme për shpenzime të konstatuara</t>
  </si>
  <si>
    <t xml:space="preserve">Të ardhura të shtyra </t>
  </si>
  <si>
    <t>Provizione</t>
  </si>
  <si>
    <t>TOTALI   DETYRIMEVE    AFATSHKURTRA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</si>
  <si>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</si>
  <si>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</si>
  <si>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</si>
  <si>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</si>
  <si>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</si>
  <si>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</si>
  <si>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 xml:space="preserve">Provizione  për pensionet </t>
  </si>
  <si>
    <t>Provizione të tjera</t>
  </si>
  <si>
    <t>Detyrime tatimore të shtyra</t>
  </si>
  <si>
    <t>TOTALI   DETYRIMEVE    AFATGJATA</t>
  </si>
  <si>
    <t>D E T Y R I M E T     T O T A L E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</si>
  <si>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</si>
  <si>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</si>
  <si>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</si>
  <si>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</si>
  <si>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</si>
  <si>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</si>
  <si>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</si>
  <si>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</si>
  <si>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</si>
  <si>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</si>
  <si>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</si>
  <si>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</si>
  <si>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</si>
  <si>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</si>
  <si>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Pershkrimi  i  Elementeve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</si>
  <si>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</si>
  <si>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</si>
  <si>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</si>
  <si>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</si>
  <si>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</si>
  <si>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</si>
  <si>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</si>
  <si>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</si>
  <si>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</si>
  <si>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</si>
  <si>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</si>
  <si>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</si>
  <si>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</si>
  <si>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</si>
  <si>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</si>
  <si>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</si>
  <si>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</si>
  <si>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>(paraqitur veçmas të ardhurat nga njësitë ekonomike brenda grupit)</t>
  </si>
  <si>
    <t xml:space="preserve">Interesa të arkëtueshëm dhe të ardhura të tjera të ngjashme (paraqitur </t>
  </si>
  <si>
    <t>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</si>
  <si>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</si>
  <si>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</si>
  <si>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</si>
  <si>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</si>
  <si>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</si>
  <si>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</si>
  <si>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</si>
  <si>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</si>
  <si>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</si>
  <si>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</si>
  <si>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</si>
  <si>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</si>
  <si>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</si>
  <si>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</si>
  <si>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</si>
  <si>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</si>
  <si>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</si>
  <si>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</si>
  <si>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</si>
  <si>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</si>
  <si>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</si>
  <si>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</si>
  <si>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</si>
  <si>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</si>
  <si>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</si>
  <si>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</si>
  <si>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(metoda indirekte)</t>
  </si>
  <si>
    <t xml:space="preserve">Emertimi </t>
  </si>
  <si>
    <t>Fluksi i Mjeteve Monetare nga/(përdorur në) aktivitetin e shfrytëzimit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</si>
  <si>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</si>
  <si>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</si>
  <si>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</si>
  <si>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</si>
  <si>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</si>
  <si>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 xml:space="preserve">Fitim nga shitja e aktiveve afatgjata materiale             </t>
  </si>
  <si>
    <t>Ndryshimet në aktivet dhe detyrimet e shfrytëzimit:</t>
  </si>
  <si>
    <r>
      <rPr>
        <i/>
        <sz val="10"/>
        <rFont val="Arial"/>
        <family val="2"/>
      </rPr>
      <t xml:space="preserve">Rënie/(rritje) në inventarë                                                                     </t>
    </r>
    <r>
      <rPr>
        <sz val="10"/>
        <rFont val="Arial"/>
        <family val="2"/>
      </rPr>
      <t>(X)</t>
    </r>
  </si>
  <si>
    <t>Rritje/(rënie) në detyrimet e pagueshme</t>
  </si>
  <si>
    <t>Rritje/(rënie) në detyrime për punonjësit</t>
  </si>
  <si>
    <t>Mjete monetare neto nga/(përdorur në) aktivitetin e shfrytëzimit</t>
  </si>
  <si>
    <t>Fluksi i Mjeteve Monetare nga/(përdorur në) aktivitetin e investimit</t>
  </si>
  <si>
    <t xml:space="preserve">Para neto të përdorura për blerjen e filialeve                                  </t>
  </si>
  <si>
    <t>Para neto të arkëtuara nga shitja e filialeve</t>
  </si>
  <si>
    <r>
      <rPr>
        <i/>
        <sz val="10"/>
        <rFont val="Arial"/>
        <family val="2"/>
      </rPr>
      <t xml:space="preserve">Pagesa për blerjen e aktiveve afatgjata materiale                            </t>
    </r>
    <r>
      <rPr>
        <sz val="10"/>
        <rFont val="Arial"/>
        <family val="2"/>
      </rPr>
      <t xml:space="preserve"> (X)</t>
    </r>
  </si>
  <si>
    <t>Arkëtime nga shitja e aktiveve afatgjata materiale</t>
  </si>
  <si>
    <t xml:space="preserve">Pagesa për blerjen e investimeve të tjera                                            </t>
  </si>
  <si>
    <t>Arkëtime nga shitja e investimeve të tjera</t>
  </si>
  <si>
    <t>Dividentë të arkëtuar</t>
  </si>
  <si>
    <t xml:space="preserve">Mjete monetare neto nga/(përdorur në) aktivitetin e investimit              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</si>
  <si>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</si>
  <si>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</si>
  <si>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</si>
  <si>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</si>
  <si>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 xml:space="preserve">Pagesa e kostove të transaksionit që lidhen me kreditë dhe huatë </t>
  </si>
  <si>
    <r>
      <rPr>
        <i/>
        <sz val="10"/>
        <rFont val="Arial"/>
        <family val="2"/>
      </rPr>
      <t xml:space="preserve">Riblerje e aksioneve të veta                                                                   </t>
    </r>
    <r>
      <rPr>
        <sz val="10"/>
        <rFont val="Arial"/>
        <family val="2"/>
      </rPr>
      <t xml:space="preserve">  </t>
    </r>
  </si>
  <si>
    <t xml:space="preserve">Pagesa e aksioneve të përdorura si kolateral                             </t>
  </si>
  <si>
    <t xml:space="preserve">      Pagesa e huave                                                                                         </t>
  </si>
  <si>
    <r>
      <rPr>
        <i/>
        <sz val="10"/>
        <rFont val="Arial"/>
        <family val="2"/>
      </rPr>
      <t xml:space="preserve">Pagesë e detyrimeve të qirasë financiare              </t>
    </r>
    <r>
      <rPr>
        <sz val="10"/>
        <rFont val="Arial"/>
        <family val="2"/>
      </rPr>
      <t xml:space="preserve">                   </t>
    </r>
  </si>
  <si>
    <t xml:space="preserve">Interes i paguar                                                                                     </t>
  </si>
  <si>
    <r>
      <rPr>
        <i/>
        <sz val="10"/>
        <rFont val="Arial"/>
        <family val="2"/>
      </rPr>
      <t xml:space="preserve">Dividendë të paguar                                                                                </t>
    </r>
    <r>
      <rPr>
        <sz val="10"/>
        <rFont val="Arial"/>
        <family val="2"/>
      </rPr>
      <t xml:space="preserve">  (X)</t>
    </r>
  </si>
  <si>
    <t xml:space="preserve">Mjete monetare neto nga/(përdorur në) aktivitetin e financimit             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</si>
  <si>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</si>
  <si>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</si>
  <si>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</si>
  <si>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</si>
  <si>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Pasqyre Nr. 1</t>
  </si>
  <si>
    <t>TE ARDHURAT</t>
  </si>
  <si>
    <t>Numri I        Llogarise</t>
  </si>
  <si>
    <t>Kodi Statistikor</t>
  </si>
  <si>
    <t>viti 2018</t>
  </si>
  <si>
    <t>Shitje Gjithsej (a+b+c)</t>
  </si>
  <si>
    <t>a)</t>
  </si>
  <si>
    <t>Te ardhura nga shitja e produktit te vet</t>
  </si>
  <si>
    <t>701/702/703</t>
  </si>
  <si>
    <t>b)</t>
  </si>
  <si>
    <t>Te ardhura nga shitja e sherbimeve</t>
  </si>
  <si>
    <t>c)</t>
  </si>
  <si>
    <t>Te ardhura nga shitja e mallrave</t>
  </si>
  <si>
    <t>Te ardhura nga shitje te tjera ( a+b+c)</t>
  </si>
  <si>
    <t>Qeraja</t>
  </si>
  <si>
    <t>Komisione</t>
  </si>
  <si>
    <t>Transport per te tjeret</t>
  </si>
  <si>
    <t xml:space="preserve">Ndryshimet ne inventarin e Prod. gateshem e prodh. proces: </t>
  </si>
  <si>
    <t>Shtesat    ( + )</t>
  </si>
  <si>
    <t>Paksimet  ( -  )</t>
  </si>
  <si>
    <t>Prodhimet per qellimet e vet ndermarrjes dhe eper kapital:</t>
  </si>
  <si>
    <t>nga I cili : Prodhimi I aktiveve afatgjata</t>
  </si>
  <si>
    <t>Te ardhura nga grantet ( Subvencione)</t>
  </si>
  <si>
    <t>Te tjera</t>
  </si>
  <si>
    <t>Te ardhura nga shitja e aktiveve afatgjata</t>
  </si>
  <si>
    <t>Totali I te ardhurave I= (1+2+/-3+4+5+6+7+8)</t>
  </si>
  <si>
    <t>Administratori i Shoqerise</t>
  </si>
  <si>
    <t>Pasqyre Nr. 2</t>
  </si>
  <si>
    <t>Shpenzimet</t>
  </si>
  <si>
    <t>Viti 2018</t>
  </si>
  <si>
    <t>Blerje, shpenzime (a+/-b+c+/-d+e)</t>
  </si>
  <si>
    <t>Blerje/shpenzime materiale dhe materiale te tjera</t>
  </si>
  <si>
    <t>601+602</t>
  </si>
  <si>
    <t>Ndryshimet e gjendjeve te Materialeve (+/-)</t>
  </si>
  <si>
    <t>Mallra te blera</t>
  </si>
  <si>
    <t>605/1</t>
  </si>
  <si>
    <t>d)</t>
  </si>
  <si>
    <t>Ndryshimet e gjendjeve te Mallrave (+/-)</t>
  </si>
  <si>
    <t>e)</t>
  </si>
  <si>
    <t>Shpenzime per sherbime</t>
  </si>
  <si>
    <t>605/2</t>
  </si>
  <si>
    <t>Shpenzime per personelin (a+b)</t>
  </si>
  <si>
    <t>Pagat e personelit</t>
  </si>
  <si>
    <t xml:space="preserve">Shpenzimet per sig. shoqerore e shendetsore </t>
  </si>
  <si>
    <t xml:space="preserve">Amortizimet dhe zhvlersimet </t>
  </si>
  <si>
    <t>Sherbime nga te trete ( a+b+c+d+e+f+g+h+i+j+k+l+m)</t>
  </si>
  <si>
    <t>Sherbimet nga nenkontraktoret</t>
  </si>
  <si>
    <t>Trajtime te pergjithshme</t>
  </si>
  <si>
    <t>Qera</t>
  </si>
  <si>
    <t>Mirmbajtje e riparime</t>
  </si>
  <si>
    <t>Shpenzime per siguracionet</t>
  </si>
  <si>
    <t>f)</t>
  </si>
  <si>
    <t>Kerkime studimore</t>
  </si>
  <si>
    <t>g)</t>
  </si>
  <si>
    <t>Sherbime te tjera</t>
  </si>
  <si>
    <t>h)</t>
  </si>
  <si>
    <t>Shpenzime per koncesione patenta e licenca</t>
  </si>
  <si>
    <t>i)</t>
  </si>
  <si>
    <t>Shpenzime per reklam publicitet</t>
  </si>
  <si>
    <t>j)</t>
  </si>
  <si>
    <t>Transferime udhetime e dieta</t>
  </si>
  <si>
    <t>k)</t>
  </si>
  <si>
    <t>Shpenzime postare e telekomunikacionit</t>
  </si>
  <si>
    <t>l)</t>
  </si>
  <si>
    <t>Shpenzime transporti</t>
  </si>
  <si>
    <t>per blerje</t>
  </si>
  <si>
    <t>per shitje</t>
  </si>
  <si>
    <t>m)</t>
  </si>
  <si>
    <t>Shpenzime per sherbime bankare</t>
  </si>
  <si>
    <t>Tatime dhe taksa(a+b+c+d)</t>
  </si>
  <si>
    <t xml:space="preserve">tatime dhe tarifa </t>
  </si>
  <si>
    <t>Akciza</t>
  </si>
  <si>
    <t>Taksa dhe tarifa doganore</t>
  </si>
  <si>
    <t>Taksa e regjistrimit dhe tatime te tjera</t>
  </si>
  <si>
    <t>635+638</t>
  </si>
  <si>
    <t>Shpenzime te pazbritshme</t>
  </si>
  <si>
    <t>II)</t>
  </si>
  <si>
    <t>Totali I shpenzimeve (II= 1+2+3+4+5)</t>
  </si>
  <si>
    <t>INFORMATE:</t>
  </si>
  <si>
    <t>Numri mesatar I te punesuarve</t>
  </si>
  <si>
    <t xml:space="preserve">Investimet </t>
  </si>
  <si>
    <t>Shtimi I aseteve fikse</t>
  </si>
  <si>
    <t>nga te cilat asete te reja</t>
  </si>
  <si>
    <t>Paksimi I aseteve fikse</t>
  </si>
  <si>
    <t>nga te cilat shitja e aseteve ekzistuese</t>
  </si>
  <si>
    <t>Pasqyra e Ndryshimeve në Kapitalin Neto</t>
  </si>
  <si>
    <t>Pershkrimi i veprimeve me kapitalin</t>
  </si>
  <si>
    <t>Kapitali i nënshkruar</t>
  </si>
  <si>
    <t>Rezerva Rivlerësimi</t>
  </si>
  <si>
    <t>Rezerva Ligjore</t>
  </si>
  <si>
    <t>Rezerva Statutore</t>
  </si>
  <si>
    <t>Fitimet e Pashpërndara</t>
  </si>
  <si>
    <t>Totali</t>
  </si>
  <si>
    <t>Interesa Jo-Kontrollues</t>
  </si>
  <si>
    <t>Të ardhura totale gjithëpërfshirëse për vitin:</t>
  </si>
  <si>
    <t>Fitimi / Humbja e vitit</t>
  </si>
  <si>
    <t>Të ardhura të tjera gjithëpërfshirëse:</t>
  </si>
  <si>
    <t>Totali i të ardhura gjithëpërfshirëse për vitin:</t>
  </si>
  <si>
    <t>Transaksionet me pronarët e njësisë ekonomike të njohura direkt në kapital:</t>
  </si>
  <si>
    <t>Emetimi i kapitalit të nënshkruar</t>
  </si>
  <si>
    <t>Dividendë të paguar</t>
  </si>
  <si>
    <t>Totali i transaksioneve me pronarët e njësisë ekonomike</t>
  </si>
  <si>
    <t>Pozicioni financiar i rideklaruar më 1 janar 2018</t>
  </si>
  <si>
    <t>Pozicioni financiar më 31 dhjetor 2018</t>
  </si>
  <si>
    <t>Emertimi</t>
  </si>
  <si>
    <t>Sasia</t>
  </si>
  <si>
    <t>Gjendje</t>
  </si>
  <si>
    <t>Shtesa</t>
  </si>
  <si>
    <t>Pakesime</t>
  </si>
  <si>
    <t>Amortizimi</t>
  </si>
  <si>
    <t>Vl.mbetur</t>
  </si>
  <si>
    <t>Amortiz.i</t>
  </si>
  <si>
    <t>PAJISJE KOMPJUTERIKE DHE INFORMATIKE</t>
  </si>
  <si>
    <t>KASE FISKALE</t>
  </si>
  <si>
    <t>KAMERA</t>
  </si>
  <si>
    <t>TELEVIZORE 32 POLSH</t>
  </si>
  <si>
    <t>PALMAR</t>
  </si>
  <si>
    <t>PRINTER BIXOLON</t>
  </si>
  <si>
    <t>KASE FISKALE NESSO</t>
  </si>
  <si>
    <t>MODEN PER KASEN FISKALE NESSO</t>
  </si>
  <si>
    <t>PRINTER TERMIK</t>
  </si>
  <si>
    <t>KOMPJUTER</t>
  </si>
  <si>
    <t>A.A.M. TE TJERA</t>
  </si>
  <si>
    <t>TAVOLINE MARKETI</t>
  </si>
  <si>
    <t>KASAFORTE</t>
  </si>
  <si>
    <t>MAKINE MISHI E DJATHI</t>
  </si>
  <si>
    <t>PESHORE E VOGEL</t>
  </si>
  <si>
    <t>KOSHA PLASTIK</t>
  </si>
  <si>
    <t>KONSTRUKSIONE METALIKE</t>
  </si>
  <si>
    <t>TENDA DIELLI</t>
  </si>
  <si>
    <t>MATERIALE PER RAFTE, SHIRITA TE KUQ</t>
  </si>
  <si>
    <t>KOKA RAFTI</t>
  </si>
  <si>
    <t>FRIGORIFER MURAL</t>
  </si>
  <si>
    <t>FRIGORIFER BANAK</t>
  </si>
  <si>
    <t>KASE PER LEKET</t>
  </si>
  <si>
    <t>KONDICIONER</t>
  </si>
  <si>
    <t>UPS 650 VA</t>
  </si>
  <si>
    <t>TOTALI</t>
  </si>
  <si>
    <t>S H E N I M E T          S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</si>
  <si>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</si>
  <si>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</si>
  <si>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</si>
  <si>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</si>
  <si>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</si>
  <si>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</si>
  <si>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</si>
  <si>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</si>
  <si>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</si>
  <si>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</si>
  <si>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</si>
  <si>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</si>
  <si>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</si>
  <si>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</si>
  <si>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</si>
  <si>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</si>
  <si>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</si>
  <si>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</si>
  <si>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</si>
  <si>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</si>
  <si>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</si>
  <si>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</si>
  <si>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</si>
  <si>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</si>
  <si>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</si>
  <si>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</si>
  <si>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</si>
  <si>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</si>
  <si>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</si>
  <si>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</si>
  <si>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</si>
  <si>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</si>
  <si>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</si>
  <si>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</si>
  <si>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</si>
  <si>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</si>
  <si>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"KOSTOS MESATARE" </t>
  </si>
  <si>
    <t>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</si>
  <si>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</si>
  <si>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</si>
  <si>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</si>
  <si>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</si>
  <si>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</si>
  <si>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</si>
  <si>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</si>
  <si>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</si>
  <si>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</si>
  <si>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</si>
  <si>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</si>
  <si>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</si>
  <si>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</si>
  <si>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</si>
  <si>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10 % ne vit.</t>
  </si>
  <si>
    <t xml:space="preserve">                                                                             Per Drejtimin e Njesise Ekonomike </t>
  </si>
  <si>
    <t xml:space="preserve">                                                                                    (   Arsen Devollaj )</t>
  </si>
  <si>
    <t>01.01.2019</t>
  </si>
  <si>
    <t>31.12.2019</t>
  </si>
  <si>
    <t>viti 2019</t>
  </si>
  <si>
    <t>Pozicioni financiar i rideklaruar më 1 janar 2019</t>
  </si>
  <si>
    <t>Pozicioni financiar më 31 dhjetor 2019</t>
  </si>
  <si>
    <t>Inventari I Aktiveve Afatgjata Materiale 2019</t>
  </si>
  <si>
    <t>I akumuluar 01/01/2019</t>
  </si>
  <si>
    <t>vitit 2019</t>
  </si>
  <si>
    <t>I akumuluar 31/12/2019</t>
  </si>
  <si>
    <t>DHOME FRIGORIFERIKE</t>
  </si>
  <si>
    <t>Aktivet Afatgjata Materiale 2019</t>
  </si>
  <si>
    <t>Amortizimi A.A.Materiale 2019</t>
  </si>
  <si>
    <t>Vlera Kontabel Neto e A.A.Materiale 2019</t>
  </si>
  <si>
    <t>05.03.2020</t>
  </si>
  <si>
    <r>
      <t xml:space="preserve">Rënie/(rritje) në të drejtat e arkëtueshme dhe të tjera                      </t>
    </r>
    <r>
      <rPr>
        <sz val="10"/>
        <rFont val="Arial"/>
        <family val="2"/>
      </rPr>
      <t>(X)</t>
    </r>
  </si>
  <si>
    <t>Viti 2019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</si>
</sst>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_(* #,##0_);_(* \(#,##0\);_(* \-??_);_(@_)"/>
    <numFmt numFmtId="166" formatCode="m/d/yyyy"/>
    <numFmt numFmtId="167" formatCode="_(* #,##0.0_);_(* \(#,##0.0\);_(* \-??_);_(@_)"/>
    <numFmt numFmtId="168" formatCode="_(* #,##0_);_(* \(#,##0\);_(* &quot;-&quot;??_);_(@_)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0"/>
      <name val="Times New Roman"/>
      <family val="1"/>
    </font>
    <font>
      <u/>
      <sz val="12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u/>
      <sz val="14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i/>
      <sz val="10"/>
      <name val="Arial"/>
      <family val="2"/>
    </font>
    <font>
      <b/>
      <i/>
      <sz val="10"/>
      <name val="Times New Roman"/>
      <family val="1"/>
    </font>
    <font>
      <sz val="12"/>
      <name val="Calibri"/>
      <family val="2"/>
    </font>
    <font>
      <b/>
      <sz val="12"/>
      <name val="Calibri"/>
      <family val="2"/>
    </font>
    <font>
      <i/>
      <sz val="10"/>
      <name val="Tahoma"/>
      <family val="2"/>
    </font>
    <font>
      <u/>
      <sz val="12"/>
      <color rgb="FF000000"/>
      <name val="Arial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b/>
      <i/>
      <sz val="10"/>
      <color rgb="FFFF0000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9">
    <xf numFmtId="0" fontId="0" fillId="0" borderId="0"/>
    <xf numFmtId="164" fontId="2" fillId="0" borderId="0" applyBorder="0" applyAlignment="0" applyProtection="0"/>
    <xf numFmtId="9" fontId="2" fillId="0" borderId="0" applyBorder="0" applyAlignment="0" applyProtection="0"/>
    <xf numFmtId="0" fontId="3" fillId="0" borderId="0">
      <alignment vertical="top"/>
    </xf>
    <xf numFmtId="0" fontId="1" fillId="0" borderId="0"/>
    <xf numFmtId="0" fontId="42" fillId="0" borderId="0">
      <alignment vertical="top"/>
    </xf>
    <xf numFmtId="165" fontId="43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42" fillId="0" borderId="0">
      <alignment vertical="top"/>
    </xf>
  </cellStyleXfs>
  <cellXfs count="334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 applyAlignment="1"/>
    <xf numFmtId="0" fontId="4" fillId="0" borderId="6" xfId="0" applyFont="1" applyBorder="1"/>
    <xf numFmtId="0" fontId="4" fillId="0" borderId="7" xfId="0" applyFont="1" applyBorder="1" applyAlignment="1"/>
    <xf numFmtId="0" fontId="0" fillId="0" borderId="0" xfId="0" applyBorder="1"/>
    <xf numFmtId="0" fontId="5" fillId="0" borderId="0" xfId="0" applyFont="1" applyBorder="1" applyAlignment="1"/>
    <xf numFmtId="0" fontId="4" fillId="0" borderId="0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0" xfId="0" applyFont="1" applyBorder="1" applyAlignment="1">
      <alignment horizontal="left"/>
    </xf>
    <xf numFmtId="0" fontId="7" fillId="0" borderId="5" xfId="0" applyFont="1" applyBorder="1"/>
    <xf numFmtId="0" fontId="4" fillId="0" borderId="6" xfId="0" applyFont="1" applyBorder="1" applyAlignment="1"/>
    <xf numFmtId="0" fontId="4" fillId="0" borderId="5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8" fillId="0" borderId="4" xfId="0" applyFont="1" applyBorder="1"/>
    <xf numFmtId="0" fontId="8" fillId="0" borderId="0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4" fillId="0" borderId="0" xfId="0" applyFont="1"/>
    <xf numFmtId="0" fontId="4" fillId="0" borderId="12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8" fillId="2" borderId="15" xfId="0" applyFont="1" applyFill="1" applyBorder="1" applyAlignment="1">
      <alignment vertical="center"/>
    </xf>
    <xf numFmtId="3" fontId="14" fillId="2" borderId="14" xfId="0" applyNumberFormat="1" applyFont="1" applyFill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15" xfId="0" applyFont="1" applyBorder="1" applyAlignment="1">
      <alignment vertical="center"/>
    </xf>
    <xf numFmtId="165" fontId="16" fillId="0" borderId="15" xfId="1" applyNumberFormat="1" applyFont="1" applyBorder="1" applyAlignment="1" applyProtection="1">
      <alignment vertical="center"/>
    </xf>
    <xf numFmtId="0" fontId="15" fillId="2" borderId="15" xfId="0" applyFont="1" applyFill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3" fontId="16" fillId="0" borderId="14" xfId="0" applyNumberFormat="1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8" fillId="0" borderId="15" xfId="0" applyFont="1" applyBorder="1" applyAlignment="1">
      <alignment vertical="center"/>
    </xf>
    <xf numFmtId="3" fontId="14" fillId="0" borderId="14" xfId="0" applyNumberFormat="1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3" fontId="0" fillId="0" borderId="0" xfId="0" applyNumberFormat="1"/>
    <xf numFmtId="3" fontId="16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8" fillId="0" borderId="0" xfId="0" applyFont="1"/>
    <xf numFmtId="0" fontId="5" fillId="0" borderId="0" xfId="0" applyFont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15" xfId="0" applyFont="1" applyBorder="1" applyAlignment="1">
      <alignment vertical="center"/>
    </xf>
    <xf numFmtId="0" fontId="14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3" fontId="16" fillId="2" borderId="14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3" fontId="16" fillId="0" borderId="15" xfId="0" applyNumberFormat="1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3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3" fontId="26" fillId="0" borderId="14" xfId="0" applyNumberFormat="1" applyFont="1" applyBorder="1" applyAlignment="1">
      <alignment horizontal="right" vertical="center"/>
    </xf>
    <xf numFmtId="0" fontId="25" fillId="0" borderId="14" xfId="0" applyFont="1" applyBorder="1" applyAlignment="1">
      <alignment horizontal="center" vertical="center"/>
    </xf>
    <xf numFmtId="0" fontId="18" fillId="0" borderId="16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7" xfId="0" applyFont="1" applyBorder="1" applyAlignment="1">
      <alignment vertical="center"/>
    </xf>
    <xf numFmtId="0" fontId="24" fillId="0" borderId="7" xfId="0" applyFont="1" applyBorder="1" applyAlignment="1">
      <alignment horizontal="left" vertical="center"/>
    </xf>
    <xf numFmtId="3" fontId="27" fillId="0" borderId="12" xfId="0" applyNumberFormat="1" applyFont="1" applyBorder="1" applyAlignment="1">
      <alignment horizontal="right" vertical="center"/>
    </xf>
    <xf numFmtId="0" fontId="25" fillId="0" borderId="12" xfId="0" applyFont="1" applyBorder="1" applyAlignment="1">
      <alignment horizontal="center" vertical="center"/>
    </xf>
    <xf numFmtId="0" fontId="24" fillId="0" borderId="8" xfId="0" applyFont="1" applyBorder="1" applyAlignment="1">
      <alignment horizontal="left" vertical="center"/>
    </xf>
    <xf numFmtId="0" fontId="24" fillId="0" borderId="7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24" fillId="0" borderId="13" xfId="0" applyFont="1" applyBorder="1" applyAlignment="1">
      <alignment horizontal="left" vertical="center"/>
    </xf>
    <xf numFmtId="0" fontId="25" fillId="0" borderId="17" xfId="0" applyFont="1" applyBorder="1" applyAlignment="1">
      <alignment horizontal="center" vertical="center"/>
    </xf>
    <xf numFmtId="0" fontId="24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3" fontId="27" fillId="0" borderId="14" xfId="0" applyNumberFormat="1" applyFont="1" applyBorder="1" applyAlignment="1">
      <alignment horizontal="right" vertical="center"/>
    </xf>
    <xf numFmtId="165" fontId="24" fillId="0" borderId="15" xfId="1" applyNumberFormat="1" applyFont="1" applyBorder="1" applyAlignment="1" applyProtection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18" fillId="0" borderId="16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0" fontId="18" fillId="0" borderId="15" xfId="0" applyFont="1" applyBorder="1"/>
    <xf numFmtId="0" fontId="25" fillId="0" borderId="14" xfId="0" applyFont="1" applyBorder="1" applyAlignment="1">
      <alignment horizontal="center"/>
    </xf>
    <xf numFmtId="0" fontId="20" fillId="0" borderId="0" xfId="0" applyFont="1"/>
    <xf numFmtId="0" fontId="19" fillId="0" borderId="14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3" fontId="30" fillId="0" borderId="15" xfId="0" applyNumberFormat="1" applyFont="1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3" fontId="15" fillId="0" borderId="15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27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25" fillId="0" borderId="0" xfId="0" applyFont="1" applyBorder="1" applyAlignment="1"/>
    <xf numFmtId="0" fontId="27" fillId="0" borderId="0" xfId="0" applyFont="1"/>
    <xf numFmtId="0" fontId="27" fillId="0" borderId="0" xfId="0" applyFont="1" applyBorder="1" applyAlignment="1"/>
    <xf numFmtId="0" fontId="18" fillId="0" borderId="14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14" xfId="0" applyFont="1" applyBorder="1"/>
    <xf numFmtId="0" fontId="5" fillId="0" borderId="14" xfId="0" applyFont="1" applyBorder="1" applyAlignment="1">
      <alignment horizontal="left"/>
    </xf>
    <xf numFmtId="3" fontId="5" fillId="0" borderId="14" xfId="0" applyNumberFormat="1" applyFont="1" applyBorder="1"/>
    <xf numFmtId="0" fontId="18" fillId="0" borderId="12" xfId="0" applyFont="1" applyBorder="1" applyAlignment="1">
      <alignment horizontal="center"/>
    </xf>
    <xf numFmtId="0" fontId="18" fillId="0" borderId="14" xfId="0" applyFont="1" applyBorder="1"/>
    <xf numFmtId="0" fontId="18" fillId="0" borderId="14" xfId="0" applyFont="1" applyBorder="1" applyAlignment="1">
      <alignment horizontal="left"/>
    </xf>
    <xf numFmtId="3" fontId="18" fillId="0" borderId="14" xfId="0" applyNumberFormat="1" applyFont="1" applyBorder="1"/>
    <xf numFmtId="0" fontId="18" fillId="0" borderId="22" xfId="0" applyFont="1" applyBorder="1" applyAlignment="1">
      <alignment horizontal="center"/>
    </xf>
    <xf numFmtId="3" fontId="18" fillId="0" borderId="14" xfId="0" applyNumberFormat="1" applyFont="1" applyBorder="1" applyAlignment="1">
      <alignment horizontal="right"/>
    </xf>
    <xf numFmtId="3" fontId="18" fillId="0" borderId="14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24" fillId="0" borderId="14" xfId="0" applyFont="1" applyBorder="1"/>
    <xf numFmtId="0" fontId="18" fillId="0" borderId="0" xfId="0" applyFont="1" applyAlignment="1"/>
    <xf numFmtId="0" fontId="27" fillId="0" borderId="0" xfId="0" applyFont="1" applyAlignment="1">
      <alignment horizontal="right"/>
    </xf>
    <xf numFmtId="0" fontId="26" fillId="0" borderId="14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1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31" fillId="0" borderId="0" xfId="0" applyFont="1"/>
    <xf numFmtId="0" fontId="5" fillId="0" borderId="0" xfId="0" applyFont="1"/>
    <xf numFmtId="0" fontId="27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32" fillId="0" borderId="0" xfId="3" applyFont="1" applyAlignment="1"/>
    <xf numFmtId="0" fontId="32" fillId="0" borderId="0" xfId="3" applyFont="1" applyAlignment="1">
      <alignment vertical="center"/>
    </xf>
    <xf numFmtId="0" fontId="33" fillId="0" borderId="0" xfId="3" applyFont="1" applyAlignment="1">
      <alignment vertical="center"/>
    </xf>
    <xf numFmtId="0" fontId="32" fillId="0" borderId="14" xfId="3" applyFont="1" applyBorder="1" applyAlignment="1"/>
    <xf numFmtId="0" fontId="26" fillId="0" borderId="14" xfId="0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 textRotation="90"/>
    </xf>
    <xf numFmtId="0" fontId="5" fillId="0" borderId="14" xfId="3" applyFont="1" applyBorder="1" applyAlignment="1">
      <alignment horizontal="center" vertical="center" textRotation="90" wrapText="1"/>
    </xf>
    <xf numFmtId="0" fontId="5" fillId="0" borderId="14" xfId="3" applyFont="1" applyBorder="1" applyAlignment="1">
      <alignment vertical="center" wrapText="1"/>
    </xf>
    <xf numFmtId="3" fontId="5" fillId="0" borderId="14" xfId="3" applyNumberFormat="1" applyFont="1" applyBorder="1" applyAlignment="1">
      <alignment horizontal="right" vertical="center" wrapText="1"/>
    </xf>
    <xf numFmtId="3" fontId="18" fillId="0" borderId="14" xfId="3" applyNumberFormat="1" applyFont="1" applyBorder="1" applyAlignment="1">
      <alignment horizontal="right" vertical="center" wrapText="1"/>
    </xf>
    <xf numFmtId="0" fontId="18" fillId="0" borderId="14" xfId="3" applyFont="1" applyBorder="1" applyAlignment="1">
      <alignment vertical="center" wrapText="1"/>
    </xf>
    <xf numFmtId="3" fontId="27" fillId="0" borderId="14" xfId="0" applyNumberFormat="1" applyFont="1" applyBorder="1" applyAlignment="1">
      <alignment vertical="center"/>
    </xf>
    <xf numFmtId="3" fontId="8" fillId="0" borderId="14" xfId="3" applyNumberFormat="1" applyFont="1" applyBorder="1" applyAlignment="1" applyProtection="1"/>
    <xf numFmtId="3" fontId="8" fillId="0" borderId="14" xfId="3" applyNumberFormat="1" applyFont="1" applyBorder="1" applyAlignment="1"/>
    <xf numFmtId="165" fontId="3" fillId="0" borderId="14" xfId="3" applyNumberFormat="1" applyFont="1" applyBorder="1" applyAlignment="1" applyProtection="1"/>
    <xf numFmtId="3" fontId="3" fillId="0" borderId="14" xfId="3" applyNumberFormat="1" applyFont="1" applyBorder="1" applyAlignment="1"/>
    <xf numFmtId="3" fontId="3" fillId="0" borderId="14" xfId="3" applyNumberFormat="1" applyFont="1" applyBorder="1" applyAlignment="1" applyProtection="1"/>
    <xf numFmtId="0" fontId="8" fillId="0" borderId="12" xfId="0" applyFont="1" applyBorder="1" applyAlignment="1">
      <alignment horizontal="center"/>
    </xf>
    <xf numFmtId="166" fontId="8" fillId="0" borderId="17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37" fillId="0" borderId="14" xfId="0" applyFont="1" applyBorder="1"/>
    <xf numFmtId="165" fontId="37" fillId="0" borderId="14" xfId="3" applyNumberFormat="1" applyFont="1" applyBorder="1" applyAlignment="1" applyProtection="1"/>
    <xf numFmtId="0" fontId="0" fillId="0" borderId="0" xfId="0" applyBorder="1" applyAlignment="1">
      <alignment horizontal="center"/>
    </xf>
    <xf numFmtId="0" fontId="38" fillId="0" borderId="0" xfId="0" applyFont="1" applyBorder="1"/>
    <xf numFmtId="1" fontId="38" fillId="0" borderId="0" xfId="0" applyNumberFormat="1" applyFont="1" applyBorder="1"/>
    <xf numFmtId="165" fontId="38" fillId="0" borderId="0" xfId="3" applyNumberFormat="1" applyFont="1" applyBorder="1" applyAlignment="1" applyProtection="1"/>
    <xf numFmtId="165" fontId="0" fillId="0" borderId="0" xfId="0" applyNumberFormat="1"/>
    <xf numFmtId="0" fontId="0" fillId="0" borderId="20" xfId="0" applyBorder="1"/>
    <xf numFmtId="0" fontId="0" fillId="0" borderId="8" xfId="0" applyBorder="1"/>
    <xf numFmtId="0" fontId="0" fillId="0" borderId="13" xfId="0" applyBorder="1"/>
    <xf numFmtId="0" fontId="0" fillId="0" borderId="0" xfId="0" applyAlignment="1">
      <alignment vertical="center"/>
    </xf>
    <xf numFmtId="0" fontId="40" fillId="0" borderId="21" xfId="0" applyFont="1" applyBorder="1"/>
    <xf numFmtId="0" fontId="10" fillId="0" borderId="23" xfId="0" applyFont="1" applyBorder="1" applyAlignment="1">
      <alignment horizontal="center"/>
    </xf>
    <xf numFmtId="0" fontId="40" fillId="0" borderId="24" xfId="0" applyFont="1" applyBorder="1"/>
    <xf numFmtId="0" fontId="40" fillId="0" borderId="25" xfId="0" applyFont="1" applyBorder="1"/>
    <xf numFmtId="0" fontId="40" fillId="0" borderId="0" xfId="0" applyFont="1"/>
    <xf numFmtId="0" fontId="40" fillId="0" borderId="26" xfId="0" applyFont="1" applyBorder="1"/>
    <xf numFmtId="0" fontId="40" fillId="0" borderId="27" xfId="0" applyFont="1" applyBorder="1"/>
    <xf numFmtId="0" fontId="40" fillId="0" borderId="27" xfId="0" applyFont="1" applyBorder="1" applyAlignment="1"/>
    <xf numFmtId="0" fontId="40" fillId="0" borderId="26" xfId="0" applyFont="1" applyBorder="1"/>
    <xf numFmtId="0" fontId="40" fillId="0" borderId="28" xfId="0" applyFont="1" applyBorder="1"/>
    <xf numFmtId="0" fontId="40" fillId="0" borderId="29" xfId="0" applyFont="1" applyBorder="1"/>
    <xf numFmtId="0" fontId="0" fillId="0" borderId="21" xfId="0" applyBorder="1"/>
    <xf numFmtId="0" fontId="41" fillId="0" borderId="0" xfId="0" applyFont="1" applyBorder="1" applyAlignment="1">
      <alignment horizontal="right" vertical="center"/>
    </xf>
    <xf numFmtId="0" fontId="41" fillId="0" borderId="0" xfId="0" applyFont="1" applyBorder="1" applyAlignment="1">
      <alignment vertical="center"/>
    </xf>
    <xf numFmtId="0" fontId="0" fillId="0" borderId="25" xfId="0" applyBorder="1"/>
    <xf numFmtId="0" fontId="8" fillId="0" borderId="0" xfId="0" applyFont="1" applyBorder="1" applyAlignment="1">
      <alignment horizontal="right"/>
    </xf>
    <xf numFmtId="0" fontId="8" fillId="0" borderId="0" xfId="0" applyFont="1" applyBorder="1"/>
    <xf numFmtId="0" fontId="8" fillId="0" borderId="21" xfId="0" applyFont="1" applyBorder="1"/>
    <xf numFmtId="0" fontId="8" fillId="0" borderId="25" xfId="0" applyFont="1" applyBorder="1"/>
    <xf numFmtId="0" fontId="0" fillId="0" borderId="25" xfId="0" applyBorder="1" applyAlignment="1">
      <alignment horizontal="center"/>
    </xf>
    <xf numFmtId="0" fontId="0" fillId="0" borderId="18" xfId="0" applyBorder="1"/>
    <xf numFmtId="0" fontId="0" fillId="0" borderId="5" xfId="0" applyBorder="1"/>
    <xf numFmtId="0" fontId="37" fillId="0" borderId="5" xfId="0" applyFont="1" applyBorder="1"/>
    <xf numFmtId="0" fontId="0" fillId="0" borderId="19" xfId="0" applyBorder="1"/>
    <xf numFmtId="0" fontId="24" fillId="0" borderId="15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3" fontId="8" fillId="2" borderId="15" xfId="0" applyNumberFormat="1" applyFont="1" applyFill="1" applyBorder="1" applyAlignment="1">
      <alignment vertical="center"/>
    </xf>
    <xf numFmtId="165" fontId="8" fillId="0" borderId="14" xfId="1" applyNumberFormat="1" applyFont="1" applyBorder="1" applyAlignment="1">
      <alignment horizontal="left"/>
    </xf>
    <xf numFmtId="0" fontId="8" fillId="0" borderId="0" xfId="5" applyFont="1" applyFill="1" applyAlignment="1"/>
    <xf numFmtId="0" fontId="10" fillId="0" borderId="0" xfId="5" applyFont="1" applyFill="1" applyAlignment="1"/>
    <xf numFmtId="1" fontId="4" fillId="0" borderId="0" xfId="5" applyNumberFormat="1" applyFont="1" applyFill="1" applyAlignment="1">
      <alignment horizontal="right"/>
    </xf>
    <xf numFmtId="168" fontId="8" fillId="0" borderId="0" xfId="6" applyNumberFormat="1" applyFont="1" applyFill="1" applyAlignment="1"/>
    <xf numFmtId="0" fontId="10" fillId="0" borderId="0" xfId="5" applyFont="1" applyFill="1" applyAlignment="1">
      <alignment horizontal="left"/>
    </xf>
    <xf numFmtId="0" fontId="0" fillId="0" borderId="0" xfId="0" applyAlignment="1"/>
    <xf numFmtId="0" fontId="44" fillId="0" borderId="0" xfId="0" applyFont="1" applyFill="1" applyAlignment="1"/>
    <xf numFmtId="1" fontId="44" fillId="0" borderId="0" xfId="0" applyNumberFormat="1" applyFont="1" applyFill="1" applyAlignment="1">
      <alignment horizontal="right"/>
    </xf>
    <xf numFmtId="168" fontId="44" fillId="0" borderId="0" xfId="6" applyNumberFormat="1" applyFont="1" applyFill="1"/>
    <xf numFmtId="168" fontId="8" fillId="0" borderId="12" xfId="6" applyNumberFormat="1" applyFont="1" applyFill="1" applyBorder="1" applyAlignment="1">
      <alignment horizontal="center"/>
    </xf>
    <xf numFmtId="0" fontId="8" fillId="0" borderId="12" xfId="5" applyFont="1" applyFill="1" applyBorder="1" applyAlignment="1">
      <alignment horizontal="center" vertical="center"/>
    </xf>
    <xf numFmtId="0" fontId="8" fillId="0" borderId="12" xfId="5" applyFont="1" applyFill="1" applyBorder="1" applyAlignment="1">
      <alignment horizontal="center"/>
    </xf>
    <xf numFmtId="14" fontId="8" fillId="0" borderId="17" xfId="5" applyNumberFormat="1" applyFont="1" applyFill="1" applyBorder="1" applyAlignment="1">
      <alignment horizontal="center"/>
    </xf>
    <xf numFmtId="0" fontId="8" fillId="0" borderId="17" xfId="5" applyFont="1" applyFill="1" applyBorder="1" applyAlignment="1">
      <alignment horizontal="center" vertical="center"/>
    </xf>
    <xf numFmtId="14" fontId="8" fillId="0" borderId="17" xfId="5" applyNumberFormat="1" applyFont="1" applyFill="1" applyBorder="1" applyAlignment="1">
      <alignment horizontal="center" wrapText="1"/>
    </xf>
    <xf numFmtId="0" fontId="8" fillId="0" borderId="17" xfId="5" applyFont="1" applyFill="1" applyBorder="1" applyAlignment="1">
      <alignment horizontal="center"/>
    </xf>
    <xf numFmtId="0" fontId="8" fillId="0" borderId="14" xfId="5" applyFont="1" applyFill="1" applyBorder="1" applyAlignment="1">
      <alignment horizontal="center"/>
    </xf>
    <xf numFmtId="0" fontId="4" fillId="0" borderId="14" xfId="5" applyFont="1" applyFill="1" applyBorder="1" applyAlignment="1"/>
    <xf numFmtId="1" fontId="8" fillId="0" borderId="14" xfId="5" applyNumberFormat="1" applyFont="1" applyFill="1" applyBorder="1" applyAlignment="1">
      <alignment horizontal="right"/>
    </xf>
    <xf numFmtId="3" fontId="8" fillId="0" borderId="14" xfId="7" applyNumberFormat="1" applyFont="1" applyFill="1" applyBorder="1"/>
    <xf numFmtId="3" fontId="8" fillId="0" borderId="14" xfId="5" applyNumberFormat="1" applyFont="1" applyFill="1" applyBorder="1" applyAlignment="1"/>
    <xf numFmtId="9" fontId="8" fillId="0" borderId="14" xfId="2" applyFont="1" applyFill="1" applyBorder="1" applyAlignment="1"/>
    <xf numFmtId="9" fontId="30" fillId="0" borderId="14" xfId="2" applyFont="1" applyFill="1" applyBorder="1" applyAlignment="1">
      <alignment horizontal="center" vertical="center"/>
    </xf>
    <xf numFmtId="0" fontId="8" fillId="0" borderId="14" xfId="5" applyNumberFormat="1" applyFont="1" applyFill="1" applyBorder="1" applyAlignment="1">
      <alignment vertical="top"/>
    </xf>
    <xf numFmtId="1" fontId="8" fillId="0" borderId="14" xfId="5" applyNumberFormat="1" applyFont="1" applyFill="1" applyBorder="1" applyAlignment="1">
      <alignment horizontal="right" vertical="top"/>
    </xf>
    <xf numFmtId="3" fontId="34" fillId="0" borderId="14" xfId="7" applyNumberFormat="1" applyFont="1" applyFill="1" applyBorder="1" applyAlignment="1">
      <alignment horizontal="right"/>
    </xf>
    <xf numFmtId="0" fontId="8" fillId="0" borderId="0" xfId="0" applyFont="1" applyAlignment="1"/>
    <xf numFmtId="3" fontId="4" fillId="0" borderId="14" xfId="7" applyNumberFormat="1" applyFont="1" applyFill="1" applyBorder="1"/>
    <xf numFmtId="3" fontId="30" fillId="0" borderId="14" xfId="5" applyNumberFormat="1" applyFont="1" applyFill="1" applyBorder="1" applyAlignment="1"/>
    <xf numFmtId="3" fontId="45" fillId="0" borderId="14" xfId="5" applyNumberFormat="1" applyFont="1" applyFill="1" applyBorder="1" applyAlignment="1"/>
    <xf numFmtId="9" fontId="15" fillId="0" borderId="14" xfId="7" applyNumberFormat="1" applyFont="1" applyFill="1" applyBorder="1" applyAlignment="1">
      <alignment horizontal="center"/>
    </xf>
    <xf numFmtId="9" fontId="30" fillId="0" borderId="14" xfId="7" applyNumberFormat="1" applyFont="1" applyFill="1" applyBorder="1" applyAlignment="1">
      <alignment horizontal="center"/>
    </xf>
    <xf numFmtId="3" fontId="8" fillId="0" borderId="14" xfId="7" applyNumberFormat="1" applyFont="1" applyFill="1" applyBorder="1" applyAlignment="1"/>
    <xf numFmtId="3" fontId="8" fillId="0" borderId="15" xfId="7" applyNumberFormat="1" applyFont="1" applyFill="1" applyBorder="1" applyAlignment="1"/>
    <xf numFmtId="0" fontId="46" fillId="0" borderId="14" xfId="5" applyFont="1" applyFill="1" applyBorder="1" applyAlignment="1">
      <alignment horizontal="center"/>
    </xf>
    <xf numFmtId="0" fontId="46" fillId="0" borderId="14" xfId="5" applyNumberFormat="1" applyFont="1" applyFill="1" applyBorder="1" applyAlignment="1">
      <alignment vertical="top"/>
    </xf>
    <xf numFmtId="168" fontId="46" fillId="0" borderId="14" xfId="6" applyNumberFormat="1" applyFont="1" applyFill="1" applyBorder="1"/>
    <xf numFmtId="3" fontId="46" fillId="0" borderId="14" xfId="5" applyNumberFormat="1" applyFont="1" applyFill="1" applyBorder="1" applyAlignment="1"/>
    <xf numFmtId="3" fontId="46" fillId="0" borderId="14" xfId="7" applyNumberFormat="1" applyFont="1" applyFill="1" applyBorder="1"/>
    <xf numFmtId="3" fontId="8" fillId="0" borderId="16" xfId="7" applyNumberFormat="1" applyFont="1" applyFill="1" applyBorder="1"/>
    <xf numFmtId="3" fontId="8" fillId="0" borderId="16" xfId="5" applyNumberFormat="1" applyFont="1" applyFill="1" applyBorder="1" applyAlignment="1"/>
    <xf numFmtId="3" fontId="30" fillId="0" borderId="16" xfId="5" applyNumberFormat="1" applyFont="1" applyFill="1" applyBorder="1" applyAlignment="1"/>
    <xf numFmtId="3" fontId="34" fillId="0" borderId="16" xfId="7" applyNumberFormat="1" applyFont="1" applyFill="1" applyBorder="1" applyAlignment="1">
      <alignment horizontal="right"/>
    </xf>
    <xf numFmtId="168" fontId="4" fillId="0" borderId="16" xfId="6" applyNumberFormat="1" applyFont="1" applyFill="1" applyBorder="1" applyAlignment="1">
      <alignment vertical="top"/>
    </xf>
    <xf numFmtId="168" fontId="8" fillId="0" borderId="16" xfId="6" applyNumberFormat="1" applyFont="1" applyFill="1" applyBorder="1" applyAlignment="1">
      <alignment vertical="top"/>
    </xf>
    <xf numFmtId="3" fontId="8" fillId="0" borderId="16" xfId="5" applyNumberFormat="1" applyFont="1" applyFill="1" applyBorder="1" applyAlignment="1">
      <alignment vertical="top"/>
    </xf>
    <xf numFmtId="0" fontId="4" fillId="0" borderId="14" xfId="5" applyFont="1" applyFill="1" applyBorder="1" applyAlignment="1">
      <alignment horizontal="left" vertical="center"/>
    </xf>
    <xf numFmtId="1" fontId="4" fillId="0" borderId="14" xfId="5" applyNumberFormat="1" applyFont="1" applyFill="1" applyBorder="1" applyAlignment="1">
      <alignment horizontal="left" vertical="center"/>
    </xf>
    <xf numFmtId="168" fontId="4" fillId="0" borderId="14" xfId="6" applyNumberFormat="1" applyFont="1" applyFill="1" applyBorder="1" applyAlignment="1">
      <alignment horizontal="left" vertical="center"/>
    </xf>
    <xf numFmtId="0" fontId="8" fillId="0" borderId="0" xfId="8" applyFont="1" applyFill="1" applyAlignment="1"/>
    <xf numFmtId="1" fontId="8" fillId="0" borderId="0" xfId="8" applyNumberFormat="1" applyFont="1" applyFill="1" applyAlignment="1">
      <alignment horizontal="right"/>
    </xf>
    <xf numFmtId="4" fontId="4" fillId="0" borderId="0" xfId="0" applyNumberFormat="1" applyFont="1" applyFill="1" applyAlignment="1">
      <alignment vertical="top"/>
    </xf>
    <xf numFmtId="1" fontId="8" fillId="0" borderId="0" xfId="8" applyNumberFormat="1" applyFont="1" applyFill="1" applyAlignment="1"/>
    <xf numFmtId="3" fontId="4" fillId="0" borderId="0" xfId="5" applyNumberFormat="1" applyFont="1" applyFill="1" applyBorder="1" applyAlignment="1"/>
    <xf numFmtId="168" fontId="8" fillId="0" borderId="0" xfId="8" applyNumberFormat="1" applyFont="1" applyFill="1" applyAlignment="1"/>
    <xf numFmtId="168" fontId="0" fillId="0" borderId="0" xfId="0" applyNumberFormat="1" applyAlignment="1"/>
    <xf numFmtId="0" fontId="15" fillId="0" borderId="14" xfId="0" applyFont="1" applyBorder="1" applyAlignment="1">
      <alignment vertical="center"/>
    </xf>
    <xf numFmtId="0" fontId="15" fillId="0" borderId="14" xfId="0" applyFont="1" applyBorder="1" applyAlignment="1">
      <alignment horizontal="center" vertical="center"/>
    </xf>
    <xf numFmtId="3" fontId="15" fillId="0" borderId="14" xfId="0" applyNumberFormat="1" applyFont="1" applyBorder="1" applyAlignment="1">
      <alignment vertical="center"/>
    </xf>
    <xf numFmtId="3" fontId="49" fillId="0" borderId="14" xfId="0" applyNumberFormat="1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23" fillId="0" borderId="1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4" fillId="0" borderId="13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8" fillId="0" borderId="0" xfId="3" applyFont="1" applyBorder="1" applyAlignment="1">
      <alignment horizontal="center"/>
    </xf>
    <xf numFmtId="0" fontId="8" fillId="0" borderId="12" xfId="5" applyFont="1" applyFill="1" applyBorder="1" applyAlignment="1">
      <alignment horizontal="center" vertical="center"/>
    </xf>
    <xf numFmtId="0" fontId="8" fillId="0" borderId="17" xfId="5" applyFont="1" applyFill="1" applyBorder="1" applyAlignment="1">
      <alignment horizontal="center" vertical="center"/>
    </xf>
    <xf numFmtId="1" fontId="8" fillId="0" borderId="12" xfId="5" applyNumberFormat="1" applyFont="1" applyFill="1" applyBorder="1" applyAlignment="1">
      <alignment horizontal="center" vertical="center"/>
    </xf>
    <xf numFmtId="1" fontId="8" fillId="0" borderId="17" xfId="5" applyNumberFormat="1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3" fontId="50" fillId="0" borderId="14" xfId="0" applyNumberFormat="1" applyFont="1" applyBorder="1"/>
  </cellXfs>
  <cellStyles count="9">
    <cellStyle name="Comma" xfId="1" builtinId="3"/>
    <cellStyle name="Comma 4" xfId="6"/>
    <cellStyle name="Comma_21.Aktivet Afatgjata Materiale  09" xfId="7"/>
    <cellStyle name="Explanatory Text" xfId="3" builtinId="53" customBuiltin="1"/>
    <cellStyle name="Normal" xfId="0" builtinId="0"/>
    <cellStyle name="Normal 2" xfId="4"/>
    <cellStyle name="Normal 2 3" xfId="5"/>
    <cellStyle name="Normal 3" xfId="8"/>
    <cellStyle name="Percent" xfId="2" builtinId="5"/>
  </cellStyles>
  <dxfs count="0"/>
  <tableStyles count="0" defaultTableStyle="TableStyleMedium9" defaultPivotStyle="PivotStyleLight16"/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TS\Downloads\Users\BTS\Downloads\sintetikl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n pas mbylljes"/>
      <sheetName val="sin bilanc"/>
      <sheetName val="tatim fitimi"/>
      <sheetName val="tatim burim"/>
      <sheetName val="sig shoq"/>
      <sheetName val="TVSH"/>
      <sheetName val="listepagesa"/>
      <sheetName val="listepagesa qershor"/>
      <sheetName val="deklarata tb"/>
    </sheetNames>
    <sheetDataSet>
      <sheetData sheetId="0"/>
      <sheetData sheetId="1">
        <row r="42">
          <cell r="F42">
            <v>-1362141.96399987</v>
          </cell>
        </row>
        <row r="58">
          <cell r="F58">
            <v>100000.08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2:O54"/>
  <sheetViews>
    <sheetView topLeftCell="A28" workbookViewId="0">
      <selection activeCell="H57" sqref="H57"/>
    </sheetView>
  </sheetViews>
  <sheetFormatPr defaultRowHeight="12.75"/>
  <cols>
    <col min="1" max="1" width="2.85546875" customWidth="1"/>
    <col min="2" max="3" width="8.85546875" customWidth="1"/>
    <col min="4" max="4" width="11.42578125" customWidth="1"/>
    <col min="5" max="5" width="9.140625" customWidth="1"/>
    <col min="6" max="6" width="10.140625" customWidth="1"/>
    <col min="7" max="7" width="10" customWidth="1"/>
    <col min="8" max="8" width="17.42578125" customWidth="1"/>
    <col min="9" max="9" width="5.85546875" customWidth="1"/>
    <col min="10" max="10" width="5.140625" hidden="1" customWidth="1"/>
    <col min="11" max="1025" width="8.85546875" customWidth="1"/>
  </cols>
  <sheetData>
    <row r="2" spans="2:15">
      <c r="B2" s="1"/>
      <c r="C2" s="2"/>
      <c r="D2" s="2"/>
      <c r="E2" s="2"/>
      <c r="F2" s="2"/>
      <c r="G2" s="2"/>
      <c r="H2" s="2"/>
      <c r="I2" s="3"/>
    </row>
    <row r="3" spans="2:15">
      <c r="B3" s="4"/>
      <c r="C3" s="5" t="s">
        <v>0</v>
      </c>
      <c r="D3" s="5"/>
      <c r="E3" s="5"/>
      <c r="F3" s="6" t="s">
        <v>1</v>
      </c>
      <c r="G3" s="6"/>
      <c r="H3" s="6"/>
      <c r="I3" s="7"/>
    </row>
    <row r="4" spans="2:15">
      <c r="B4" s="4"/>
      <c r="C4" s="5" t="s">
        <v>2</v>
      </c>
      <c r="D4" s="5"/>
      <c r="E4" s="5"/>
      <c r="F4" s="8" t="s">
        <v>3</v>
      </c>
      <c r="G4" s="8"/>
      <c r="H4" s="8"/>
      <c r="I4" s="7"/>
      <c r="M4" s="9"/>
      <c r="N4" s="9"/>
      <c r="O4" s="9"/>
    </row>
    <row r="5" spans="2:15">
      <c r="B5" s="4"/>
      <c r="C5" s="5" t="s">
        <v>4</v>
      </c>
      <c r="D5" s="5"/>
      <c r="E5" s="301" t="s">
        <v>5</v>
      </c>
      <c r="F5" s="301"/>
      <c r="G5" s="301"/>
      <c r="H5" s="301"/>
      <c r="I5" s="7"/>
      <c r="M5" s="9"/>
      <c r="N5" s="9"/>
      <c r="O5" s="9"/>
    </row>
    <row r="6" spans="2:15">
      <c r="B6" s="4"/>
      <c r="C6" s="5"/>
      <c r="D6" s="5"/>
      <c r="E6" s="5"/>
      <c r="F6" s="5"/>
      <c r="G6" s="299"/>
      <c r="H6" s="299"/>
      <c r="I6" s="7"/>
      <c r="M6" s="10"/>
      <c r="N6" s="10"/>
      <c r="O6" s="10"/>
    </row>
    <row r="7" spans="2:15">
      <c r="B7" s="4"/>
      <c r="C7" s="11" t="s">
        <v>6</v>
      </c>
      <c r="D7" s="5"/>
      <c r="E7" s="12"/>
      <c r="F7" s="301">
        <v>2012</v>
      </c>
      <c r="G7" s="301"/>
      <c r="H7" s="12"/>
      <c r="I7" s="7"/>
      <c r="M7" s="10"/>
      <c r="N7" s="10"/>
      <c r="O7" s="10"/>
    </row>
    <row r="8" spans="2:15">
      <c r="B8" s="4"/>
      <c r="C8" s="11" t="s">
        <v>7</v>
      </c>
      <c r="D8" s="5"/>
      <c r="E8" s="13"/>
      <c r="F8" s="297"/>
      <c r="G8" s="297"/>
      <c r="H8" s="13"/>
      <c r="I8" s="7"/>
      <c r="M8" s="9"/>
      <c r="N8" s="9"/>
      <c r="O8" s="9"/>
    </row>
    <row r="9" spans="2:15">
      <c r="B9" s="4"/>
      <c r="C9" s="5"/>
      <c r="D9" s="5"/>
      <c r="E9" s="5"/>
      <c r="F9" s="5"/>
      <c r="G9" s="5"/>
      <c r="H9" s="5"/>
      <c r="I9" s="7"/>
    </row>
    <row r="10" spans="2:15">
      <c r="B10" s="4"/>
      <c r="C10" s="11" t="s">
        <v>8</v>
      </c>
      <c r="D10" s="5"/>
      <c r="E10" s="301" t="s">
        <v>9</v>
      </c>
      <c r="F10" s="301"/>
      <c r="G10" s="301"/>
      <c r="H10" s="301"/>
      <c r="I10" s="7"/>
    </row>
    <row r="11" spans="2:15">
      <c r="B11" s="4"/>
      <c r="C11" s="5"/>
      <c r="D11" s="5"/>
      <c r="E11" s="297"/>
      <c r="F11" s="297"/>
      <c r="G11" s="297"/>
      <c r="H11" s="297"/>
      <c r="I11" s="7"/>
    </row>
    <row r="12" spans="2:15">
      <c r="B12" s="4"/>
      <c r="C12" s="5"/>
      <c r="D12" s="5"/>
      <c r="E12" s="298"/>
      <c r="F12" s="298"/>
      <c r="G12" s="298"/>
      <c r="H12" s="298"/>
      <c r="I12" s="7"/>
    </row>
    <row r="13" spans="2:15">
      <c r="B13" s="4"/>
      <c r="C13" s="5"/>
      <c r="D13" s="5"/>
      <c r="E13" s="299"/>
      <c r="F13" s="299"/>
      <c r="G13" s="299"/>
      <c r="H13" s="299"/>
      <c r="I13" s="7"/>
    </row>
    <row r="14" spans="2:15">
      <c r="B14" s="4"/>
      <c r="C14" s="5"/>
      <c r="D14" s="5"/>
      <c r="E14" s="5"/>
      <c r="F14" s="5"/>
      <c r="G14" s="5"/>
      <c r="H14" s="5"/>
      <c r="I14" s="7"/>
    </row>
    <row r="15" spans="2:15">
      <c r="B15" s="4"/>
      <c r="C15" s="5"/>
      <c r="D15" s="5"/>
      <c r="E15" s="5"/>
      <c r="F15" s="5"/>
      <c r="G15" s="5"/>
      <c r="H15" s="5"/>
      <c r="I15" s="7"/>
    </row>
    <row r="16" spans="2:15">
      <c r="B16" s="4"/>
      <c r="C16" s="5"/>
      <c r="D16" s="5"/>
      <c r="E16" s="5"/>
      <c r="F16" s="5"/>
      <c r="G16" s="5"/>
      <c r="H16" s="5"/>
      <c r="I16" s="7"/>
    </row>
    <row r="17" spans="2:9">
      <c r="B17" s="4"/>
      <c r="C17" s="5"/>
      <c r="D17" s="5"/>
      <c r="E17" s="5"/>
      <c r="F17" s="5"/>
      <c r="G17" s="5"/>
      <c r="H17" s="5"/>
      <c r="I17" s="7"/>
    </row>
    <row r="18" spans="2:9">
      <c r="B18" s="4"/>
      <c r="C18" s="5"/>
      <c r="D18" s="5"/>
      <c r="E18" s="5"/>
      <c r="F18" s="5"/>
      <c r="G18" s="5"/>
      <c r="H18" s="5"/>
      <c r="I18" s="7"/>
    </row>
    <row r="19" spans="2:9" ht="23.25">
      <c r="B19" s="4"/>
      <c r="C19" s="300" t="s">
        <v>10</v>
      </c>
      <c r="D19" s="300"/>
      <c r="E19" s="300"/>
      <c r="F19" s="300"/>
      <c r="G19" s="300"/>
      <c r="H19" s="300"/>
      <c r="I19" s="7"/>
    </row>
    <row r="20" spans="2:9">
      <c r="B20" s="4"/>
      <c r="C20" s="5"/>
      <c r="D20" s="5"/>
      <c r="E20" s="5"/>
      <c r="F20" s="5"/>
      <c r="G20" s="5"/>
      <c r="H20" s="5"/>
      <c r="I20" s="7"/>
    </row>
    <row r="21" spans="2:9">
      <c r="B21" s="4"/>
      <c r="C21" s="14" t="s">
        <v>11</v>
      </c>
      <c r="D21" s="14"/>
      <c r="E21" s="14"/>
      <c r="F21" s="14"/>
      <c r="G21" s="14"/>
      <c r="H21" s="14"/>
      <c r="I21" s="7"/>
    </row>
    <row r="22" spans="2:9">
      <c r="B22" s="4" t="s">
        <v>12</v>
      </c>
      <c r="C22" s="14"/>
      <c r="D22" s="14"/>
      <c r="E22" s="14"/>
      <c r="F22" s="14"/>
      <c r="G22" s="14"/>
      <c r="H22" s="14"/>
      <c r="I22" s="7"/>
    </row>
    <row r="23" spans="2:9">
      <c r="B23" s="4"/>
      <c r="C23" s="5"/>
      <c r="D23" s="5"/>
      <c r="E23" s="5"/>
      <c r="F23" s="5"/>
      <c r="G23" s="5"/>
      <c r="H23" s="5"/>
      <c r="I23" s="7"/>
    </row>
    <row r="24" spans="2:9">
      <c r="B24" s="4"/>
      <c r="C24" s="5"/>
      <c r="D24" s="5"/>
      <c r="E24" s="5"/>
      <c r="F24" s="5"/>
      <c r="G24" s="5"/>
      <c r="H24" s="5"/>
      <c r="I24" s="7"/>
    </row>
    <row r="25" spans="2:9">
      <c r="B25" s="4"/>
      <c r="C25" s="5"/>
      <c r="D25" s="5"/>
      <c r="E25" s="5"/>
      <c r="F25" s="5"/>
      <c r="G25" s="5"/>
      <c r="H25" s="5"/>
      <c r="I25" s="7"/>
    </row>
    <row r="26" spans="2:9" ht="18">
      <c r="B26" s="4"/>
      <c r="C26" s="5"/>
      <c r="D26" s="15" t="s">
        <v>13</v>
      </c>
      <c r="E26" s="15"/>
      <c r="F26" s="15">
        <v>2019</v>
      </c>
      <c r="G26" s="12"/>
      <c r="H26" s="5"/>
      <c r="I26" s="7"/>
    </row>
    <row r="27" spans="2:9">
      <c r="B27" s="4"/>
      <c r="C27" s="5"/>
      <c r="D27" s="5"/>
      <c r="E27" s="5"/>
      <c r="F27" s="5"/>
      <c r="G27" s="5"/>
      <c r="H27" s="5"/>
      <c r="I27" s="7"/>
    </row>
    <row r="28" spans="2:9">
      <c r="B28" s="4"/>
      <c r="C28" s="5"/>
      <c r="D28" s="5"/>
      <c r="E28" s="5"/>
      <c r="F28" s="5"/>
      <c r="G28" s="5"/>
      <c r="H28" s="5"/>
      <c r="I28" s="7"/>
    </row>
    <row r="29" spans="2:9">
      <c r="B29" s="4"/>
      <c r="C29" s="5"/>
      <c r="D29" s="5"/>
      <c r="E29" s="5"/>
      <c r="F29" s="5"/>
      <c r="G29" s="5"/>
      <c r="H29" s="5"/>
      <c r="I29" s="7"/>
    </row>
    <row r="30" spans="2:9">
      <c r="B30" s="4"/>
      <c r="C30" s="5"/>
      <c r="D30" s="5"/>
      <c r="E30" s="5"/>
      <c r="F30" s="5"/>
      <c r="G30" s="5"/>
      <c r="H30" s="5"/>
      <c r="I30" s="7"/>
    </row>
    <row r="31" spans="2:9">
      <c r="B31" s="4"/>
      <c r="C31" s="5"/>
      <c r="D31" s="5"/>
      <c r="E31" s="5"/>
      <c r="F31" s="5"/>
      <c r="G31" s="5"/>
      <c r="H31" s="5"/>
      <c r="I31" s="7"/>
    </row>
    <row r="32" spans="2:9">
      <c r="B32" s="4"/>
      <c r="C32" s="5"/>
      <c r="D32" s="5"/>
      <c r="E32" s="5"/>
      <c r="F32" s="5"/>
      <c r="G32" s="5"/>
      <c r="H32" s="5"/>
      <c r="I32" s="7"/>
    </row>
    <row r="33" spans="2:9">
      <c r="B33" s="4"/>
      <c r="C33" s="5"/>
      <c r="D33" s="5"/>
      <c r="E33" s="5"/>
      <c r="F33" s="5"/>
      <c r="G33" s="5"/>
      <c r="H33" s="5"/>
      <c r="I33" s="7"/>
    </row>
    <row r="34" spans="2:9">
      <c r="B34" s="4"/>
      <c r="C34" s="5"/>
      <c r="D34" s="5"/>
      <c r="E34" s="5"/>
      <c r="F34" s="5"/>
      <c r="G34" s="5"/>
      <c r="H34" s="5"/>
      <c r="I34" s="7"/>
    </row>
    <row r="35" spans="2:9">
      <c r="B35" s="4"/>
      <c r="C35" s="5"/>
      <c r="D35" s="5"/>
      <c r="E35" s="5"/>
      <c r="F35" s="5"/>
      <c r="G35" s="5"/>
      <c r="H35" s="5"/>
      <c r="I35" s="7"/>
    </row>
    <row r="36" spans="2:9">
      <c r="B36" s="4"/>
      <c r="C36" s="5"/>
      <c r="D36" s="5"/>
      <c r="E36" s="5"/>
      <c r="F36" s="5"/>
      <c r="G36" s="5"/>
      <c r="H36" s="5"/>
      <c r="I36" s="7"/>
    </row>
    <row r="37" spans="2:9">
      <c r="B37" s="4"/>
      <c r="C37" s="5"/>
      <c r="D37" s="5"/>
      <c r="E37" s="5"/>
      <c r="F37" s="5"/>
      <c r="G37" s="5"/>
      <c r="H37" s="5"/>
      <c r="I37" s="7"/>
    </row>
    <row r="38" spans="2:9">
      <c r="B38" s="4"/>
      <c r="C38" s="5"/>
      <c r="D38" s="5"/>
      <c r="E38" s="5"/>
      <c r="F38" s="5"/>
      <c r="G38" s="5"/>
      <c r="H38" s="5"/>
      <c r="I38" s="7"/>
    </row>
    <row r="39" spans="2:9">
      <c r="B39" s="4"/>
      <c r="C39" s="5"/>
      <c r="D39" s="5"/>
      <c r="E39" s="5"/>
      <c r="F39" s="5"/>
      <c r="G39" s="5"/>
      <c r="H39" s="5"/>
      <c r="I39" s="7"/>
    </row>
    <row r="40" spans="2:9">
      <c r="B40" s="4"/>
      <c r="C40" s="5" t="s">
        <v>14</v>
      </c>
      <c r="D40" s="5"/>
      <c r="E40" s="5"/>
      <c r="F40" s="5"/>
      <c r="G40" s="5"/>
      <c r="H40" s="6" t="s">
        <v>15</v>
      </c>
      <c r="I40" s="16"/>
    </row>
    <row r="41" spans="2:9">
      <c r="B41" s="4"/>
      <c r="C41" s="5" t="s">
        <v>16</v>
      </c>
      <c r="D41" s="5"/>
      <c r="E41" s="5"/>
      <c r="F41" s="5"/>
      <c r="G41" s="5"/>
      <c r="H41" s="8" t="s">
        <v>17</v>
      </c>
      <c r="I41" s="16"/>
    </row>
    <row r="42" spans="2:9">
      <c r="B42" s="4"/>
      <c r="C42" s="5" t="s">
        <v>18</v>
      </c>
      <c r="D42" s="5"/>
      <c r="E42" s="5"/>
      <c r="F42" s="5"/>
      <c r="G42" s="5"/>
      <c r="H42" s="8" t="s">
        <v>19</v>
      </c>
      <c r="I42" s="16"/>
    </row>
    <row r="43" spans="2:9">
      <c r="B43" s="4"/>
      <c r="C43" s="5" t="s">
        <v>20</v>
      </c>
      <c r="D43" s="5"/>
      <c r="E43" s="5"/>
      <c r="F43" s="5"/>
      <c r="G43" s="5"/>
      <c r="H43" s="8" t="s">
        <v>19</v>
      </c>
      <c r="I43" s="16"/>
    </row>
    <row r="44" spans="2:9">
      <c r="B44" s="4"/>
      <c r="C44" s="5"/>
      <c r="D44" s="5"/>
      <c r="E44" s="5"/>
      <c r="F44" s="5"/>
      <c r="G44" s="5"/>
      <c r="H44" s="5"/>
      <c r="I44" s="7"/>
    </row>
    <row r="45" spans="2:9">
      <c r="B45" s="4"/>
      <c r="C45" s="5"/>
      <c r="D45" s="5"/>
      <c r="E45" s="5"/>
      <c r="F45" s="5"/>
      <c r="G45" s="5"/>
      <c r="H45" s="5"/>
      <c r="I45" s="7"/>
    </row>
    <row r="46" spans="2:9">
      <c r="B46" s="4"/>
      <c r="C46" s="5" t="s">
        <v>21</v>
      </c>
      <c r="D46" s="5"/>
      <c r="E46" s="5"/>
      <c r="F46" s="5"/>
      <c r="G46" s="5" t="s">
        <v>22</v>
      </c>
      <c r="H46" s="17" t="s">
        <v>401</v>
      </c>
      <c r="I46" s="7"/>
    </row>
    <row r="47" spans="2:9">
      <c r="B47" s="4"/>
      <c r="C47" s="5"/>
      <c r="D47" s="5"/>
      <c r="E47" s="5"/>
      <c r="F47" s="5"/>
      <c r="G47" s="5" t="s">
        <v>23</v>
      </c>
      <c r="H47" s="18" t="s">
        <v>402</v>
      </c>
      <c r="I47" s="7"/>
    </row>
    <row r="48" spans="2:9">
      <c r="B48" s="19"/>
      <c r="C48" s="20"/>
      <c r="D48" s="20"/>
      <c r="E48" s="20"/>
      <c r="F48" s="20"/>
      <c r="G48" s="20"/>
      <c r="H48" s="20"/>
      <c r="I48" s="7"/>
    </row>
    <row r="49" spans="2:9">
      <c r="B49" s="4"/>
      <c r="C49" s="5" t="s">
        <v>24</v>
      </c>
      <c r="D49" s="5"/>
      <c r="E49" s="5"/>
      <c r="F49" s="21"/>
      <c r="G49" s="12"/>
      <c r="H49" s="17" t="s">
        <v>414</v>
      </c>
      <c r="I49" s="7"/>
    </row>
    <row r="50" spans="2:9">
      <c r="B50" s="4"/>
      <c r="C50" s="5"/>
      <c r="D50" s="5"/>
      <c r="E50" s="5"/>
      <c r="F50" s="5"/>
      <c r="G50" s="5"/>
      <c r="H50" s="5"/>
      <c r="I50" s="7"/>
    </row>
    <row r="51" spans="2:9">
      <c r="B51" s="4"/>
      <c r="C51" s="5"/>
      <c r="D51" s="5"/>
      <c r="E51" s="5"/>
      <c r="F51" s="5"/>
      <c r="G51" s="5"/>
      <c r="H51" s="5"/>
      <c r="I51" s="7"/>
    </row>
    <row r="52" spans="2:9">
      <c r="B52" s="19"/>
      <c r="C52" s="20"/>
      <c r="D52" s="20"/>
      <c r="E52" s="20"/>
      <c r="F52" s="20"/>
      <c r="G52" s="20"/>
      <c r="H52" s="20"/>
      <c r="I52" s="22"/>
    </row>
    <row r="53" spans="2:9">
      <c r="B53" s="19"/>
      <c r="C53" s="20"/>
      <c r="D53" s="20"/>
      <c r="E53" s="20"/>
      <c r="F53" s="20"/>
      <c r="G53" s="20"/>
      <c r="H53" s="20"/>
      <c r="I53" s="22"/>
    </row>
    <row r="54" spans="2:9">
      <c r="B54" s="23"/>
      <c r="C54" s="24"/>
      <c r="D54" s="24"/>
      <c r="E54" s="24"/>
      <c r="F54" s="24"/>
      <c r="G54" s="24"/>
      <c r="H54" s="24"/>
      <c r="I54" s="25"/>
    </row>
  </sheetData>
  <mergeCells count="9">
    <mergeCell ref="E11:H11"/>
    <mergeCell ref="E12:H12"/>
    <mergeCell ref="E13:H13"/>
    <mergeCell ref="C19:H19"/>
    <mergeCell ref="E5:H5"/>
    <mergeCell ref="G6:H6"/>
    <mergeCell ref="F7:G7"/>
    <mergeCell ref="F8:G8"/>
    <mergeCell ref="E10:H10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F54"/>
  <sheetViews>
    <sheetView workbookViewId="0">
      <selection activeCell="A53" sqref="A53:IV54"/>
    </sheetView>
  </sheetViews>
  <sheetFormatPr defaultRowHeight="12.75"/>
  <cols>
    <col min="1" max="1" width="1.5703125" customWidth="1"/>
    <col min="2" max="2" width="4.85546875" customWidth="1"/>
    <col min="3" max="3" width="9" customWidth="1"/>
    <col min="4" max="4" width="71" customWidth="1"/>
    <col min="5" max="1025" width="9" customWidth="1"/>
  </cols>
  <sheetData>
    <row r="1" spans="1:6">
      <c r="A1" s="200"/>
      <c r="B1" s="201"/>
      <c r="C1" s="201"/>
      <c r="D1" s="202"/>
    </row>
    <row r="2" spans="1:6" ht="18">
      <c r="A2" s="332" t="s">
        <v>345</v>
      </c>
      <c r="B2" s="332"/>
      <c r="C2" s="332"/>
      <c r="D2" s="332"/>
      <c r="E2" s="203"/>
      <c r="F2" s="203"/>
    </row>
    <row r="3" spans="1:6">
      <c r="A3" s="204"/>
      <c r="B3" s="205" t="s">
        <v>346</v>
      </c>
      <c r="C3" s="206"/>
      <c r="D3" s="207"/>
      <c r="E3" s="208"/>
      <c r="F3" s="208"/>
    </row>
    <row r="4" spans="1:6">
      <c r="A4" s="204"/>
      <c r="B4" s="209"/>
      <c r="C4" s="210" t="s">
        <v>347</v>
      </c>
      <c r="D4" s="207"/>
      <c r="E4" s="208"/>
      <c r="F4" s="208"/>
    </row>
    <row r="5" spans="1:6">
      <c r="A5" s="204"/>
      <c r="B5" s="209"/>
      <c r="C5" s="210" t="s">
        <v>348</v>
      </c>
      <c r="D5" s="207"/>
      <c r="E5" s="208"/>
      <c r="F5" s="208"/>
    </row>
    <row r="6" spans="1:6">
      <c r="A6" s="204"/>
      <c r="B6" s="209" t="s">
        <v>349</v>
      </c>
      <c r="C6" s="211"/>
      <c r="D6" s="207"/>
      <c r="E6" s="208"/>
      <c r="F6" s="208"/>
    </row>
    <row r="7" spans="1:6">
      <c r="A7" s="204"/>
      <c r="B7" s="209"/>
      <c r="C7" s="210" t="s">
        <v>350</v>
      </c>
      <c r="D7" s="207"/>
      <c r="E7" s="208"/>
      <c r="F7" s="208"/>
    </row>
    <row r="8" spans="1:6">
      <c r="A8" s="204"/>
      <c r="B8" s="212"/>
      <c r="C8" s="210" t="s">
        <v>351</v>
      </c>
      <c r="D8" s="207"/>
      <c r="E8" s="208"/>
      <c r="F8" s="208"/>
    </row>
    <row r="9" spans="1:6">
      <c r="A9" s="204"/>
      <c r="B9" s="213"/>
      <c r="C9" s="214" t="s">
        <v>352</v>
      </c>
      <c r="D9" s="207"/>
      <c r="E9" s="208"/>
      <c r="F9" s="208"/>
    </row>
    <row r="10" spans="1:6" ht="15.75">
      <c r="A10" s="215"/>
      <c r="B10" s="216" t="s">
        <v>353</v>
      </c>
      <c r="C10" s="217" t="s">
        <v>354</v>
      </c>
      <c r="D10" s="218"/>
    </row>
    <row r="11" spans="1:6">
      <c r="A11" s="215"/>
      <c r="B11" s="219">
        <v>1</v>
      </c>
      <c r="C11" s="220" t="s">
        <v>355</v>
      </c>
      <c r="D11" s="218"/>
    </row>
    <row r="12" spans="1:6">
      <c r="A12" s="215"/>
      <c r="B12" s="219">
        <v>2</v>
      </c>
      <c r="C12" s="20" t="s">
        <v>356</v>
      </c>
      <c r="D12" s="218"/>
    </row>
    <row r="13" spans="1:6">
      <c r="A13" s="215"/>
      <c r="B13" s="20">
        <v>3</v>
      </c>
      <c r="C13" s="20" t="s">
        <v>357</v>
      </c>
      <c r="D13" s="218"/>
    </row>
    <row r="14" spans="1:6">
      <c r="A14" s="221"/>
      <c r="B14" s="20">
        <v>4</v>
      </c>
      <c r="C14" s="20" t="s">
        <v>358</v>
      </c>
      <c r="D14" s="222"/>
      <c r="E14" s="32"/>
      <c r="F14" s="32"/>
    </row>
    <row r="15" spans="1:6">
      <c r="A15" s="221"/>
      <c r="B15" s="20"/>
      <c r="C15" s="220" t="s">
        <v>359</v>
      </c>
      <c r="D15" s="222"/>
      <c r="E15" s="32"/>
      <c r="F15" s="32"/>
    </row>
    <row r="16" spans="1:6">
      <c r="A16" s="221"/>
      <c r="B16" s="20" t="s">
        <v>360</v>
      </c>
      <c r="C16" s="20"/>
      <c r="D16" s="222"/>
      <c r="E16" s="32"/>
      <c r="F16" s="32"/>
    </row>
    <row r="17" spans="1:6">
      <c r="A17" s="221"/>
      <c r="B17" s="20"/>
      <c r="C17" s="220" t="s">
        <v>361</v>
      </c>
      <c r="D17" s="222"/>
      <c r="E17" s="32"/>
      <c r="F17" s="32"/>
    </row>
    <row r="18" spans="1:6">
      <c r="A18" s="221"/>
      <c r="B18" s="20" t="s">
        <v>362</v>
      </c>
      <c r="C18" s="20"/>
      <c r="D18" s="222"/>
      <c r="E18" s="32"/>
      <c r="F18" s="32"/>
    </row>
    <row r="19" spans="1:6">
      <c r="A19" s="221"/>
      <c r="B19" s="20"/>
      <c r="C19" s="220" t="s">
        <v>363</v>
      </c>
      <c r="D19" s="222"/>
      <c r="E19" s="32"/>
      <c r="F19" s="32"/>
    </row>
    <row r="20" spans="1:6">
      <c r="A20" s="221"/>
      <c r="B20" s="20" t="s">
        <v>364</v>
      </c>
      <c r="C20" s="20"/>
      <c r="D20" s="222"/>
      <c r="E20" s="32"/>
      <c r="F20" s="32"/>
    </row>
    <row r="21" spans="1:6">
      <c r="A21" s="221"/>
      <c r="B21" s="20"/>
      <c r="C21" s="20" t="s">
        <v>365</v>
      </c>
      <c r="D21" s="222"/>
      <c r="E21" s="32"/>
      <c r="F21" s="32"/>
    </row>
    <row r="22" spans="1:6">
      <c r="A22" s="221"/>
      <c r="B22" s="20" t="s">
        <v>366</v>
      </c>
      <c r="C22" s="20"/>
      <c r="D22" s="222"/>
      <c r="E22" s="32"/>
      <c r="F22" s="32"/>
    </row>
    <row r="23" spans="1:6">
      <c r="A23" s="221"/>
      <c r="B23" s="220" t="s">
        <v>367</v>
      </c>
      <c r="C23" s="20"/>
      <c r="D23" s="222"/>
      <c r="E23" s="32"/>
      <c r="F23" s="32"/>
    </row>
    <row r="24" spans="1:6">
      <c r="A24" s="221"/>
      <c r="B24" s="20"/>
      <c r="C24" s="20" t="s">
        <v>368</v>
      </c>
      <c r="D24" s="222"/>
      <c r="E24" s="32"/>
      <c r="F24" s="32"/>
    </row>
    <row r="25" spans="1:6">
      <c r="A25" s="221"/>
      <c r="B25" s="220" t="s">
        <v>369</v>
      </c>
      <c r="C25" s="20"/>
      <c r="D25" s="222"/>
      <c r="E25" s="32"/>
      <c r="F25" s="32"/>
    </row>
    <row r="26" spans="1:6">
      <c r="A26" s="221"/>
      <c r="B26" s="20"/>
      <c r="C26" s="20" t="s">
        <v>370</v>
      </c>
      <c r="D26" s="222"/>
      <c r="E26" s="32"/>
      <c r="F26" s="32"/>
    </row>
    <row r="27" spans="1:6">
      <c r="A27" s="221"/>
      <c r="B27" s="220" t="s">
        <v>371</v>
      </c>
      <c r="C27" s="20"/>
      <c r="D27" s="222"/>
      <c r="E27" s="32"/>
      <c r="F27" s="32"/>
    </row>
    <row r="28" spans="1:6">
      <c r="A28" s="221"/>
      <c r="B28" s="20" t="s">
        <v>372</v>
      </c>
      <c r="C28" s="20" t="s">
        <v>373</v>
      </c>
      <c r="D28" s="222"/>
      <c r="E28" s="32"/>
      <c r="F28" s="32"/>
    </row>
    <row r="29" spans="1:6">
      <c r="A29" s="221"/>
      <c r="B29" s="20"/>
      <c r="C29" s="220" t="s">
        <v>374</v>
      </c>
      <c r="D29" s="222"/>
      <c r="E29" s="32"/>
      <c r="F29" s="32"/>
    </row>
    <row r="30" spans="1:6">
      <c r="A30" s="221"/>
      <c r="B30" s="20"/>
      <c r="C30" s="220" t="s">
        <v>375</v>
      </c>
      <c r="D30" s="222"/>
      <c r="E30" s="32"/>
      <c r="F30" s="32"/>
    </row>
    <row r="31" spans="1:6">
      <c r="A31" s="221"/>
      <c r="B31" s="20"/>
      <c r="C31" s="220" t="s">
        <v>376</v>
      </c>
      <c r="D31" s="222"/>
      <c r="E31" s="32"/>
      <c r="F31" s="32"/>
    </row>
    <row r="32" spans="1:6">
      <c r="A32" s="221"/>
      <c r="B32" s="20"/>
      <c r="C32" s="220" t="s">
        <v>377</v>
      </c>
      <c r="D32" s="222"/>
      <c r="E32" s="32"/>
      <c r="F32" s="32"/>
    </row>
    <row r="33" spans="1:6">
      <c r="A33" s="221"/>
      <c r="B33" s="20"/>
      <c r="C33" s="220" t="s">
        <v>378</v>
      </c>
      <c r="D33" s="222"/>
      <c r="E33" s="32"/>
      <c r="F33" s="32"/>
    </row>
    <row r="34" spans="1:6">
      <c r="A34" s="221"/>
      <c r="B34" s="20"/>
      <c r="C34" s="220" t="s">
        <v>379</v>
      </c>
      <c r="D34" s="222"/>
      <c r="E34" s="32"/>
      <c r="F34" s="32"/>
    </row>
    <row r="35" spans="1:6" ht="15.75">
      <c r="A35" s="221"/>
      <c r="B35" s="216" t="s">
        <v>380</v>
      </c>
      <c r="C35" s="217" t="s">
        <v>381</v>
      </c>
      <c r="D35" s="222"/>
      <c r="E35" s="32"/>
      <c r="F35" s="32"/>
    </row>
    <row r="36" spans="1:6">
      <c r="A36" s="221"/>
      <c r="B36" s="20"/>
      <c r="C36" s="220" t="s">
        <v>382</v>
      </c>
      <c r="D36" s="222"/>
      <c r="E36" s="32"/>
      <c r="F36" s="32"/>
    </row>
    <row r="37" spans="1:6">
      <c r="A37" s="221"/>
      <c r="B37" s="20" t="s">
        <v>383</v>
      </c>
      <c r="C37" s="20"/>
      <c r="D37" s="222"/>
      <c r="E37" s="32"/>
      <c r="F37" s="32"/>
    </row>
    <row r="38" spans="1:6">
      <c r="A38" s="221"/>
      <c r="B38" s="20"/>
      <c r="C38" s="20" t="s">
        <v>384</v>
      </c>
      <c r="D38" s="222"/>
      <c r="E38" s="32"/>
      <c r="F38" s="32"/>
    </row>
    <row r="39" spans="1:6">
      <c r="A39" s="221"/>
      <c r="B39" s="20" t="s">
        <v>385</v>
      </c>
      <c r="C39" s="20"/>
      <c r="D39" s="222"/>
      <c r="E39" s="32"/>
      <c r="F39" s="32"/>
    </row>
    <row r="40" spans="1:6">
      <c r="A40" s="221"/>
      <c r="B40" s="20"/>
      <c r="C40" s="20" t="s">
        <v>386</v>
      </c>
      <c r="D40" s="222"/>
      <c r="E40" s="32"/>
      <c r="F40" s="32"/>
    </row>
    <row r="41" spans="1:6">
      <c r="A41" s="221"/>
      <c r="B41" s="20" t="s">
        <v>387</v>
      </c>
      <c r="C41" s="20"/>
      <c r="D41" s="222"/>
      <c r="E41" s="32"/>
      <c r="F41" s="32"/>
    </row>
    <row r="42" spans="1:6">
      <c r="A42" s="221"/>
      <c r="B42" s="20"/>
      <c r="C42" s="20" t="s">
        <v>388</v>
      </c>
      <c r="D42" s="222"/>
      <c r="E42" s="32"/>
      <c r="F42" s="32"/>
    </row>
    <row r="43" spans="1:6">
      <c r="A43" s="221"/>
      <c r="B43" s="20" t="s">
        <v>389</v>
      </c>
      <c r="C43" s="20"/>
      <c r="D43" s="222"/>
      <c r="E43" s="32"/>
      <c r="F43" s="32"/>
    </row>
    <row r="44" spans="1:6">
      <c r="A44" s="221"/>
      <c r="B44" s="20"/>
      <c r="C44" s="20" t="s">
        <v>390</v>
      </c>
      <c r="D44" s="222"/>
      <c r="E44" s="32"/>
      <c r="F44" s="32"/>
    </row>
    <row r="45" spans="1:6">
      <c r="A45" s="221"/>
      <c r="B45" s="20" t="s">
        <v>391</v>
      </c>
      <c r="C45" s="20"/>
      <c r="D45" s="222"/>
      <c r="E45" s="32"/>
      <c r="F45" s="32"/>
    </row>
    <row r="46" spans="1:6">
      <c r="A46" s="221"/>
      <c r="B46" s="20" t="s">
        <v>392</v>
      </c>
      <c r="C46" s="20"/>
      <c r="D46" s="222"/>
      <c r="E46" s="32"/>
      <c r="F46" s="32"/>
    </row>
    <row r="47" spans="1:6">
      <c r="A47" s="221"/>
      <c r="B47" s="20" t="s">
        <v>393</v>
      </c>
      <c r="C47" s="20"/>
      <c r="D47" s="222"/>
      <c r="E47" s="32"/>
      <c r="F47" s="32"/>
    </row>
    <row r="48" spans="1:6">
      <c r="A48" s="221"/>
      <c r="B48" s="20"/>
      <c r="C48" s="20" t="s">
        <v>394</v>
      </c>
      <c r="D48" s="222"/>
      <c r="E48" s="32"/>
      <c r="F48" s="32"/>
    </row>
    <row r="49" spans="1:6">
      <c r="A49" s="221"/>
      <c r="B49" s="20"/>
      <c r="C49" s="20" t="s">
        <v>395</v>
      </c>
      <c r="D49" s="222"/>
      <c r="E49" s="32"/>
      <c r="F49" s="32"/>
    </row>
    <row r="50" spans="1:6">
      <c r="A50" s="221"/>
      <c r="B50" s="20"/>
      <c r="C50" s="20" t="s">
        <v>396</v>
      </c>
      <c r="D50" s="222"/>
      <c r="E50" s="32"/>
      <c r="F50" s="32"/>
    </row>
    <row r="51" spans="1:6">
      <c r="A51" s="215"/>
      <c r="B51" s="20"/>
      <c r="C51" s="20" t="s">
        <v>397</v>
      </c>
      <c r="D51" s="218"/>
    </row>
    <row r="52" spans="1:6">
      <c r="A52" s="215"/>
      <c r="B52" s="20" t="s">
        <v>398</v>
      </c>
      <c r="C52" s="20"/>
      <c r="D52" s="218"/>
    </row>
    <row r="53" spans="1:6">
      <c r="A53" s="215"/>
      <c r="B53" s="20"/>
      <c r="C53" s="20" t="s">
        <v>399</v>
      </c>
      <c r="D53" s="223"/>
    </row>
    <row r="54" spans="1:6">
      <c r="A54" s="224"/>
      <c r="B54" s="225"/>
      <c r="C54" s="226" t="s">
        <v>400</v>
      </c>
      <c r="D54" s="227"/>
    </row>
  </sheetData>
  <mergeCells count="1">
    <mergeCell ref="A2:D2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I61"/>
  <sheetViews>
    <sheetView tabSelected="1" topLeftCell="A16" workbookViewId="0">
      <selection activeCell="F10" sqref="F10"/>
    </sheetView>
  </sheetViews>
  <sheetFormatPr defaultRowHeight="12.75"/>
  <cols>
    <col min="1" max="1" width="5.7109375" customWidth="1"/>
    <col min="2" max="2" width="3.140625" customWidth="1"/>
    <col min="3" max="3" width="5.28515625" customWidth="1"/>
    <col min="4" max="4" width="4.28515625" customWidth="1"/>
    <col min="5" max="5" width="63" bestFit="1" customWidth="1"/>
    <col min="6" max="7" width="11.5703125" bestFit="1" customWidth="1"/>
    <col min="8" max="8" width="11.28515625" customWidth="1"/>
    <col min="9" max="1025" width="8.85546875" customWidth="1"/>
  </cols>
  <sheetData>
    <row r="1" spans="1:7" ht="8.25" customHeight="1">
      <c r="A1" s="26"/>
      <c r="B1" s="27"/>
      <c r="C1" s="28"/>
      <c r="D1" s="28"/>
      <c r="E1" s="29"/>
      <c r="F1" s="29"/>
      <c r="G1" s="29"/>
    </row>
    <row r="2" spans="1:7" ht="14.25" customHeight="1">
      <c r="A2" s="26"/>
      <c r="B2" s="30"/>
      <c r="C2" s="31" t="str">
        <f>'Kopertina '!F3</f>
        <v>BIG RRUGA E RE</v>
      </c>
      <c r="D2" s="30"/>
      <c r="E2" s="30"/>
      <c r="F2" s="30"/>
      <c r="G2" s="30"/>
    </row>
    <row r="3" spans="1:7" ht="17.25" customHeight="1">
      <c r="A3" s="26"/>
      <c r="B3" s="304" t="s">
        <v>25</v>
      </c>
      <c r="C3" s="304"/>
      <c r="D3" s="304"/>
      <c r="E3" s="304"/>
      <c r="F3" s="304"/>
      <c r="G3" s="304"/>
    </row>
    <row r="4" spans="1:7" ht="9.75" customHeight="1">
      <c r="A4" s="32"/>
      <c r="B4" s="33"/>
      <c r="C4" s="33"/>
      <c r="D4" s="33"/>
      <c r="E4" s="32"/>
      <c r="F4" s="32"/>
      <c r="G4" s="32"/>
    </row>
    <row r="5" spans="1:7" ht="27" customHeight="1">
      <c r="A5" s="34"/>
      <c r="B5" s="35" t="s">
        <v>26</v>
      </c>
      <c r="C5" s="305" t="s">
        <v>27</v>
      </c>
      <c r="D5" s="305"/>
      <c r="E5" s="305"/>
      <c r="F5" s="36">
        <v>2019</v>
      </c>
      <c r="G5" s="36">
        <v>2018</v>
      </c>
    </row>
    <row r="6" spans="1:7" ht="15.75" customHeight="1">
      <c r="A6" s="26"/>
      <c r="B6" s="37"/>
      <c r="C6" s="306" t="s">
        <v>28</v>
      </c>
      <c r="D6" s="306"/>
      <c r="E6" s="306"/>
      <c r="F6" s="38"/>
      <c r="G6" s="38"/>
    </row>
    <row r="7" spans="1:7" ht="18">
      <c r="A7" s="26"/>
      <c r="B7" s="37"/>
      <c r="C7" s="39" t="s">
        <v>29</v>
      </c>
      <c r="D7" s="40" t="s">
        <v>30</v>
      </c>
      <c r="E7" s="41"/>
      <c r="F7" s="42">
        <f>F8+F9</f>
        <v>7194982</v>
      </c>
      <c r="G7" s="42">
        <f>G8+G9</f>
        <v>7039576.6400000006</v>
      </c>
    </row>
    <row r="8" spans="1:7" ht="14.25">
      <c r="A8" s="26"/>
      <c r="B8" s="37"/>
      <c r="C8" s="43"/>
      <c r="D8" s="44">
        <v>1</v>
      </c>
      <c r="E8" s="45" t="s">
        <v>31</v>
      </c>
      <c r="F8" s="46">
        <v>5481791</v>
      </c>
      <c r="G8" s="46">
        <v>5570273.4500000002</v>
      </c>
    </row>
    <row r="9" spans="1:7" ht="14.25">
      <c r="A9" s="26"/>
      <c r="B9" s="37"/>
      <c r="C9" s="43"/>
      <c r="D9" s="44">
        <v>2</v>
      </c>
      <c r="E9" s="45" t="s">
        <v>32</v>
      </c>
      <c r="F9" s="46">
        <f>1713205-14</f>
        <v>1713191</v>
      </c>
      <c r="G9" s="46">
        <f>1469317.19-14</f>
        <v>1469303.19</v>
      </c>
    </row>
    <row r="10" spans="1:7" ht="18">
      <c r="A10" s="26"/>
      <c r="B10" s="37"/>
      <c r="C10" s="39" t="s">
        <v>29</v>
      </c>
      <c r="D10" s="40" t="s">
        <v>33</v>
      </c>
      <c r="E10" s="47"/>
      <c r="F10" s="47"/>
      <c r="G10" s="47"/>
    </row>
    <row r="11" spans="1:7">
      <c r="A11" s="26"/>
      <c r="B11" s="37"/>
      <c r="C11" s="43"/>
      <c r="D11" s="44">
        <v>1</v>
      </c>
      <c r="E11" s="45" t="s">
        <v>34</v>
      </c>
      <c r="F11" s="75"/>
      <c r="G11" s="45"/>
    </row>
    <row r="12" spans="1:7">
      <c r="A12" s="26"/>
      <c r="B12" s="37"/>
      <c r="C12" s="43"/>
      <c r="D12" s="44">
        <v>2</v>
      </c>
      <c r="E12" s="45" t="s">
        <v>35</v>
      </c>
      <c r="F12" s="75"/>
      <c r="G12" s="45"/>
    </row>
    <row r="13" spans="1:7">
      <c r="A13" s="26"/>
      <c r="B13" s="37"/>
      <c r="C13" s="43"/>
      <c r="D13" s="44">
        <v>3</v>
      </c>
      <c r="E13" s="45" t="s">
        <v>36</v>
      </c>
      <c r="F13" s="75"/>
      <c r="G13" s="45"/>
    </row>
    <row r="14" spans="1:7">
      <c r="A14" s="26"/>
      <c r="B14" s="37"/>
      <c r="C14" s="43"/>
      <c r="D14" s="44"/>
      <c r="E14" s="45"/>
      <c r="F14" s="75"/>
      <c r="G14" s="45"/>
    </row>
    <row r="15" spans="1:7" ht="18">
      <c r="A15" s="26"/>
      <c r="B15" s="37"/>
      <c r="C15" s="39" t="s">
        <v>29</v>
      </c>
      <c r="D15" s="49" t="s">
        <v>37</v>
      </c>
      <c r="E15" s="47"/>
      <c r="F15" s="42">
        <f>SUM(F16:F21)</f>
        <v>1247871</v>
      </c>
      <c r="G15" s="42">
        <f>SUM(G16:G21)</f>
        <v>1158873.5900000001</v>
      </c>
    </row>
    <row r="16" spans="1:7" ht="14.25">
      <c r="A16" s="26"/>
      <c r="B16" s="37"/>
      <c r="C16" s="43"/>
      <c r="D16" s="44">
        <v>1</v>
      </c>
      <c r="E16" s="45" t="s">
        <v>38</v>
      </c>
      <c r="F16" s="62">
        <v>1166898</v>
      </c>
      <c r="G16" s="50">
        <v>1106673.5900000001</v>
      </c>
    </row>
    <row r="17" spans="1:7">
      <c r="A17" s="26"/>
      <c r="B17" s="37"/>
      <c r="C17" s="43"/>
      <c r="D17" s="44">
        <v>2</v>
      </c>
      <c r="E17" s="45" t="s">
        <v>39</v>
      </c>
      <c r="F17" s="75"/>
      <c r="G17" s="45"/>
    </row>
    <row r="18" spans="1:7">
      <c r="A18" s="26"/>
      <c r="B18" s="37"/>
      <c r="C18" s="43"/>
      <c r="D18" s="44">
        <v>3</v>
      </c>
      <c r="E18" s="45" t="s">
        <v>40</v>
      </c>
      <c r="F18" s="75"/>
      <c r="G18" s="45"/>
    </row>
    <row r="19" spans="1:7">
      <c r="A19" s="26"/>
      <c r="B19" s="37"/>
      <c r="C19" s="43"/>
      <c r="D19" s="44">
        <v>4</v>
      </c>
      <c r="E19" s="45" t="s">
        <v>41</v>
      </c>
      <c r="F19" s="75"/>
      <c r="G19" s="45"/>
    </row>
    <row r="20" spans="1:7" ht="14.25">
      <c r="A20" s="26"/>
      <c r="B20" s="37"/>
      <c r="C20" s="43"/>
      <c r="D20" s="51">
        <v>5</v>
      </c>
      <c r="E20" s="52" t="s">
        <v>42</v>
      </c>
      <c r="F20" s="52"/>
      <c r="G20" s="52"/>
    </row>
    <row r="21" spans="1:7" ht="14.25">
      <c r="A21" s="26"/>
      <c r="B21" s="37"/>
      <c r="C21" s="53"/>
      <c r="D21" s="51">
        <v>6</v>
      </c>
      <c r="E21" s="52" t="s">
        <v>43</v>
      </c>
      <c r="F21" s="62">
        <v>80973</v>
      </c>
      <c r="G21" s="50">
        <v>52200</v>
      </c>
    </row>
    <row r="22" spans="1:7" ht="18">
      <c r="A22" s="26"/>
      <c r="B22" s="37"/>
      <c r="C22" s="39" t="s">
        <v>29</v>
      </c>
      <c r="D22" s="54" t="s">
        <v>44</v>
      </c>
      <c r="E22" s="55"/>
      <c r="F22" s="56">
        <f>F29+F28+F27+F26+F25+F24+F23+F30</f>
        <v>8966916</v>
      </c>
      <c r="G22" s="56">
        <f>G29+G28+G27+G26+G25+G24+G23+G30</f>
        <v>8414845.6799999997</v>
      </c>
    </row>
    <row r="23" spans="1:7">
      <c r="A23" s="26"/>
      <c r="B23" s="37"/>
      <c r="C23" s="57"/>
      <c r="D23" s="44">
        <v>1</v>
      </c>
      <c r="E23" s="45" t="s">
        <v>45</v>
      </c>
      <c r="F23" s="75"/>
      <c r="G23" s="45"/>
    </row>
    <row r="24" spans="1:7">
      <c r="A24" s="26"/>
      <c r="B24" s="37"/>
      <c r="C24" s="57"/>
      <c r="D24" s="44">
        <v>2</v>
      </c>
      <c r="E24" s="45" t="s">
        <v>46</v>
      </c>
      <c r="F24" s="75"/>
      <c r="G24" s="45"/>
    </row>
    <row r="25" spans="1:7">
      <c r="A25" s="26"/>
      <c r="B25" s="37"/>
      <c r="C25" s="57"/>
      <c r="D25" s="44">
        <v>3</v>
      </c>
      <c r="E25" s="45" t="s">
        <v>47</v>
      </c>
      <c r="F25" s="75"/>
      <c r="G25" s="45"/>
    </row>
    <row r="26" spans="1:7" ht="14.25">
      <c r="A26" s="26"/>
      <c r="B26" s="37"/>
      <c r="C26" s="57"/>
      <c r="D26" s="44">
        <v>4</v>
      </c>
      <c r="E26" s="45" t="s">
        <v>48</v>
      </c>
      <c r="F26" s="46">
        <v>8966916</v>
      </c>
      <c r="G26" s="46">
        <v>8414845.6799999997</v>
      </c>
    </row>
    <row r="27" spans="1:7">
      <c r="A27" s="26"/>
      <c r="B27" s="37"/>
      <c r="C27" s="57"/>
      <c r="D27" s="44">
        <v>5</v>
      </c>
      <c r="E27" s="45" t="s">
        <v>49</v>
      </c>
      <c r="F27" s="75"/>
      <c r="G27" s="45"/>
    </row>
    <row r="28" spans="1:7">
      <c r="A28" s="26"/>
      <c r="B28" s="37"/>
      <c r="C28" s="57"/>
      <c r="D28" s="44">
        <v>6</v>
      </c>
      <c r="E28" s="45" t="s">
        <v>50</v>
      </c>
      <c r="F28" s="75"/>
      <c r="G28" s="45"/>
    </row>
    <row r="29" spans="1:7">
      <c r="A29" s="26"/>
      <c r="B29" s="37"/>
      <c r="C29" s="57"/>
      <c r="D29" s="44">
        <v>7</v>
      </c>
      <c r="E29" s="45" t="s">
        <v>51</v>
      </c>
      <c r="F29" s="75"/>
      <c r="G29" s="45"/>
    </row>
    <row r="30" spans="1:7">
      <c r="A30" s="26"/>
      <c r="B30" s="37"/>
      <c r="C30" s="57"/>
      <c r="D30" s="44"/>
      <c r="E30" s="45"/>
      <c r="F30" s="75"/>
      <c r="G30" s="45"/>
    </row>
    <row r="31" spans="1:7" ht="18">
      <c r="A31" s="26"/>
      <c r="B31" s="37"/>
      <c r="C31" s="39" t="s">
        <v>29</v>
      </c>
      <c r="D31" s="49" t="s">
        <v>52</v>
      </c>
      <c r="E31" s="41"/>
      <c r="F31" s="41"/>
      <c r="G31" s="41"/>
    </row>
    <row r="32" spans="1:7" ht="18">
      <c r="A32" s="26"/>
      <c r="B32" s="37"/>
      <c r="C32" s="39" t="s">
        <v>29</v>
      </c>
      <c r="D32" s="49" t="s">
        <v>53</v>
      </c>
      <c r="E32" s="41"/>
      <c r="F32" s="41"/>
      <c r="G32" s="41"/>
    </row>
    <row r="33" spans="1:9">
      <c r="A33" s="26"/>
      <c r="B33" s="58"/>
      <c r="C33" s="43"/>
      <c r="D33" s="40"/>
      <c r="E33" s="48"/>
      <c r="F33" s="55"/>
      <c r="G33" s="48"/>
    </row>
    <row r="34" spans="1:9" ht="20.25" customHeight="1">
      <c r="A34" s="26"/>
      <c r="B34" s="59" t="s">
        <v>54</v>
      </c>
      <c r="C34" s="303" t="s">
        <v>55</v>
      </c>
      <c r="D34" s="303"/>
      <c r="E34" s="303"/>
      <c r="F34" s="42">
        <f>F7+F10+F15+F22+F31+F32</f>
        <v>17409769</v>
      </c>
      <c r="G34" s="42">
        <f>G7+G10+G15+G22+G31+G32</f>
        <v>16613295.91</v>
      </c>
    </row>
    <row r="35" spans="1:9" ht="16.5" customHeight="1">
      <c r="A35" s="26"/>
      <c r="B35" s="37"/>
      <c r="C35" s="306" t="s">
        <v>56</v>
      </c>
      <c r="D35" s="306"/>
      <c r="E35" s="306"/>
      <c r="F35" s="38"/>
      <c r="G35" s="38"/>
    </row>
    <row r="36" spans="1:9" ht="18">
      <c r="A36" s="26"/>
      <c r="B36" s="37"/>
      <c r="C36" s="39" t="s">
        <v>29</v>
      </c>
      <c r="D36" s="49" t="s">
        <v>57</v>
      </c>
      <c r="E36" s="41"/>
      <c r="F36" s="41"/>
      <c r="G36" s="41"/>
    </row>
    <row r="37" spans="1:9">
      <c r="A37" s="26"/>
      <c r="B37" s="37"/>
      <c r="C37" s="57"/>
      <c r="D37" s="44">
        <v>1</v>
      </c>
      <c r="E37" s="45" t="s">
        <v>58</v>
      </c>
      <c r="F37" s="75"/>
      <c r="G37" s="45"/>
    </row>
    <row r="38" spans="1:9">
      <c r="A38" s="26"/>
      <c r="B38" s="37"/>
      <c r="C38" s="57"/>
      <c r="D38" s="44">
        <v>2</v>
      </c>
      <c r="E38" s="45" t="s">
        <v>59</v>
      </c>
      <c r="F38" s="75"/>
      <c r="G38" s="45"/>
    </row>
    <row r="39" spans="1:9">
      <c r="A39" s="26"/>
      <c r="B39" s="37"/>
      <c r="C39" s="57"/>
      <c r="D39" s="44">
        <v>3</v>
      </c>
      <c r="E39" s="45" t="s">
        <v>60</v>
      </c>
      <c r="F39" s="75"/>
      <c r="G39" s="45"/>
    </row>
    <row r="40" spans="1:9">
      <c r="A40" s="26"/>
      <c r="B40" s="37"/>
      <c r="C40" s="57"/>
      <c r="D40" s="44">
        <v>4</v>
      </c>
      <c r="E40" s="45" t="s">
        <v>61</v>
      </c>
      <c r="F40" s="75"/>
      <c r="G40" s="45"/>
    </row>
    <row r="41" spans="1:9">
      <c r="A41" s="26"/>
      <c r="B41" s="37"/>
      <c r="C41" s="57"/>
      <c r="D41" s="44">
        <v>5</v>
      </c>
      <c r="E41" s="45" t="s">
        <v>62</v>
      </c>
      <c r="F41" s="75"/>
      <c r="G41" s="45"/>
    </row>
    <row r="42" spans="1:9">
      <c r="A42" s="26"/>
      <c r="B42" s="37"/>
      <c r="C42" s="57"/>
      <c r="D42" s="44">
        <v>6</v>
      </c>
      <c r="E42" s="45" t="s">
        <v>63</v>
      </c>
      <c r="F42" s="75"/>
      <c r="G42" s="45"/>
    </row>
    <row r="43" spans="1:9">
      <c r="A43" s="26"/>
      <c r="B43" s="37"/>
      <c r="C43" s="57"/>
      <c r="D43" s="44"/>
      <c r="E43" s="48"/>
      <c r="F43" s="55"/>
      <c r="G43" s="48"/>
    </row>
    <row r="44" spans="1:9" ht="18">
      <c r="A44" s="26"/>
      <c r="B44" s="37"/>
      <c r="C44" s="39" t="s">
        <v>29</v>
      </c>
      <c r="D44" s="49" t="s">
        <v>64</v>
      </c>
      <c r="E44" s="60"/>
      <c r="F44" s="42">
        <f>F45+F46+F47+F48+F49</f>
        <v>898738</v>
      </c>
      <c r="G44" s="42">
        <f>G45+G46+G47+G48+G49</f>
        <v>750074</v>
      </c>
      <c r="I44" s="61"/>
    </row>
    <row r="45" spans="1:9">
      <c r="A45" s="26"/>
      <c r="B45" s="37"/>
      <c r="C45" s="43"/>
      <c r="D45" s="44">
        <v>1</v>
      </c>
      <c r="E45" s="45" t="s">
        <v>65</v>
      </c>
      <c r="F45" s="75"/>
      <c r="G45" s="45"/>
    </row>
    <row r="46" spans="1:9">
      <c r="A46" s="26"/>
      <c r="B46" s="37"/>
      <c r="C46" s="43"/>
      <c r="D46" s="44">
        <v>2</v>
      </c>
      <c r="E46" s="45" t="s">
        <v>66</v>
      </c>
      <c r="F46" s="75"/>
      <c r="G46" s="45"/>
    </row>
    <row r="47" spans="1:9" ht="14.25">
      <c r="A47" s="26"/>
      <c r="B47" s="37"/>
      <c r="C47" s="43"/>
      <c r="D47" s="44">
        <v>3</v>
      </c>
      <c r="E47" s="45" t="s">
        <v>67</v>
      </c>
      <c r="F47" s="62">
        <v>898738</v>
      </c>
      <c r="G47" s="62">
        <v>750074</v>
      </c>
    </row>
    <row r="48" spans="1:9" ht="14.25">
      <c r="A48" s="26"/>
      <c r="B48" s="37"/>
      <c r="C48" s="43"/>
      <c r="D48" s="44">
        <v>4</v>
      </c>
      <c r="E48" s="52" t="s">
        <v>68</v>
      </c>
      <c r="F48" s="52"/>
      <c r="G48" s="52"/>
    </row>
    <row r="49" spans="1:7">
      <c r="A49" s="26"/>
      <c r="B49" s="37"/>
      <c r="C49" s="43"/>
      <c r="D49" s="44">
        <v>5</v>
      </c>
      <c r="E49" s="45" t="s">
        <v>69</v>
      </c>
      <c r="F49" s="75"/>
      <c r="G49" s="45"/>
    </row>
    <row r="50" spans="1:7" ht="16.5" customHeight="1">
      <c r="A50" s="26"/>
      <c r="B50" s="37"/>
      <c r="C50" s="39" t="s">
        <v>29</v>
      </c>
      <c r="D50" s="49" t="s">
        <v>70</v>
      </c>
      <c r="E50" s="41"/>
      <c r="F50" s="41"/>
      <c r="G50" s="41"/>
    </row>
    <row r="51" spans="1:7">
      <c r="A51" s="26"/>
      <c r="B51" s="37"/>
      <c r="C51" s="43"/>
      <c r="D51" s="40"/>
      <c r="E51" s="48"/>
      <c r="F51" s="55"/>
      <c r="G51" s="48"/>
    </row>
    <row r="52" spans="1:7" ht="18" customHeight="1">
      <c r="A52" s="26"/>
      <c r="B52" s="37"/>
      <c r="C52" s="39" t="s">
        <v>29</v>
      </c>
      <c r="D52" s="40" t="s">
        <v>71</v>
      </c>
      <c r="E52" s="41"/>
      <c r="F52" s="41"/>
      <c r="G52" s="41"/>
    </row>
    <row r="53" spans="1:7">
      <c r="A53" s="26"/>
      <c r="B53" s="37"/>
      <c r="C53" s="43"/>
      <c r="D53" s="44">
        <v>1</v>
      </c>
      <c r="E53" s="48" t="s">
        <v>72</v>
      </c>
      <c r="F53" s="55"/>
      <c r="G53" s="48"/>
    </row>
    <row r="54" spans="1:7">
      <c r="A54" s="26"/>
      <c r="B54" s="37"/>
      <c r="C54" s="43"/>
      <c r="D54" s="44">
        <v>2</v>
      </c>
      <c r="E54" s="45" t="s">
        <v>73</v>
      </c>
      <c r="F54" s="75"/>
      <c r="G54" s="45"/>
    </row>
    <row r="55" spans="1:7">
      <c r="A55" s="26"/>
      <c r="B55" s="37"/>
      <c r="C55" s="43"/>
      <c r="D55" s="44">
        <v>3</v>
      </c>
      <c r="E55" s="45" t="s">
        <v>74</v>
      </c>
      <c r="F55" s="75"/>
      <c r="G55" s="45"/>
    </row>
    <row r="56" spans="1:7">
      <c r="A56" s="26"/>
      <c r="B56" s="37"/>
      <c r="C56" s="43"/>
      <c r="D56" s="44"/>
      <c r="E56" s="48"/>
      <c r="F56" s="55"/>
      <c r="G56" s="48"/>
    </row>
    <row r="57" spans="1:7" ht="15.75" customHeight="1">
      <c r="A57" s="26"/>
      <c r="B57" s="37"/>
      <c r="C57" s="39" t="s">
        <v>29</v>
      </c>
      <c r="D57" s="40" t="s">
        <v>75</v>
      </c>
      <c r="E57" s="41"/>
      <c r="F57" s="41"/>
      <c r="G57" s="41"/>
    </row>
    <row r="58" spans="1:7" ht="18">
      <c r="A58" s="26"/>
      <c r="B58" s="37"/>
      <c r="C58" s="39" t="s">
        <v>29</v>
      </c>
      <c r="D58" s="40" t="s">
        <v>76</v>
      </c>
      <c r="E58" s="41"/>
      <c r="F58" s="41"/>
      <c r="G58" s="41"/>
    </row>
    <row r="59" spans="1:7">
      <c r="A59" s="26"/>
      <c r="B59" s="37"/>
      <c r="C59" s="302"/>
      <c r="D59" s="302"/>
      <c r="E59" s="302"/>
      <c r="F59" s="64"/>
      <c r="G59" s="64"/>
    </row>
    <row r="60" spans="1:7" ht="20.25" customHeight="1">
      <c r="A60" s="26"/>
      <c r="B60" s="63" t="s">
        <v>77</v>
      </c>
      <c r="C60" s="303" t="s">
        <v>78</v>
      </c>
      <c r="D60" s="303"/>
      <c r="E60" s="303"/>
      <c r="F60" s="42">
        <f>F58+F57+F52+F50+F44+F36</f>
        <v>898738</v>
      </c>
      <c r="G60" s="42">
        <f>G58+G57+G52+G50+G44+G36</f>
        <v>750074</v>
      </c>
    </row>
    <row r="61" spans="1:7" ht="30" customHeight="1">
      <c r="A61" s="26"/>
      <c r="B61" s="63" t="s">
        <v>79</v>
      </c>
      <c r="C61" s="303" t="s">
        <v>80</v>
      </c>
      <c r="D61" s="303"/>
      <c r="E61" s="303"/>
      <c r="F61" s="42">
        <f>F60+F34</f>
        <v>18308507</v>
      </c>
      <c r="G61" s="42">
        <f>G60+G34</f>
        <v>17363369.91</v>
      </c>
    </row>
  </sheetData>
  <mergeCells count="8">
    <mergeCell ref="C59:E59"/>
    <mergeCell ref="C60:E60"/>
    <mergeCell ref="C61:E61"/>
    <mergeCell ref="B3:G3"/>
    <mergeCell ref="C5:E5"/>
    <mergeCell ref="C6:E6"/>
    <mergeCell ref="C34:E34"/>
    <mergeCell ref="C35:E35"/>
  </mergeCells>
  <pageMargins left="0" right="0" top="0" bottom="0" header="0.51180555555555496" footer="0.51180555555555496"/>
  <pageSetup paperSize="9" scale="85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G54"/>
  <sheetViews>
    <sheetView topLeftCell="A43" workbookViewId="0">
      <selection activeCell="F49" sqref="F49"/>
    </sheetView>
  </sheetViews>
  <sheetFormatPr defaultRowHeight="12.75"/>
  <cols>
    <col min="1" max="1" width="4" customWidth="1"/>
    <col min="2" max="2" width="3.85546875" customWidth="1"/>
    <col min="3" max="3" width="4.7109375" customWidth="1"/>
    <col min="4" max="4" width="6" customWidth="1"/>
    <col min="5" max="5" width="70.28515625" bestFit="1" customWidth="1"/>
    <col min="6" max="7" width="11.28515625" bestFit="1" customWidth="1"/>
    <col min="8" max="1025" width="8.85546875" customWidth="1"/>
  </cols>
  <sheetData>
    <row r="1" spans="1:7" ht="14.25" customHeight="1">
      <c r="A1" s="65"/>
      <c r="B1" s="66"/>
      <c r="C1" s="67"/>
      <c r="D1" s="68"/>
      <c r="E1" s="69"/>
      <c r="F1" s="69"/>
      <c r="G1" s="69"/>
    </row>
    <row r="2" spans="1:7" ht="14.25" customHeight="1">
      <c r="A2" s="65"/>
      <c r="B2" s="30"/>
      <c r="C2" s="70" t="str">
        <f>'Kopertina '!F3</f>
        <v>BIG RRUGA E RE</v>
      </c>
      <c r="D2" s="28"/>
      <c r="E2" s="29"/>
      <c r="F2" s="29"/>
      <c r="G2" s="29"/>
    </row>
    <row r="3" spans="1:7" ht="15.75">
      <c r="A3" s="65"/>
      <c r="B3" s="304" t="s">
        <v>25</v>
      </c>
      <c r="C3" s="304"/>
      <c r="D3" s="304"/>
      <c r="E3" s="304"/>
      <c r="F3" s="304"/>
      <c r="G3" s="304"/>
    </row>
    <row r="4" spans="1:7">
      <c r="A4" s="71"/>
      <c r="B4" s="33"/>
      <c r="C4" s="33"/>
      <c r="D4" s="33"/>
      <c r="E4" s="32"/>
      <c r="F4" s="32"/>
      <c r="G4" s="32"/>
    </row>
    <row r="5" spans="1:7" ht="27" customHeight="1">
      <c r="A5" s="72"/>
      <c r="B5" s="35" t="s">
        <v>26</v>
      </c>
      <c r="C5" s="308" t="s">
        <v>81</v>
      </c>
      <c r="D5" s="308"/>
      <c r="E5" s="308"/>
      <c r="F5" s="36">
        <v>2019</v>
      </c>
      <c r="G5" s="36">
        <v>2018</v>
      </c>
    </row>
    <row r="6" spans="1:7" ht="18">
      <c r="A6" s="65"/>
      <c r="B6" s="37"/>
      <c r="C6" s="73" t="s">
        <v>29</v>
      </c>
      <c r="D6" s="49" t="s">
        <v>82</v>
      </c>
      <c r="E6" s="41"/>
      <c r="F6" s="42">
        <f>SUM(F7:F15)</f>
        <v>13336256</v>
      </c>
      <c r="G6" s="42">
        <f>SUM(G7:G15)</f>
        <v>13402178.560000001</v>
      </c>
    </row>
    <row r="7" spans="1:7">
      <c r="A7" s="65"/>
      <c r="B7" s="37"/>
      <c r="C7" s="43"/>
      <c r="D7" s="44">
        <v>1</v>
      </c>
      <c r="E7" s="45" t="s">
        <v>83</v>
      </c>
      <c r="F7" s="75"/>
      <c r="G7" s="45"/>
    </row>
    <row r="8" spans="1:7">
      <c r="A8" s="65"/>
      <c r="B8" s="37"/>
      <c r="C8" s="43"/>
      <c r="D8" s="44">
        <v>2</v>
      </c>
      <c r="E8" s="45" t="s">
        <v>84</v>
      </c>
      <c r="F8" s="75"/>
      <c r="G8" s="45"/>
    </row>
    <row r="9" spans="1:7">
      <c r="A9" s="65"/>
      <c r="B9" s="37"/>
      <c r="C9" s="43"/>
      <c r="D9" s="44">
        <v>3</v>
      </c>
      <c r="E9" s="45" t="s">
        <v>85</v>
      </c>
      <c r="F9" s="75"/>
      <c r="G9" s="45"/>
    </row>
    <row r="10" spans="1:7" ht="14.25">
      <c r="A10" s="65"/>
      <c r="B10" s="37"/>
      <c r="C10" s="43"/>
      <c r="D10" s="44">
        <v>4</v>
      </c>
      <c r="E10" s="45" t="s">
        <v>86</v>
      </c>
      <c r="F10" s="62">
        <v>11319464</v>
      </c>
      <c r="G10" s="50">
        <v>11993355.970000001</v>
      </c>
    </row>
    <row r="11" spans="1:7">
      <c r="A11" s="65"/>
      <c r="B11" s="37"/>
      <c r="C11" s="43"/>
      <c r="D11" s="44">
        <v>5</v>
      </c>
      <c r="E11" s="45" t="s">
        <v>87</v>
      </c>
      <c r="F11" s="75"/>
      <c r="G11" s="45"/>
    </row>
    <row r="12" spans="1:7">
      <c r="A12" s="65"/>
      <c r="B12" s="37"/>
      <c r="C12" s="43"/>
      <c r="D12" s="44">
        <v>6</v>
      </c>
      <c r="E12" s="45" t="s">
        <v>88</v>
      </c>
      <c r="F12" s="75"/>
      <c r="G12" s="45"/>
    </row>
    <row r="13" spans="1:7">
      <c r="A13" s="65"/>
      <c r="B13" s="37"/>
      <c r="C13" s="43"/>
      <c r="D13" s="44">
        <v>7</v>
      </c>
      <c r="E13" s="45" t="s">
        <v>89</v>
      </c>
      <c r="F13" s="75"/>
      <c r="G13" s="45"/>
    </row>
    <row r="14" spans="1:7" ht="14.25">
      <c r="A14" s="65"/>
      <c r="B14" s="37"/>
      <c r="C14" s="43"/>
      <c r="D14" s="51">
        <v>8</v>
      </c>
      <c r="E14" s="52" t="s">
        <v>90</v>
      </c>
      <c r="F14" s="62">
        <v>1556291</v>
      </c>
      <c r="G14" s="50">
        <v>751301.5</v>
      </c>
    </row>
    <row r="15" spans="1:7" ht="14.25">
      <c r="A15" s="65"/>
      <c r="B15" s="37"/>
      <c r="C15" s="43"/>
      <c r="D15" s="44">
        <v>10</v>
      </c>
      <c r="E15" s="45" t="s">
        <v>91</v>
      </c>
      <c r="F15" s="62">
        <v>460501</v>
      </c>
      <c r="G15" s="50">
        <v>657521.09</v>
      </c>
    </row>
    <row r="16" spans="1:7" ht="18">
      <c r="A16" s="65"/>
      <c r="B16" s="37"/>
      <c r="C16" s="74" t="s">
        <v>29</v>
      </c>
      <c r="D16" s="54" t="s">
        <v>92</v>
      </c>
      <c r="E16" s="55"/>
      <c r="F16" s="55"/>
      <c r="G16" s="55"/>
    </row>
    <row r="17" spans="1:7" ht="18">
      <c r="A17" s="65"/>
      <c r="B17" s="37"/>
      <c r="C17" s="74" t="s">
        <v>29</v>
      </c>
      <c r="D17" s="54" t="s">
        <v>93</v>
      </c>
      <c r="E17" s="75"/>
      <c r="F17" s="75"/>
      <c r="G17" s="75"/>
    </row>
    <row r="18" spans="1:7" ht="18">
      <c r="A18" s="65"/>
      <c r="B18" s="37"/>
      <c r="C18" s="74" t="s">
        <v>29</v>
      </c>
      <c r="D18" s="54" t="s">
        <v>94</v>
      </c>
      <c r="E18" s="75"/>
      <c r="F18" s="75"/>
      <c r="G18" s="75"/>
    </row>
    <row r="19" spans="1:7" ht="20.25" customHeight="1">
      <c r="A19" s="65"/>
      <c r="B19" s="37"/>
      <c r="C19" s="303" t="s">
        <v>95</v>
      </c>
      <c r="D19" s="303"/>
      <c r="E19" s="303"/>
      <c r="F19" s="42">
        <f>F6+F16+F17+F18</f>
        <v>13336256</v>
      </c>
      <c r="G19" s="42">
        <f>G6+G16+G17+G18</f>
        <v>13402178.560000001</v>
      </c>
    </row>
    <row r="20" spans="1:7" ht="18">
      <c r="A20" s="65"/>
      <c r="B20" s="37"/>
      <c r="C20" s="73" t="s">
        <v>29</v>
      </c>
      <c r="D20" s="49" t="s">
        <v>96</v>
      </c>
      <c r="E20" s="60"/>
      <c r="F20" s="60"/>
      <c r="G20" s="60"/>
    </row>
    <row r="21" spans="1:7">
      <c r="A21" s="65"/>
      <c r="B21" s="37"/>
      <c r="C21" s="57"/>
      <c r="D21" s="44">
        <v>1</v>
      </c>
      <c r="E21" s="45" t="s">
        <v>83</v>
      </c>
      <c r="F21" s="75"/>
      <c r="G21" s="45"/>
    </row>
    <row r="22" spans="1:7">
      <c r="A22" s="65"/>
      <c r="B22" s="37"/>
      <c r="C22" s="57"/>
      <c r="D22" s="44">
        <v>2</v>
      </c>
      <c r="E22" s="45" t="s">
        <v>84</v>
      </c>
      <c r="F22" s="75"/>
      <c r="G22" s="45"/>
    </row>
    <row r="23" spans="1:7">
      <c r="A23" s="65"/>
      <c r="B23" s="37"/>
      <c r="C23" s="57"/>
      <c r="D23" s="44">
        <v>3</v>
      </c>
      <c r="E23" s="45" t="s">
        <v>97</v>
      </c>
      <c r="F23" s="75"/>
      <c r="G23" s="45"/>
    </row>
    <row r="24" spans="1:7">
      <c r="A24" s="65"/>
      <c r="B24" s="37"/>
      <c r="C24" s="57"/>
      <c r="D24" s="44">
        <v>4</v>
      </c>
      <c r="E24" s="45" t="s">
        <v>86</v>
      </c>
      <c r="F24" s="75"/>
      <c r="G24" s="45"/>
    </row>
    <row r="25" spans="1:7">
      <c r="A25" s="65"/>
      <c r="B25" s="37"/>
      <c r="C25" s="57"/>
      <c r="D25" s="44">
        <v>5</v>
      </c>
      <c r="E25" s="45" t="s">
        <v>87</v>
      </c>
      <c r="F25" s="75"/>
      <c r="G25" s="45"/>
    </row>
    <row r="26" spans="1:7">
      <c r="A26" s="65"/>
      <c r="B26" s="37"/>
      <c r="C26" s="57"/>
      <c r="D26" s="44">
        <v>6</v>
      </c>
      <c r="E26" s="45" t="s">
        <v>88</v>
      </c>
      <c r="F26" s="75"/>
      <c r="G26" s="45"/>
    </row>
    <row r="27" spans="1:7">
      <c r="A27" s="65"/>
      <c r="B27" s="37"/>
      <c r="C27" s="57"/>
      <c r="D27" s="44">
        <v>7</v>
      </c>
      <c r="E27" s="45" t="s">
        <v>89</v>
      </c>
      <c r="F27" s="75"/>
      <c r="G27" s="45"/>
    </row>
    <row r="28" spans="1:7">
      <c r="A28" s="65"/>
      <c r="B28" s="37"/>
      <c r="C28" s="57"/>
      <c r="D28" s="44">
        <v>8</v>
      </c>
      <c r="E28" s="45" t="s">
        <v>98</v>
      </c>
      <c r="F28" s="75"/>
      <c r="G28" s="45"/>
    </row>
    <row r="29" spans="1:7">
      <c r="A29" s="65"/>
      <c r="B29" s="37"/>
      <c r="C29" s="57"/>
      <c r="D29" s="44"/>
      <c r="E29" s="45"/>
      <c r="F29" s="75"/>
      <c r="G29" s="45"/>
    </row>
    <row r="30" spans="1:7" ht="17.25" customHeight="1">
      <c r="A30" s="65"/>
      <c r="B30" s="37"/>
      <c r="C30" s="74" t="s">
        <v>29</v>
      </c>
      <c r="D30" s="54" t="s">
        <v>99</v>
      </c>
      <c r="E30" s="55"/>
      <c r="F30" s="55"/>
      <c r="G30" s="55"/>
    </row>
    <row r="31" spans="1:7" ht="17.25" customHeight="1">
      <c r="A31" s="65"/>
      <c r="B31" s="37"/>
      <c r="C31" s="74" t="s">
        <v>29</v>
      </c>
      <c r="D31" s="54" t="s">
        <v>100</v>
      </c>
      <c r="E31" s="55"/>
      <c r="F31" s="55"/>
      <c r="G31" s="55"/>
    </row>
    <row r="32" spans="1:7" ht="15.75" customHeight="1">
      <c r="A32" s="65"/>
      <c r="B32" s="37"/>
      <c r="C32" s="74" t="s">
        <v>29</v>
      </c>
      <c r="D32" s="54" t="s">
        <v>101</v>
      </c>
      <c r="E32" s="55"/>
      <c r="F32" s="55"/>
      <c r="G32" s="55"/>
    </row>
    <row r="33" spans="1:7" ht="13.5" customHeight="1">
      <c r="A33" s="65"/>
      <c r="B33" s="37"/>
      <c r="C33" s="43"/>
      <c r="D33" s="44">
        <v>1</v>
      </c>
      <c r="E33" s="45" t="s">
        <v>102</v>
      </c>
      <c r="F33" s="75"/>
      <c r="G33" s="45"/>
    </row>
    <row r="34" spans="1:7" ht="14.25" customHeight="1">
      <c r="A34" s="65"/>
      <c r="B34" s="37"/>
      <c r="C34" s="43"/>
      <c r="D34" s="44">
        <v>2</v>
      </c>
      <c r="E34" s="45" t="s">
        <v>103</v>
      </c>
      <c r="F34" s="75"/>
      <c r="G34" s="45"/>
    </row>
    <row r="35" spans="1:7" ht="18">
      <c r="A35" s="65"/>
      <c r="B35" s="37"/>
      <c r="C35" s="73" t="s">
        <v>29</v>
      </c>
      <c r="D35" s="49" t="s">
        <v>104</v>
      </c>
      <c r="E35" s="41"/>
      <c r="F35" s="41"/>
      <c r="G35" s="41"/>
    </row>
    <row r="36" spans="1:7">
      <c r="A36" s="65"/>
      <c r="B36" s="37"/>
      <c r="C36" s="43"/>
      <c r="D36" s="40"/>
      <c r="E36" s="48"/>
      <c r="F36" s="55"/>
      <c r="G36" s="48"/>
    </row>
    <row r="37" spans="1:7" ht="20.25" customHeight="1">
      <c r="A37" s="65"/>
      <c r="B37" s="59" t="s">
        <v>54</v>
      </c>
      <c r="C37" s="303" t="s">
        <v>105</v>
      </c>
      <c r="D37" s="303"/>
      <c r="E37" s="303"/>
      <c r="F37" s="76"/>
      <c r="G37" s="76"/>
    </row>
    <row r="38" spans="1:7">
      <c r="A38" s="65"/>
      <c r="B38" s="37"/>
      <c r="C38" s="43"/>
      <c r="D38" s="40"/>
      <c r="E38" s="48"/>
      <c r="F38" s="55"/>
      <c r="G38" s="48"/>
    </row>
    <row r="39" spans="1:7" ht="20.25" customHeight="1">
      <c r="A39" s="65"/>
      <c r="B39" s="77"/>
      <c r="C39" s="303" t="s">
        <v>106</v>
      </c>
      <c r="D39" s="303"/>
      <c r="E39" s="303"/>
      <c r="F39" s="42">
        <f>F37+F19</f>
        <v>13336256</v>
      </c>
      <c r="G39" s="42">
        <f>G37+G19</f>
        <v>13402178.560000001</v>
      </c>
    </row>
    <row r="40" spans="1:7" ht="18">
      <c r="A40" s="65"/>
      <c r="B40" s="37"/>
      <c r="C40" s="73" t="s">
        <v>29</v>
      </c>
      <c r="D40" s="49" t="s">
        <v>107</v>
      </c>
      <c r="E40" s="41"/>
      <c r="F40" s="235"/>
      <c r="G40" s="78"/>
    </row>
    <row r="41" spans="1:7" ht="18">
      <c r="A41" s="65"/>
      <c r="B41" s="37"/>
      <c r="C41" s="39" t="s">
        <v>29</v>
      </c>
      <c r="D41" s="40" t="s">
        <v>108</v>
      </c>
      <c r="E41" s="48"/>
      <c r="F41" s="78">
        <v>1000000</v>
      </c>
      <c r="G41" s="78">
        <v>1000000</v>
      </c>
    </row>
    <row r="42" spans="1:7" ht="18">
      <c r="A42" s="65"/>
      <c r="B42" s="37"/>
      <c r="C42" s="39" t="s">
        <v>29</v>
      </c>
      <c r="D42" s="40" t="s">
        <v>109</v>
      </c>
      <c r="E42" s="48"/>
      <c r="F42" s="78"/>
      <c r="G42" s="78"/>
    </row>
    <row r="43" spans="1:7" ht="18">
      <c r="A43" s="65"/>
      <c r="B43" s="37"/>
      <c r="C43" s="39" t="s">
        <v>29</v>
      </c>
      <c r="D43" s="40" t="s">
        <v>110</v>
      </c>
      <c r="E43" s="48"/>
      <c r="F43" s="78"/>
      <c r="G43" s="78"/>
    </row>
    <row r="44" spans="1:7" ht="18">
      <c r="A44" s="65"/>
      <c r="B44" s="37"/>
      <c r="C44" s="39" t="s">
        <v>29</v>
      </c>
      <c r="D44" s="40" t="s">
        <v>111</v>
      </c>
      <c r="E44" s="48"/>
      <c r="F44" s="55"/>
      <c r="G44" s="48"/>
    </row>
    <row r="45" spans="1:7" ht="18">
      <c r="A45" s="65"/>
      <c r="B45" s="37"/>
      <c r="C45" s="79"/>
      <c r="D45" s="44">
        <v>1</v>
      </c>
      <c r="E45" s="45" t="s">
        <v>112</v>
      </c>
      <c r="F45" s="75"/>
      <c r="G45" s="45"/>
    </row>
    <row r="46" spans="1:7" ht="18">
      <c r="A46" s="65"/>
      <c r="B46" s="37"/>
      <c r="C46" s="79"/>
      <c r="D46" s="44">
        <v>2</v>
      </c>
      <c r="E46" s="45" t="s">
        <v>113</v>
      </c>
      <c r="F46" s="75"/>
      <c r="G46" s="45"/>
    </row>
    <row r="47" spans="1:7" ht="18">
      <c r="A47" s="65"/>
      <c r="B47" s="37"/>
      <c r="C47" s="79"/>
      <c r="D47" s="44">
        <v>3</v>
      </c>
      <c r="E47" s="45" t="s">
        <v>111</v>
      </c>
      <c r="F47" s="75"/>
      <c r="G47" s="45"/>
    </row>
    <row r="48" spans="1:7" ht="18">
      <c r="A48" s="65"/>
      <c r="B48" s="37"/>
      <c r="C48" s="39" t="s">
        <v>29</v>
      </c>
      <c r="D48" s="40" t="s">
        <v>114</v>
      </c>
      <c r="E48" s="48"/>
      <c r="F48" s="55"/>
      <c r="G48" s="48"/>
    </row>
    <row r="49" spans="1:7" ht="18">
      <c r="A49" s="65"/>
      <c r="B49" s="37"/>
      <c r="C49" s="39" t="s">
        <v>29</v>
      </c>
      <c r="D49" s="40" t="s">
        <v>115</v>
      </c>
      <c r="E49" s="48"/>
      <c r="F49" s="80">
        <f>PASH!F51</f>
        <v>3972250.6599999964</v>
      </c>
      <c r="G49" s="80">
        <v>2961191</v>
      </c>
    </row>
    <row r="50" spans="1:7">
      <c r="A50" s="65"/>
      <c r="B50" s="37"/>
      <c r="C50" s="81"/>
      <c r="D50" s="40"/>
      <c r="E50" s="48"/>
      <c r="F50" s="55"/>
      <c r="G50" s="48"/>
    </row>
    <row r="51" spans="1:7" ht="20.25" customHeight="1">
      <c r="A51" s="65"/>
      <c r="B51" s="59" t="s">
        <v>77</v>
      </c>
      <c r="C51" s="303" t="s">
        <v>116</v>
      </c>
      <c r="D51" s="303"/>
      <c r="E51" s="303"/>
      <c r="F51" s="42">
        <f>F41+F48+F49</f>
        <v>4972250.6599999964</v>
      </c>
      <c r="G51" s="42">
        <f>G41+G48+G49</f>
        <v>3961191</v>
      </c>
    </row>
    <row r="52" spans="1:7">
      <c r="A52" s="65"/>
      <c r="B52" s="37"/>
      <c r="C52" s="81"/>
      <c r="D52" s="40"/>
      <c r="E52" s="48"/>
      <c r="F52" s="55"/>
      <c r="G52" s="48"/>
    </row>
    <row r="53" spans="1:7" ht="30" customHeight="1">
      <c r="A53" s="65"/>
      <c r="B53" s="63" t="s">
        <v>79</v>
      </c>
      <c r="C53" s="307" t="s">
        <v>117</v>
      </c>
      <c r="D53" s="307"/>
      <c r="E53" s="307"/>
      <c r="F53" s="42">
        <f>F51+F37+F19</f>
        <v>18308506.659999996</v>
      </c>
      <c r="G53" s="42">
        <f>G51+G37+G19</f>
        <v>17363369.560000002</v>
      </c>
    </row>
    <row r="54" spans="1:7">
      <c r="F54" s="61"/>
    </row>
  </sheetData>
  <mergeCells count="7">
    <mergeCell ref="C51:E51"/>
    <mergeCell ref="C53:E53"/>
    <mergeCell ref="B3:G3"/>
    <mergeCell ref="C5:E5"/>
    <mergeCell ref="C19:E19"/>
    <mergeCell ref="C37:E37"/>
    <mergeCell ref="C39:E39"/>
  </mergeCells>
  <pageMargins left="0" right="0" top="0" bottom="0" header="0.51180555555555496" footer="0.51180555555555496"/>
  <pageSetup paperSize="9" scale="90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G75"/>
  <sheetViews>
    <sheetView topLeftCell="A43" workbookViewId="0">
      <selection activeCell="F51" sqref="F51"/>
    </sheetView>
  </sheetViews>
  <sheetFormatPr defaultRowHeight="12.75"/>
  <cols>
    <col min="1" max="1" width="4.28515625" customWidth="1"/>
    <col min="2" max="2" width="6" customWidth="1"/>
    <col min="3" max="3" width="4.28515625" customWidth="1"/>
    <col min="4" max="4" width="3.85546875" customWidth="1"/>
    <col min="5" max="5" width="52.28515625" customWidth="1"/>
    <col min="6" max="6" width="32.42578125" customWidth="1"/>
    <col min="7" max="7" width="19.140625" customWidth="1"/>
    <col min="8" max="1025" width="8.85546875" customWidth="1"/>
  </cols>
  <sheetData>
    <row r="1" spans="1:7" ht="9" customHeight="1">
      <c r="A1" s="26"/>
      <c r="B1" s="82"/>
      <c r="C1" s="83"/>
      <c r="D1" s="68"/>
      <c r="E1" s="69"/>
      <c r="F1" s="69"/>
      <c r="G1" s="69"/>
    </row>
    <row r="2" spans="1:7" ht="12.75" customHeight="1">
      <c r="A2" s="26"/>
      <c r="B2" s="82"/>
      <c r="C2" s="67" t="str">
        <f>'Kopertina '!F3</f>
        <v>BIG RRUGA E RE</v>
      </c>
      <c r="D2" s="68"/>
      <c r="E2" s="69"/>
      <c r="F2" s="69"/>
      <c r="G2" s="69"/>
    </row>
    <row r="3" spans="1:7" ht="15.75" customHeight="1">
      <c r="A3" s="26"/>
      <c r="B3" s="309" t="s">
        <v>118</v>
      </c>
      <c r="C3" s="309"/>
      <c r="D3" s="309"/>
      <c r="E3" s="309"/>
      <c r="F3" s="309"/>
      <c r="G3" s="309"/>
    </row>
    <row r="4" spans="1:7" ht="17.25" customHeight="1">
      <c r="A4" s="26"/>
      <c r="B4" s="309" t="s">
        <v>119</v>
      </c>
      <c r="C4" s="309"/>
      <c r="D4" s="309"/>
      <c r="E4" s="309"/>
      <c r="F4" s="309"/>
      <c r="G4" s="309"/>
    </row>
    <row r="5" spans="1:7" ht="14.25" customHeight="1">
      <c r="A5" s="26"/>
      <c r="B5" s="310" t="s">
        <v>120</v>
      </c>
      <c r="C5" s="310"/>
      <c r="D5" s="310"/>
      <c r="E5" s="310"/>
      <c r="F5" s="310"/>
      <c r="G5" s="310"/>
    </row>
    <row r="6" spans="1:7" ht="8.25" customHeight="1">
      <c r="A6" s="32"/>
      <c r="B6" s="84"/>
      <c r="C6" s="85"/>
      <c r="D6" s="85"/>
      <c r="E6" s="71"/>
      <c r="F6" s="71"/>
      <c r="G6" s="71"/>
    </row>
    <row r="7" spans="1:7" ht="27" customHeight="1">
      <c r="A7" s="26"/>
      <c r="B7" s="86" t="s">
        <v>26</v>
      </c>
      <c r="C7" s="311" t="s">
        <v>121</v>
      </c>
      <c r="D7" s="311"/>
      <c r="E7" s="311"/>
      <c r="F7" s="88">
        <v>2019</v>
      </c>
      <c r="G7" s="88">
        <v>2018</v>
      </c>
    </row>
    <row r="8" spans="1:7" ht="15.75" customHeight="1">
      <c r="A8" s="26"/>
      <c r="B8" s="87" t="s">
        <v>29</v>
      </c>
      <c r="C8" s="89" t="s">
        <v>122</v>
      </c>
      <c r="D8" s="90"/>
      <c r="E8" s="91"/>
      <c r="F8" s="92">
        <v>85120840.159999996</v>
      </c>
      <c r="G8" s="92">
        <v>82549594.239999995</v>
      </c>
    </row>
    <row r="9" spans="1:7" ht="15" customHeight="1">
      <c r="A9" s="26"/>
      <c r="B9" s="87" t="s">
        <v>29</v>
      </c>
      <c r="C9" s="89" t="s">
        <v>123</v>
      </c>
      <c r="D9" s="90"/>
      <c r="E9" s="91"/>
      <c r="F9" s="230"/>
      <c r="G9" s="91"/>
    </row>
    <row r="10" spans="1:7" ht="15" customHeight="1">
      <c r="A10" s="26"/>
      <c r="B10" s="87" t="s">
        <v>29</v>
      </c>
      <c r="C10" s="89" t="s">
        <v>124</v>
      </c>
      <c r="D10" s="90"/>
      <c r="E10" s="91"/>
      <c r="F10" s="230"/>
      <c r="G10" s="91"/>
    </row>
    <row r="11" spans="1:7" ht="15" customHeight="1">
      <c r="A11" s="26"/>
      <c r="B11" s="87" t="s">
        <v>29</v>
      </c>
      <c r="C11" s="89" t="s">
        <v>125</v>
      </c>
      <c r="D11" s="90"/>
      <c r="E11" s="91"/>
      <c r="F11" s="92">
        <v>1283227.5</v>
      </c>
      <c r="G11" s="92">
        <v>1327247.78</v>
      </c>
    </row>
    <row r="12" spans="1:7" ht="15" customHeight="1">
      <c r="A12" s="26"/>
      <c r="B12" s="93"/>
      <c r="C12" s="94"/>
      <c r="D12" s="90"/>
      <c r="E12" s="91"/>
      <c r="F12" s="95"/>
      <c r="G12" s="95"/>
    </row>
    <row r="13" spans="1:7" ht="15" customHeight="1">
      <c r="A13" s="26"/>
      <c r="B13" s="87" t="s">
        <v>29</v>
      </c>
      <c r="C13" s="89" t="s">
        <v>126</v>
      </c>
      <c r="D13" s="90"/>
      <c r="E13" s="91"/>
      <c r="F13" s="92">
        <f>SUM(F14:F15)</f>
        <v>-72239881</v>
      </c>
      <c r="G13" s="92">
        <f>SUM(G14:G15)</f>
        <v>-70158689.629999995</v>
      </c>
    </row>
    <row r="14" spans="1:7" ht="15" customHeight="1">
      <c r="A14" s="26"/>
      <c r="B14" s="93"/>
      <c r="C14" s="94"/>
      <c r="D14" s="96">
        <v>1</v>
      </c>
      <c r="E14" s="97" t="s">
        <v>126</v>
      </c>
      <c r="F14" s="98">
        <v>-72239881</v>
      </c>
      <c r="G14" s="98">
        <v>-70158689.629999995</v>
      </c>
    </row>
    <row r="15" spans="1:7" ht="15" customHeight="1">
      <c r="A15" s="26"/>
      <c r="B15" s="99"/>
      <c r="C15" s="94"/>
      <c r="D15" s="65">
        <v>2</v>
      </c>
      <c r="E15" s="97" t="s">
        <v>127</v>
      </c>
      <c r="F15" s="100"/>
      <c r="G15" s="100"/>
    </row>
    <row r="16" spans="1:7" ht="15" customHeight="1">
      <c r="A16" s="26"/>
      <c r="B16" s="99"/>
      <c r="C16" s="94"/>
      <c r="D16" s="90"/>
      <c r="E16" s="91"/>
      <c r="F16" s="95"/>
      <c r="G16" s="95"/>
    </row>
    <row r="17" spans="1:7" ht="15" customHeight="1">
      <c r="A17" s="26"/>
      <c r="B17" s="87" t="s">
        <v>29</v>
      </c>
      <c r="C17" s="89" t="s">
        <v>128</v>
      </c>
      <c r="D17" s="90"/>
      <c r="E17" s="91"/>
      <c r="F17" s="92">
        <f>SUM(F18:F19)</f>
        <v>-5770363</v>
      </c>
      <c r="G17" s="92">
        <f>SUM(G18:G19)</f>
        <v>-4688944</v>
      </c>
    </row>
    <row r="18" spans="1:7" ht="17.25" customHeight="1">
      <c r="A18" s="26"/>
      <c r="B18" s="99"/>
      <c r="C18" s="94"/>
      <c r="D18" s="101">
        <v>1</v>
      </c>
      <c r="E18" s="102" t="s">
        <v>129</v>
      </c>
      <c r="F18" s="103">
        <v>-5167658</v>
      </c>
      <c r="G18" s="103">
        <v>-4122724</v>
      </c>
    </row>
    <row r="19" spans="1:7" ht="15.75" customHeight="1">
      <c r="A19" s="26"/>
      <c r="B19" s="99"/>
      <c r="C19" s="94"/>
      <c r="D19" s="101">
        <v>2</v>
      </c>
      <c r="E19" s="102" t="s">
        <v>130</v>
      </c>
      <c r="F19" s="103">
        <v>-602705</v>
      </c>
      <c r="G19" s="103">
        <v>-566220</v>
      </c>
    </row>
    <row r="20" spans="1:7" ht="15.75" customHeight="1">
      <c r="A20" s="26"/>
      <c r="B20" s="99"/>
      <c r="C20" s="94"/>
      <c r="D20" s="101"/>
      <c r="E20" s="102" t="s">
        <v>131</v>
      </c>
      <c r="F20" s="103"/>
      <c r="G20" s="103"/>
    </row>
    <row r="21" spans="1:7" ht="15" customHeight="1">
      <c r="A21" s="26"/>
      <c r="B21" s="93"/>
      <c r="C21" s="94"/>
      <c r="D21" s="90"/>
      <c r="E21" s="91"/>
      <c r="F21" s="230"/>
      <c r="G21" s="91"/>
    </row>
    <row r="22" spans="1:7" ht="15" customHeight="1">
      <c r="A22" s="26"/>
      <c r="B22" s="87" t="s">
        <v>29</v>
      </c>
      <c r="C22" s="89" t="s">
        <v>132</v>
      </c>
      <c r="D22" s="90"/>
      <c r="E22" s="91"/>
      <c r="F22" s="230"/>
      <c r="G22" s="91"/>
    </row>
    <row r="23" spans="1:7" ht="15" customHeight="1">
      <c r="A23" s="26"/>
      <c r="B23" s="87" t="s">
        <v>29</v>
      </c>
      <c r="C23" s="89" t="s">
        <v>133</v>
      </c>
      <c r="D23" s="90"/>
      <c r="E23" s="91"/>
      <c r="F23" s="92">
        <v>-246371</v>
      </c>
      <c r="G23" s="92">
        <v>-202903</v>
      </c>
    </row>
    <row r="24" spans="1:7" ht="15" customHeight="1">
      <c r="A24" s="26"/>
      <c r="B24" s="87" t="s">
        <v>29</v>
      </c>
      <c r="C24" s="89" t="s">
        <v>134</v>
      </c>
      <c r="D24" s="90"/>
      <c r="E24" s="91"/>
      <c r="F24" s="92">
        <v>-3423279</v>
      </c>
      <c r="G24" s="92">
        <v>-5031757.32</v>
      </c>
    </row>
    <row r="25" spans="1:7" ht="15" customHeight="1">
      <c r="A25" s="26"/>
      <c r="B25" s="93"/>
      <c r="C25" s="94"/>
      <c r="D25" s="90"/>
      <c r="E25" s="91"/>
      <c r="F25" s="230"/>
      <c r="G25" s="91"/>
    </row>
    <row r="26" spans="1:7" ht="15" customHeight="1">
      <c r="A26" s="26"/>
      <c r="B26" s="87" t="s">
        <v>29</v>
      </c>
      <c r="C26" s="89" t="s">
        <v>135</v>
      </c>
      <c r="D26" s="90"/>
      <c r="E26" s="91"/>
      <c r="F26" s="230"/>
      <c r="G26" s="91"/>
    </row>
    <row r="27" spans="1:7" ht="12.75" customHeight="1">
      <c r="A27" s="26"/>
      <c r="B27" s="99"/>
      <c r="C27" s="312">
        <v>1</v>
      </c>
      <c r="D27" s="313" t="s">
        <v>136</v>
      </c>
      <c r="E27" s="313"/>
      <c r="F27" s="231"/>
      <c r="G27" s="105"/>
    </row>
    <row r="28" spans="1:7" ht="12.75" customHeight="1">
      <c r="A28" s="26"/>
      <c r="B28" s="106"/>
      <c r="C28" s="312"/>
      <c r="D28" s="314" t="s">
        <v>137</v>
      </c>
      <c r="E28" s="314"/>
      <c r="F28" s="232"/>
      <c r="G28" s="107"/>
    </row>
    <row r="29" spans="1:7" ht="12.75" customHeight="1">
      <c r="A29" s="26"/>
      <c r="B29" s="99"/>
      <c r="C29" s="312">
        <v>2</v>
      </c>
      <c r="D29" s="313" t="s">
        <v>138</v>
      </c>
      <c r="E29" s="313"/>
      <c r="F29" s="231"/>
      <c r="G29" s="105"/>
    </row>
    <row r="30" spans="1:7" ht="12.75" customHeight="1">
      <c r="A30" s="26"/>
      <c r="B30" s="106"/>
      <c r="C30" s="312"/>
      <c r="D30" s="314" t="s">
        <v>139</v>
      </c>
      <c r="E30" s="314"/>
      <c r="F30" s="232"/>
      <c r="G30" s="107"/>
    </row>
    <row r="31" spans="1:7" ht="13.5" customHeight="1">
      <c r="A31" s="26"/>
      <c r="B31" s="99"/>
      <c r="C31" s="312">
        <v>3</v>
      </c>
      <c r="D31" s="313" t="s">
        <v>140</v>
      </c>
      <c r="E31" s="313"/>
      <c r="F31" s="231"/>
      <c r="G31" s="105"/>
    </row>
    <row r="32" spans="1:7" ht="12" customHeight="1">
      <c r="A32" s="26"/>
      <c r="B32" s="106"/>
      <c r="C32" s="312"/>
      <c r="D32" s="314" t="s">
        <v>141</v>
      </c>
      <c r="E32" s="314"/>
      <c r="F32" s="232"/>
      <c r="G32" s="107"/>
    </row>
    <row r="33" spans="1:7" ht="12.75" customHeight="1">
      <c r="A33" s="26"/>
      <c r="B33" s="93"/>
      <c r="C33" s="94"/>
      <c r="D33" s="90"/>
      <c r="E33" s="91"/>
      <c r="F33" s="230"/>
      <c r="G33" s="91"/>
    </row>
    <row r="34" spans="1:7" ht="12" customHeight="1">
      <c r="A34" s="26"/>
      <c r="B34" s="311" t="s">
        <v>29</v>
      </c>
      <c r="C34" s="108" t="s">
        <v>142</v>
      </c>
      <c r="D34" s="109"/>
      <c r="E34" s="95"/>
      <c r="F34" s="95"/>
      <c r="G34" s="95"/>
    </row>
    <row r="35" spans="1:7" ht="12" customHeight="1">
      <c r="A35" s="26"/>
      <c r="B35" s="311"/>
      <c r="C35" s="110" t="s">
        <v>143</v>
      </c>
      <c r="D35" s="111"/>
      <c r="E35" s="112"/>
      <c r="F35" s="112"/>
      <c r="G35" s="112"/>
    </row>
    <row r="36" spans="1:7" ht="15" customHeight="1">
      <c r="A36" s="26"/>
      <c r="B36" s="93"/>
      <c r="C36" s="94"/>
      <c r="D36" s="90"/>
      <c r="E36" s="91"/>
      <c r="F36" s="230"/>
      <c r="G36" s="91"/>
    </row>
    <row r="37" spans="1:7" ht="15" customHeight="1">
      <c r="A37" s="26"/>
      <c r="B37" s="87" t="s">
        <v>29</v>
      </c>
      <c r="C37" s="89" t="s">
        <v>144</v>
      </c>
      <c r="D37" s="90"/>
      <c r="E37" s="91"/>
      <c r="F37" s="92">
        <f>SUM(F39:F40)</f>
        <v>-14411</v>
      </c>
      <c r="G37" s="92">
        <f>SUM(G39:G40)</f>
        <v>-13692</v>
      </c>
    </row>
    <row r="38" spans="1:7" ht="12" customHeight="1">
      <c r="A38" s="26"/>
      <c r="B38" s="99"/>
      <c r="C38" s="312">
        <v>1</v>
      </c>
      <c r="D38" s="313" t="s">
        <v>145</v>
      </c>
      <c r="E38" s="313"/>
      <c r="F38" s="231"/>
      <c r="G38" s="105"/>
    </row>
    <row r="39" spans="1:7" ht="12.75" customHeight="1">
      <c r="A39" s="26"/>
      <c r="B39" s="106"/>
      <c r="C39" s="312"/>
      <c r="D39" s="314" t="s">
        <v>146</v>
      </c>
      <c r="E39" s="314"/>
      <c r="F39" s="232"/>
      <c r="G39" s="107"/>
    </row>
    <row r="40" spans="1:7" ht="15.75">
      <c r="A40" s="26"/>
      <c r="B40" s="93"/>
      <c r="C40" s="104">
        <v>2</v>
      </c>
      <c r="D40" s="318" t="s">
        <v>147</v>
      </c>
      <c r="E40" s="318"/>
      <c r="F40" s="114">
        <v>-14411</v>
      </c>
      <c r="G40" s="114">
        <v>-13692</v>
      </c>
    </row>
    <row r="41" spans="1:7" ht="15.75">
      <c r="A41" s="26"/>
      <c r="B41" s="93"/>
      <c r="C41" s="94"/>
      <c r="D41" s="315"/>
      <c r="E41" s="315"/>
      <c r="F41" s="230"/>
      <c r="G41" s="91"/>
    </row>
    <row r="42" spans="1:7" ht="15" customHeight="1">
      <c r="A42" s="26"/>
      <c r="B42" s="87" t="s">
        <v>29</v>
      </c>
      <c r="C42" s="89" t="s">
        <v>148</v>
      </c>
      <c r="D42" s="90"/>
      <c r="E42" s="91"/>
      <c r="F42" s="230"/>
      <c r="G42" s="91"/>
    </row>
    <row r="43" spans="1:7" ht="15.75">
      <c r="A43" s="26"/>
      <c r="B43" s="93"/>
      <c r="C43" s="89"/>
      <c r="D43" s="90"/>
      <c r="E43" s="91"/>
      <c r="F43" s="230"/>
      <c r="G43" s="91"/>
    </row>
    <row r="44" spans="1:7" ht="15" customHeight="1">
      <c r="A44" s="26"/>
      <c r="B44" s="87" t="s">
        <v>29</v>
      </c>
      <c r="C44" s="89" t="s">
        <v>149</v>
      </c>
      <c r="D44" s="90"/>
      <c r="E44" s="91"/>
      <c r="F44" s="92">
        <f>F8+F9+F10+F11+F13+F17+F22+F23+F24+F26+F34+F37+F42</f>
        <v>4709762.6599999964</v>
      </c>
      <c r="G44" s="92">
        <f>G8+G9+G10+G11+G13+G17+G22+G23+G24+G26+G34+G37+G42</f>
        <v>3780856.0700000003</v>
      </c>
    </row>
    <row r="45" spans="1:7" ht="15" customHeight="1">
      <c r="A45" s="26"/>
      <c r="B45" s="93"/>
      <c r="C45" s="94"/>
      <c r="D45" s="90"/>
      <c r="E45" s="91"/>
      <c r="F45" s="230"/>
      <c r="G45" s="91"/>
    </row>
    <row r="46" spans="1:7" ht="15" customHeight="1">
      <c r="A46" s="26"/>
      <c r="B46" s="87" t="s">
        <v>29</v>
      </c>
      <c r="C46" s="89" t="s">
        <v>150</v>
      </c>
      <c r="D46" s="90"/>
      <c r="E46" s="91"/>
      <c r="F46" s="92">
        <f>-(F47+F48+F49)</f>
        <v>-737512</v>
      </c>
      <c r="G46" s="92">
        <f>-(G47+G48+G49)</f>
        <v>-819664.6605</v>
      </c>
    </row>
    <row r="47" spans="1:7" ht="15" customHeight="1">
      <c r="A47" s="26"/>
      <c r="B47" s="93"/>
      <c r="C47" s="94"/>
      <c r="D47" s="104">
        <v>1</v>
      </c>
      <c r="E47" s="113" t="s">
        <v>151</v>
      </c>
      <c r="F47" s="115">
        <v>737512</v>
      </c>
      <c r="G47" s="115">
        <f>(G44+1683575)*0.15</f>
        <v>819664.6605</v>
      </c>
    </row>
    <row r="48" spans="1:7" ht="15.75">
      <c r="A48" s="26"/>
      <c r="B48" s="93"/>
      <c r="C48" s="94"/>
      <c r="D48" s="104">
        <v>2</v>
      </c>
      <c r="E48" s="113" t="s">
        <v>152</v>
      </c>
      <c r="F48" s="233"/>
      <c r="G48" s="113"/>
    </row>
    <row r="49" spans="1:7" ht="15" customHeight="1">
      <c r="A49" s="26"/>
      <c r="B49" s="93"/>
      <c r="C49" s="94"/>
      <c r="D49" s="104">
        <v>3</v>
      </c>
      <c r="E49" s="113" t="s">
        <v>153</v>
      </c>
      <c r="F49" s="233"/>
      <c r="G49" s="113"/>
    </row>
    <row r="50" spans="1:7" ht="15" customHeight="1">
      <c r="A50" s="26"/>
      <c r="B50" s="93"/>
      <c r="C50" s="94"/>
      <c r="D50" s="90"/>
      <c r="E50" s="91"/>
      <c r="F50" s="230"/>
      <c r="G50" s="91"/>
    </row>
    <row r="51" spans="1:7" ht="15" customHeight="1">
      <c r="A51" s="26"/>
      <c r="B51" s="87" t="s">
        <v>29</v>
      </c>
      <c r="C51" s="89" t="s">
        <v>154</v>
      </c>
      <c r="D51" s="90"/>
      <c r="E51" s="91"/>
      <c r="F51" s="92">
        <f>F44+F46</f>
        <v>3972250.6599999964</v>
      </c>
      <c r="G51" s="92">
        <f>G44+G46</f>
        <v>2961191.4095000001</v>
      </c>
    </row>
    <row r="52" spans="1:7" ht="15" customHeight="1">
      <c r="A52" s="26"/>
      <c r="B52" s="93"/>
      <c r="C52" s="94"/>
      <c r="D52" s="90"/>
      <c r="E52" s="91"/>
      <c r="F52" s="230"/>
      <c r="G52" s="91"/>
    </row>
    <row r="53" spans="1:7" ht="15.75">
      <c r="A53" s="26"/>
      <c r="B53" s="87" t="s">
        <v>29</v>
      </c>
      <c r="C53" s="89" t="s">
        <v>155</v>
      </c>
      <c r="D53" s="90"/>
      <c r="E53" s="91"/>
      <c r="F53" s="230"/>
      <c r="G53" s="91"/>
    </row>
    <row r="54" spans="1:7" ht="15" customHeight="1">
      <c r="A54" s="26"/>
      <c r="B54" s="93"/>
      <c r="C54" s="94"/>
      <c r="D54" s="90"/>
      <c r="E54" s="113" t="s">
        <v>156</v>
      </c>
      <c r="F54" s="233"/>
      <c r="G54" s="113"/>
    </row>
    <row r="55" spans="1:7" ht="14.25" customHeight="1">
      <c r="A55" s="26"/>
      <c r="B55" s="93"/>
      <c r="C55" s="94"/>
      <c r="D55" s="90"/>
      <c r="E55" s="113" t="s">
        <v>157</v>
      </c>
      <c r="F55" s="228"/>
      <c r="G55" s="113"/>
    </row>
    <row r="56" spans="1:7" ht="15.75">
      <c r="A56" s="32"/>
      <c r="B56" s="84"/>
      <c r="C56" s="85"/>
      <c r="D56" s="85"/>
      <c r="E56" s="71"/>
      <c r="F56" s="71"/>
      <c r="G56" s="71"/>
    </row>
    <row r="57" spans="1:7" ht="15.75">
      <c r="A57" s="32"/>
      <c r="B57" s="84"/>
      <c r="C57" s="85"/>
      <c r="D57" s="85"/>
      <c r="E57" s="71"/>
      <c r="F57" s="71"/>
      <c r="G57" s="71"/>
    </row>
    <row r="58" spans="1:7" ht="15.75">
      <c r="A58" s="32"/>
      <c r="B58" s="84"/>
      <c r="C58" s="85"/>
      <c r="D58" s="85"/>
      <c r="E58" s="71"/>
      <c r="F58" s="71"/>
      <c r="G58" s="71"/>
    </row>
    <row r="59" spans="1:7" ht="15.75">
      <c r="A59" s="32"/>
      <c r="B59" s="309"/>
      <c r="C59" s="309"/>
      <c r="D59" s="309"/>
      <c r="E59" s="309"/>
      <c r="F59" s="309"/>
      <c r="G59" s="309"/>
    </row>
    <row r="60" spans="1:7" ht="30.75" customHeight="1">
      <c r="A60" s="32"/>
      <c r="B60" s="316" t="s">
        <v>158</v>
      </c>
      <c r="C60" s="316"/>
      <c r="D60" s="316"/>
      <c r="E60" s="316"/>
      <c r="F60" s="316"/>
      <c r="G60" s="316"/>
    </row>
    <row r="61" spans="1:7" ht="14.25" customHeight="1">
      <c r="A61" s="32"/>
      <c r="B61" s="116"/>
      <c r="C61" s="116"/>
      <c r="D61" s="116"/>
      <c r="E61" s="116"/>
      <c r="F61" s="116"/>
      <c r="G61" s="116"/>
    </row>
    <row r="62" spans="1:7" ht="15.75">
      <c r="A62" s="32"/>
      <c r="B62" s="87" t="s">
        <v>26</v>
      </c>
      <c r="C62" s="317" t="s">
        <v>121</v>
      </c>
      <c r="D62" s="317"/>
      <c r="E62" s="317"/>
      <c r="F62" s="229">
        <v>2019</v>
      </c>
      <c r="G62" s="117">
        <v>2018</v>
      </c>
    </row>
    <row r="63" spans="1:7" ht="15.75">
      <c r="A63" s="32"/>
      <c r="B63" s="87" t="s">
        <v>29</v>
      </c>
      <c r="C63" s="118" t="s">
        <v>154</v>
      </c>
      <c r="D63" s="119"/>
      <c r="E63" s="120"/>
      <c r="F63" s="92">
        <f>F51</f>
        <v>3972250.6599999964</v>
      </c>
      <c r="G63" s="92">
        <f>G51</f>
        <v>2961191.4095000001</v>
      </c>
    </row>
    <row r="64" spans="1:7" ht="15.75">
      <c r="A64" s="32"/>
      <c r="B64" s="121"/>
      <c r="C64" s="118"/>
      <c r="D64" s="119"/>
      <c r="E64" s="120"/>
      <c r="F64" s="120"/>
      <c r="G64" s="120"/>
    </row>
    <row r="65" spans="1:7" ht="15.75">
      <c r="A65" s="32"/>
      <c r="B65" s="87"/>
      <c r="C65" s="118" t="s">
        <v>159</v>
      </c>
      <c r="D65" s="119"/>
      <c r="E65" s="120"/>
      <c r="F65" s="120"/>
      <c r="G65" s="120"/>
    </row>
    <row r="66" spans="1:7" ht="15.75">
      <c r="A66" s="32"/>
      <c r="B66" s="121"/>
      <c r="C66" s="118" t="s">
        <v>160</v>
      </c>
      <c r="D66" s="119"/>
      <c r="E66" s="120"/>
      <c r="F66" s="120"/>
      <c r="G66" s="120"/>
    </row>
    <row r="67" spans="1:7" ht="15.75">
      <c r="A67" s="32"/>
      <c r="B67" s="121"/>
      <c r="C67" s="118" t="s">
        <v>161</v>
      </c>
      <c r="D67" s="119"/>
      <c r="E67" s="120"/>
      <c r="F67" s="120"/>
      <c r="G67" s="120"/>
    </row>
    <row r="68" spans="1:7" ht="15.75">
      <c r="A68" s="32"/>
      <c r="B68" s="121"/>
      <c r="C68" s="118" t="s">
        <v>162</v>
      </c>
      <c r="D68" s="119"/>
      <c r="E68" s="120"/>
      <c r="F68" s="120"/>
      <c r="G68" s="120"/>
    </row>
    <row r="69" spans="1:7" ht="15.75">
      <c r="A69" s="32"/>
      <c r="B69" s="121"/>
      <c r="C69" s="118" t="s">
        <v>163</v>
      </c>
      <c r="D69" s="119"/>
      <c r="E69" s="120"/>
      <c r="F69" s="120"/>
      <c r="G69" s="120"/>
    </row>
    <row r="70" spans="1:7" ht="15.75">
      <c r="A70" s="32"/>
      <c r="B70" s="87" t="s">
        <v>29</v>
      </c>
      <c r="C70" s="118" t="s">
        <v>164</v>
      </c>
      <c r="D70" s="119"/>
      <c r="E70" s="120"/>
      <c r="F70" s="120"/>
      <c r="G70" s="120"/>
    </row>
    <row r="71" spans="1:7" ht="15.75">
      <c r="A71" s="32"/>
      <c r="B71" s="121"/>
      <c r="C71" s="118"/>
      <c r="D71" s="119"/>
      <c r="E71" s="120"/>
      <c r="F71" s="120"/>
      <c r="G71" s="120"/>
    </row>
    <row r="72" spans="1:7" ht="15.75">
      <c r="A72" s="32"/>
      <c r="B72" s="87" t="s">
        <v>29</v>
      </c>
      <c r="C72" s="118" t="s">
        <v>165</v>
      </c>
      <c r="D72" s="119"/>
      <c r="E72" s="120"/>
      <c r="F72" s="120"/>
      <c r="G72" s="120"/>
    </row>
    <row r="73" spans="1:7" ht="15.75">
      <c r="A73" s="32"/>
      <c r="B73" s="121"/>
      <c r="C73" s="118"/>
      <c r="D73" s="119"/>
      <c r="E73" s="120"/>
      <c r="F73" s="120"/>
      <c r="G73" s="120"/>
    </row>
    <row r="74" spans="1:7" ht="15.75">
      <c r="A74" s="32"/>
      <c r="B74" s="87" t="s">
        <v>29</v>
      </c>
      <c r="C74" s="118" t="s">
        <v>166</v>
      </c>
      <c r="D74" s="119"/>
      <c r="E74" s="120"/>
      <c r="F74" s="120"/>
      <c r="G74" s="120"/>
    </row>
    <row r="75" spans="1:7" ht="15.75">
      <c r="A75" s="32"/>
      <c r="B75" s="121"/>
      <c r="C75" s="118"/>
      <c r="D75" s="119"/>
      <c r="E75" s="113" t="s">
        <v>156</v>
      </c>
      <c r="F75" s="228"/>
      <c r="G75" s="113"/>
    </row>
  </sheetData>
  <mergeCells count="22">
    <mergeCell ref="D41:E41"/>
    <mergeCell ref="B59:G59"/>
    <mergeCell ref="B60:G60"/>
    <mergeCell ref="C62:E62"/>
    <mergeCell ref="B34:B35"/>
    <mergeCell ref="C38:C39"/>
    <mergeCell ref="D38:E38"/>
    <mergeCell ref="D39:E39"/>
    <mergeCell ref="D40:E40"/>
    <mergeCell ref="C29:C30"/>
    <mergeCell ref="D29:E29"/>
    <mergeCell ref="D30:E30"/>
    <mergeCell ref="C31:C32"/>
    <mergeCell ref="D31:E31"/>
    <mergeCell ref="D32:E32"/>
    <mergeCell ref="B3:G3"/>
    <mergeCell ref="B4:G4"/>
    <mergeCell ref="B5:G5"/>
    <mergeCell ref="C7:E7"/>
    <mergeCell ref="C27:C28"/>
    <mergeCell ref="D27:E27"/>
    <mergeCell ref="D28:E28"/>
  </mergeCells>
  <pageMargins left="0" right="0" top="0.25" bottom="0.25" header="0.51180555555555496" footer="0.51180555555555496"/>
  <pageSetup paperSize="9" scale="95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2:G47"/>
  <sheetViews>
    <sheetView topLeftCell="A23" workbookViewId="0">
      <selection activeCell="D47" sqref="D47"/>
    </sheetView>
  </sheetViews>
  <sheetFormatPr defaultRowHeight="12.75"/>
  <cols>
    <col min="1" max="1" width="5.28515625" customWidth="1"/>
    <col min="2" max="2" width="3.85546875" customWidth="1"/>
    <col min="3" max="3" width="68.85546875" bestFit="1" customWidth="1"/>
    <col min="4" max="5" width="10.85546875" bestFit="1" customWidth="1"/>
    <col min="6" max="6" width="8.85546875" customWidth="1"/>
    <col min="7" max="7" width="11.140625" customWidth="1"/>
    <col min="8" max="1025" width="8.85546875" customWidth="1"/>
  </cols>
  <sheetData>
    <row r="2" spans="1:7">
      <c r="B2" s="122" t="str">
        <f>'Kopertina '!F3</f>
        <v>BIG RRUGA E RE</v>
      </c>
    </row>
    <row r="3" spans="1:7" ht="15.75">
      <c r="A3" s="319" t="s">
        <v>167</v>
      </c>
      <c r="B3" s="319"/>
      <c r="C3" s="319"/>
      <c r="D3" s="319"/>
      <c r="E3" s="319"/>
    </row>
    <row r="4" spans="1:7" ht="12" customHeight="1">
      <c r="A4" s="320" t="s">
        <v>168</v>
      </c>
      <c r="B4" s="320"/>
      <c r="C4" s="320"/>
      <c r="D4" s="320"/>
      <c r="E4" s="320"/>
    </row>
    <row r="5" spans="1:7" ht="10.5" customHeight="1">
      <c r="A5" s="85"/>
      <c r="B5" s="85"/>
      <c r="C5" s="71"/>
      <c r="D5" s="71"/>
      <c r="E5" s="71"/>
    </row>
    <row r="6" spans="1:7" ht="18" customHeight="1">
      <c r="A6" s="123"/>
      <c r="B6" s="124"/>
      <c r="C6" s="125" t="s">
        <v>169</v>
      </c>
      <c r="D6" s="88">
        <v>2019</v>
      </c>
      <c r="E6" s="88">
        <v>2018</v>
      </c>
    </row>
    <row r="7" spans="1:7" ht="18.75">
      <c r="A7" s="126" t="s">
        <v>29</v>
      </c>
      <c r="B7" s="127" t="s">
        <v>170</v>
      </c>
      <c r="C7" s="45"/>
      <c r="D7" s="128">
        <f>SUM(D8:D20)</f>
        <v>3511631.3699999955</v>
      </c>
      <c r="E7" s="128">
        <v>4783804.5895000007</v>
      </c>
    </row>
    <row r="8" spans="1:7" ht="21" customHeight="1">
      <c r="A8" s="129"/>
      <c r="B8" s="124"/>
      <c r="C8" s="293" t="s">
        <v>171</v>
      </c>
      <c r="D8" s="295">
        <f>PASH!F51</f>
        <v>3972250.6599999964</v>
      </c>
      <c r="E8" s="295">
        <v>2961191.4095000001</v>
      </c>
    </row>
    <row r="9" spans="1:7" ht="19.5" customHeight="1">
      <c r="A9" s="129"/>
      <c r="B9" s="124"/>
      <c r="C9" s="293" t="s">
        <v>172</v>
      </c>
      <c r="D9" s="293"/>
      <c r="E9" s="293"/>
    </row>
    <row r="10" spans="1:7" ht="18" customHeight="1">
      <c r="A10" s="129"/>
      <c r="B10" s="124"/>
      <c r="C10" s="293" t="s">
        <v>173</v>
      </c>
      <c r="D10" s="293"/>
      <c r="E10" s="293"/>
    </row>
    <row r="11" spans="1:7" ht="15" customHeight="1">
      <c r="A11" s="129"/>
      <c r="B11" s="124"/>
      <c r="C11" s="293" t="s">
        <v>174</v>
      </c>
      <c r="D11" s="293"/>
      <c r="E11" s="293"/>
    </row>
    <row r="12" spans="1:7" ht="18" customHeight="1">
      <c r="A12" s="129"/>
      <c r="B12" s="124"/>
      <c r="C12" s="293" t="s">
        <v>133</v>
      </c>
      <c r="D12" s="295">
        <f>-PASH!F23</f>
        <v>246371</v>
      </c>
      <c r="E12" s="295">
        <v>202903</v>
      </c>
    </row>
    <row r="13" spans="1:7" ht="15.75" customHeight="1">
      <c r="A13" s="129"/>
      <c r="B13" s="124"/>
      <c r="C13" s="293" t="s">
        <v>132</v>
      </c>
      <c r="D13" s="293"/>
      <c r="E13" s="293"/>
      <c r="G13" s="61"/>
    </row>
    <row r="14" spans="1:7" ht="18.75" customHeight="1">
      <c r="A14" s="129"/>
      <c r="B14" s="124"/>
      <c r="C14" s="293" t="s">
        <v>175</v>
      </c>
      <c r="D14" s="293"/>
      <c r="E14" s="293"/>
    </row>
    <row r="15" spans="1:7" ht="20.25" customHeight="1">
      <c r="A15" s="129"/>
      <c r="B15" s="124"/>
      <c r="C15" s="293" t="s">
        <v>176</v>
      </c>
      <c r="D15" s="293"/>
      <c r="E15" s="293"/>
    </row>
    <row r="16" spans="1:7" ht="19.5" customHeight="1">
      <c r="A16" s="129"/>
      <c r="B16" s="124"/>
      <c r="C16" s="293" t="s">
        <v>177</v>
      </c>
      <c r="D16" s="293"/>
      <c r="E16" s="293"/>
    </row>
    <row r="17" spans="1:5" ht="21" customHeight="1">
      <c r="A17" s="129"/>
      <c r="B17" s="124"/>
      <c r="C17" s="293" t="s">
        <v>415</v>
      </c>
      <c r="D17" s="295">
        <f>AKTIVI!G15-AKTIVI!F15</f>
        <v>-88997.409999999916</v>
      </c>
      <c r="E17" s="295">
        <v>371368.01</v>
      </c>
    </row>
    <row r="18" spans="1:5" ht="18" customHeight="1">
      <c r="A18" s="129"/>
      <c r="B18" s="124"/>
      <c r="C18" s="293" t="s">
        <v>178</v>
      </c>
      <c r="D18" s="295">
        <f>AKTIVI!G22-AKTIVI!F22</f>
        <v>-552070.3200000003</v>
      </c>
      <c r="E18" s="295">
        <v>-630774.62999999989</v>
      </c>
    </row>
    <row r="19" spans="1:5" ht="21" customHeight="1">
      <c r="A19" s="129"/>
      <c r="B19" s="124"/>
      <c r="C19" s="293" t="s">
        <v>179</v>
      </c>
      <c r="D19" s="295">
        <f>'PASIVI '!F10-'PASIVI '!G10+'PASIVI '!F15-'PASIVI '!G15</f>
        <v>-870912.06000000064</v>
      </c>
      <c r="E19" s="295">
        <v>1572045.3000000007</v>
      </c>
    </row>
    <row r="20" spans="1:5" ht="19.5" customHeight="1">
      <c r="A20" s="129"/>
      <c r="B20" s="124"/>
      <c r="C20" s="293" t="s">
        <v>180</v>
      </c>
      <c r="D20" s="295">
        <f>'PASIVI '!F14-'PASIVI '!G14</f>
        <v>804989.5</v>
      </c>
      <c r="E20" s="295">
        <v>307071.5</v>
      </c>
    </row>
    <row r="21" spans="1:5" ht="21" customHeight="1">
      <c r="A21" s="129"/>
      <c r="B21" s="127" t="s">
        <v>181</v>
      </c>
      <c r="C21" s="45"/>
      <c r="D21" s="75"/>
      <c r="E21" s="45"/>
    </row>
    <row r="22" spans="1:5" ht="22.5" customHeight="1">
      <c r="A22" s="126" t="s">
        <v>29</v>
      </c>
      <c r="B22" s="127" t="s">
        <v>182</v>
      </c>
      <c r="C22" s="45"/>
      <c r="D22" s="92">
        <f>SUM(D23:D29)</f>
        <v>-395035</v>
      </c>
      <c r="E22" s="92">
        <v>-21364.339999999997</v>
      </c>
    </row>
    <row r="23" spans="1:5" ht="20.25" customHeight="1">
      <c r="A23" s="129"/>
      <c r="B23" s="124"/>
      <c r="C23" s="293" t="s">
        <v>183</v>
      </c>
      <c r="D23" s="293"/>
      <c r="E23" s="293"/>
    </row>
    <row r="24" spans="1:5" ht="17.25" customHeight="1">
      <c r="A24" s="129"/>
      <c r="B24" s="124"/>
      <c r="C24" s="293" t="s">
        <v>184</v>
      </c>
      <c r="D24" s="293"/>
      <c r="E24" s="293"/>
    </row>
    <row r="25" spans="1:5" ht="18.75" customHeight="1">
      <c r="A25" s="129"/>
      <c r="B25" s="124"/>
      <c r="C25" s="293" t="s">
        <v>185</v>
      </c>
      <c r="D25" s="114">
        <v>-395035</v>
      </c>
      <c r="E25" s="114">
        <v>-7637.3399999999965</v>
      </c>
    </row>
    <row r="26" spans="1:5" ht="18.75" customHeight="1">
      <c r="A26" s="129"/>
      <c r="B26" s="124"/>
      <c r="C26" s="293" t="s">
        <v>186</v>
      </c>
      <c r="D26" s="293"/>
      <c r="E26" s="293"/>
    </row>
    <row r="27" spans="1:5" ht="20.25" customHeight="1">
      <c r="A27" s="129"/>
      <c r="B27" s="124"/>
      <c r="C27" s="293" t="s">
        <v>187</v>
      </c>
      <c r="D27" s="293"/>
      <c r="E27" s="293"/>
    </row>
    <row r="28" spans="1:5" ht="18" customHeight="1">
      <c r="A28" s="129"/>
      <c r="B28" s="124"/>
      <c r="C28" s="293" t="s">
        <v>188</v>
      </c>
      <c r="D28" s="293"/>
      <c r="E28" s="293">
        <v>-13727</v>
      </c>
    </row>
    <row r="29" spans="1:5" ht="19.5" customHeight="1">
      <c r="A29" s="129"/>
      <c r="B29" s="124"/>
      <c r="C29" s="293" t="s">
        <v>189</v>
      </c>
      <c r="D29" s="293"/>
      <c r="E29" s="293"/>
    </row>
    <row r="30" spans="1:5" ht="21.75" customHeight="1">
      <c r="A30" s="129"/>
      <c r="B30" s="127" t="s">
        <v>190</v>
      </c>
      <c r="C30" s="293"/>
      <c r="D30" s="293"/>
      <c r="E30" s="293"/>
    </row>
    <row r="31" spans="1:5" ht="19.5" customHeight="1">
      <c r="A31" s="126" t="s">
        <v>29</v>
      </c>
      <c r="B31" s="131" t="s">
        <v>191</v>
      </c>
      <c r="C31" s="45"/>
      <c r="D31" s="92">
        <f>SUM(D32:D41)</f>
        <v>-2961191.4095000001</v>
      </c>
      <c r="E31" s="92">
        <v>-4615088</v>
      </c>
    </row>
    <row r="32" spans="1:5" ht="19.5" customHeight="1">
      <c r="A32" s="129"/>
      <c r="B32" s="132"/>
      <c r="C32" s="45" t="s">
        <v>192</v>
      </c>
      <c r="D32" s="293"/>
      <c r="E32" s="45"/>
    </row>
    <row r="33" spans="1:5" ht="18" customHeight="1">
      <c r="A33" s="129"/>
      <c r="B33" s="132"/>
      <c r="C33" s="45" t="s">
        <v>193</v>
      </c>
      <c r="D33" s="293"/>
      <c r="E33" s="45"/>
    </row>
    <row r="34" spans="1:5" ht="18" customHeight="1">
      <c r="A34" s="129"/>
      <c r="B34" s="133"/>
      <c r="C34" s="45" t="s">
        <v>194</v>
      </c>
      <c r="D34" s="293"/>
      <c r="E34" s="45"/>
    </row>
    <row r="35" spans="1:5" ht="21" customHeight="1">
      <c r="A35" s="129"/>
      <c r="B35" s="132"/>
      <c r="C35" s="134" t="s">
        <v>195</v>
      </c>
      <c r="D35" s="294"/>
      <c r="E35" s="134"/>
    </row>
    <row r="36" spans="1:5" ht="17.25" customHeight="1">
      <c r="A36" s="129"/>
      <c r="B36" s="132"/>
      <c r="C36" s="45" t="s">
        <v>196</v>
      </c>
      <c r="D36" s="293"/>
      <c r="E36" s="45"/>
    </row>
    <row r="37" spans="1:5" ht="20.25" customHeight="1">
      <c r="A37" s="129"/>
      <c r="B37" s="132"/>
      <c r="C37" s="45" t="s">
        <v>197</v>
      </c>
      <c r="D37" s="293"/>
      <c r="E37" s="45"/>
    </row>
    <row r="38" spans="1:5" ht="22.5" customHeight="1">
      <c r="A38" s="129"/>
      <c r="B38" s="135" t="s">
        <v>198</v>
      </c>
      <c r="C38" s="45"/>
      <c r="D38" s="293"/>
      <c r="E38" s="45"/>
    </row>
    <row r="39" spans="1:5">
      <c r="A39" s="129"/>
      <c r="B39" s="132"/>
      <c r="C39" s="45" t="s">
        <v>199</v>
      </c>
      <c r="D39" s="293"/>
      <c r="E39" s="45"/>
    </row>
    <row r="40" spans="1:5" ht="17.25" customHeight="1">
      <c r="A40" s="129"/>
      <c r="B40" s="132"/>
      <c r="C40" s="45" t="s">
        <v>200</v>
      </c>
      <c r="D40" s="293"/>
      <c r="E40" s="45"/>
    </row>
    <row r="41" spans="1:5" ht="15">
      <c r="A41" s="129"/>
      <c r="B41" s="136"/>
      <c r="C41" s="45" t="s">
        <v>201</v>
      </c>
      <c r="D41" s="295">
        <f>-PASH!G51</f>
        <v>-2961191.4095000001</v>
      </c>
      <c r="E41" s="114">
        <v>-4615088</v>
      </c>
    </row>
    <row r="42" spans="1:5">
      <c r="A42" s="129"/>
      <c r="B42" s="127" t="s">
        <v>202</v>
      </c>
      <c r="C42" s="45"/>
      <c r="D42" s="75"/>
      <c r="E42" s="45"/>
    </row>
    <row r="43" spans="1:5">
      <c r="A43" s="129"/>
      <c r="B43" s="127"/>
      <c r="C43" s="45"/>
      <c r="D43" s="75"/>
      <c r="E43" s="45"/>
    </row>
    <row r="44" spans="1:5">
      <c r="A44" s="129"/>
      <c r="B44" s="127" t="s">
        <v>203</v>
      </c>
      <c r="C44" s="45"/>
      <c r="D44" s="130">
        <f>D31+D22+D7</f>
        <v>155404.96049999539</v>
      </c>
      <c r="E44" s="130">
        <v>147352.24950000085</v>
      </c>
    </row>
    <row r="45" spans="1:5">
      <c r="A45" s="129"/>
      <c r="B45" s="127" t="s">
        <v>204</v>
      </c>
      <c r="C45" s="45"/>
      <c r="D45" s="130">
        <f>E47</f>
        <v>7039577.1751228105</v>
      </c>
      <c r="E45" s="130">
        <v>6892224.9256228097</v>
      </c>
    </row>
    <row r="46" spans="1:5">
      <c r="A46" s="129"/>
      <c r="B46" s="127"/>
      <c r="C46" s="45" t="s">
        <v>205</v>
      </c>
      <c r="D46" s="75"/>
      <c r="E46" s="45"/>
    </row>
    <row r="47" spans="1:5">
      <c r="A47" s="129"/>
      <c r="B47" s="127" t="s">
        <v>206</v>
      </c>
      <c r="C47" s="45"/>
      <c r="D47" s="128">
        <f>D44+D45</f>
        <v>7194982.1356228059</v>
      </c>
      <c r="E47" s="128">
        <v>7039577.1751228105</v>
      </c>
    </row>
  </sheetData>
  <mergeCells count="2">
    <mergeCell ref="A3:E3"/>
    <mergeCell ref="A4:E4"/>
  </mergeCells>
  <pageMargins left="0.25" right="0.25" top="0.25" bottom="0.25" header="0.51180555555555496" footer="0.51180555555555496"/>
  <pageSetup paperSize="9" scale="95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G97"/>
  <sheetViews>
    <sheetView topLeftCell="A67" workbookViewId="0">
      <selection activeCell="E58" sqref="E58:F58"/>
    </sheetView>
  </sheetViews>
  <sheetFormatPr defaultRowHeight="12.75"/>
  <cols>
    <col min="1" max="1" width="4.42578125" customWidth="1"/>
    <col min="2" max="2" width="51.85546875" customWidth="1"/>
    <col min="3" max="3" width="9.85546875" customWidth="1"/>
    <col min="4" max="5" width="10" customWidth="1"/>
    <col min="6" max="6" width="12" customWidth="1"/>
    <col min="7" max="8" width="9.140625" customWidth="1"/>
    <col min="9" max="9" width="24" customWidth="1"/>
    <col min="10" max="1025" width="8.85546875" customWidth="1"/>
  </cols>
  <sheetData>
    <row r="1" spans="1:6" ht="15.75">
      <c r="A1" s="137"/>
      <c r="B1" s="138" t="str">
        <f>'Kopertina '!F3</f>
        <v>BIG RRUGA E RE</v>
      </c>
      <c r="C1" s="139"/>
      <c r="D1" s="140"/>
      <c r="E1" s="140"/>
      <c r="F1" s="140"/>
    </row>
    <row r="2" spans="1:6" ht="15">
      <c r="A2" s="137"/>
      <c r="B2" s="138" t="str">
        <f>'Kopertina '!F4</f>
        <v>L46321206R</v>
      </c>
      <c r="C2" s="141"/>
      <c r="D2" s="140"/>
      <c r="E2" s="140"/>
      <c r="F2" s="140"/>
    </row>
    <row r="3" spans="1:6" ht="15">
      <c r="A3" s="137"/>
      <c r="B3" s="137" t="s">
        <v>207</v>
      </c>
      <c r="C3" s="140"/>
      <c r="D3" s="140"/>
      <c r="E3" s="140"/>
      <c r="F3" s="140"/>
    </row>
    <row r="4" spans="1:6" ht="15">
      <c r="A4" s="137"/>
      <c r="B4" s="140"/>
      <c r="C4" s="140"/>
      <c r="D4" s="140"/>
      <c r="E4" s="140"/>
      <c r="F4" s="140"/>
    </row>
    <row r="5" spans="1:6" ht="14.25">
      <c r="A5" s="321"/>
      <c r="B5" s="321"/>
      <c r="C5" s="321"/>
      <c r="D5" s="321"/>
      <c r="E5" s="321"/>
      <c r="F5" s="321"/>
    </row>
    <row r="6" spans="1:6" ht="25.5">
      <c r="A6" s="142" t="s">
        <v>26</v>
      </c>
      <c r="B6" s="143" t="s">
        <v>208</v>
      </c>
      <c r="C6" s="144" t="s">
        <v>209</v>
      </c>
      <c r="D6" s="144" t="s">
        <v>210</v>
      </c>
      <c r="E6" s="234" t="s">
        <v>403</v>
      </c>
      <c r="F6" s="117" t="s">
        <v>211</v>
      </c>
    </row>
    <row r="7" spans="1:6" s="34" customFormat="1">
      <c r="A7" s="145">
        <v>1</v>
      </c>
      <c r="B7" s="146" t="s">
        <v>212</v>
      </c>
      <c r="C7" s="147">
        <v>70</v>
      </c>
      <c r="D7" s="147">
        <v>11100</v>
      </c>
      <c r="E7" s="148">
        <f>E8+E9+E10</f>
        <v>86404067</v>
      </c>
      <c r="F7" s="148">
        <f>F8+F9+F10</f>
        <v>83876842.019999996</v>
      </c>
    </row>
    <row r="8" spans="1:6">
      <c r="A8" s="149" t="s">
        <v>213</v>
      </c>
      <c r="B8" s="150" t="s">
        <v>214</v>
      </c>
      <c r="C8" s="150" t="s">
        <v>215</v>
      </c>
      <c r="D8" s="151">
        <v>11101</v>
      </c>
      <c r="E8" s="151"/>
      <c r="F8" s="151"/>
    </row>
    <row r="9" spans="1:6">
      <c r="A9" s="153" t="s">
        <v>216</v>
      </c>
      <c r="B9" s="150" t="s">
        <v>217</v>
      </c>
      <c r="C9" s="151">
        <v>704</v>
      </c>
      <c r="D9" s="151">
        <v>11102</v>
      </c>
      <c r="E9" s="154">
        <v>1283227</v>
      </c>
      <c r="F9" s="154">
        <v>1327247.78</v>
      </c>
    </row>
    <row r="10" spans="1:6">
      <c r="A10" s="153" t="s">
        <v>218</v>
      </c>
      <c r="B10" s="150" t="s">
        <v>219</v>
      </c>
      <c r="C10" s="151">
        <v>705</v>
      </c>
      <c r="D10" s="151">
        <v>11103</v>
      </c>
      <c r="E10" s="155">
        <v>85120840</v>
      </c>
      <c r="F10" s="155">
        <v>82549594.239999995</v>
      </c>
    </row>
    <row r="11" spans="1:6" s="34" customFormat="1">
      <c r="A11" s="145">
        <v>2</v>
      </c>
      <c r="B11" s="146" t="s">
        <v>220</v>
      </c>
      <c r="C11" s="147">
        <v>708</v>
      </c>
      <c r="D11" s="147">
        <v>11104</v>
      </c>
      <c r="E11" s="155"/>
      <c r="F11" s="147"/>
    </row>
    <row r="12" spans="1:6">
      <c r="A12" s="149" t="s">
        <v>213</v>
      </c>
      <c r="B12" s="150" t="s">
        <v>221</v>
      </c>
      <c r="C12" s="151">
        <v>7081</v>
      </c>
      <c r="D12" s="151">
        <v>111041</v>
      </c>
      <c r="E12" s="151"/>
      <c r="F12" s="151"/>
    </row>
    <row r="13" spans="1:6">
      <c r="A13" s="153" t="s">
        <v>216</v>
      </c>
      <c r="B13" s="150" t="s">
        <v>222</v>
      </c>
      <c r="C13" s="151">
        <v>7082</v>
      </c>
      <c r="D13" s="151">
        <v>111042</v>
      </c>
      <c r="E13" s="151"/>
      <c r="F13" s="151"/>
    </row>
    <row r="14" spans="1:6">
      <c r="A14" s="153" t="s">
        <v>218</v>
      </c>
      <c r="B14" s="150" t="s">
        <v>223</v>
      </c>
      <c r="C14" s="151">
        <v>7083</v>
      </c>
      <c r="D14" s="151">
        <v>111043</v>
      </c>
      <c r="E14" s="151"/>
      <c r="F14" s="151"/>
    </row>
    <row r="15" spans="1:6" s="34" customFormat="1">
      <c r="A15" s="145">
        <v>3</v>
      </c>
      <c r="B15" s="146" t="s">
        <v>224</v>
      </c>
      <c r="C15" s="147">
        <v>71</v>
      </c>
      <c r="D15" s="147">
        <v>11201</v>
      </c>
      <c r="E15" s="147"/>
      <c r="F15" s="147"/>
    </row>
    <row r="16" spans="1:6">
      <c r="A16" s="149" t="s">
        <v>213</v>
      </c>
      <c r="B16" s="142" t="s">
        <v>225</v>
      </c>
      <c r="C16" s="151"/>
      <c r="D16" s="151">
        <v>112011</v>
      </c>
      <c r="E16" s="151"/>
      <c r="F16" s="151"/>
    </row>
    <row r="17" spans="1:6">
      <c r="A17" s="153" t="s">
        <v>216</v>
      </c>
      <c r="B17" s="142" t="s">
        <v>226</v>
      </c>
      <c r="C17" s="151"/>
      <c r="D17" s="151">
        <v>112012</v>
      </c>
      <c r="E17" s="151"/>
      <c r="F17" s="151"/>
    </row>
    <row r="18" spans="1:6" s="34" customFormat="1">
      <c r="A18" s="156">
        <v>4</v>
      </c>
      <c r="B18" s="146" t="s">
        <v>227</v>
      </c>
      <c r="C18" s="147">
        <v>72</v>
      </c>
      <c r="D18" s="147">
        <v>11300</v>
      </c>
      <c r="E18" s="147"/>
      <c r="F18" s="147"/>
    </row>
    <row r="19" spans="1:6">
      <c r="A19" s="157"/>
      <c r="B19" s="158" t="s">
        <v>228</v>
      </c>
      <c r="C19" s="151"/>
      <c r="D19" s="151">
        <v>11301</v>
      </c>
      <c r="E19" s="151"/>
      <c r="F19" s="151"/>
    </row>
    <row r="20" spans="1:6" s="34" customFormat="1">
      <c r="A20" s="145">
        <v>5</v>
      </c>
      <c r="B20" s="146" t="s">
        <v>229</v>
      </c>
      <c r="C20" s="147">
        <v>73</v>
      </c>
      <c r="D20" s="147">
        <v>11400</v>
      </c>
      <c r="E20" s="147"/>
      <c r="F20" s="147"/>
    </row>
    <row r="21" spans="1:6" s="34" customFormat="1">
      <c r="A21" s="145">
        <v>6</v>
      </c>
      <c r="B21" s="146" t="s">
        <v>230</v>
      </c>
      <c r="C21" s="147">
        <v>75</v>
      </c>
      <c r="D21" s="147">
        <v>11500</v>
      </c>
      <c r="E21" s="147"/>
      <c r="F21" s="147"/>
    </row>
    <row r="22" spans="1:6" s="34" customFormat="1">
      <c r="A22" s="145">
        <v>7</v>
      </c>
      <c r="B22" s="146" t="s">
        <v>231</v>
      </c>
      <c r="C22" s="147">
        <v>77</v>
      </c>
      <c r="D22" s="147">
        <v>11600</v>
      </c>
      <c r="E22" s="147"/>
      <c r="F22" s="147"/>
    </row>
    <row r="23" spans="1:6">
      <c r="A23" s="145" t="s">
        <v>54</v>
      </c>
      <c r="B23" s="146" t="s">
        <v>232</v>
      </c>
      <c r="C23" s="146"/>
      <c r="D23" s="147">
        <v>11800</v>
      </c>
      <c r="E23" s="148">
        <f>E22+E21+E20+E18+E15+E11+E7</f>
        <v>86404067</v>
      </c>
      <c r="F23" s="148">
        <f>F22+F21+F20+F18+F15+F11+F7</f>
        <v>83876842.019999996</v>
      </c>
    </row>
    <row r="24" spans="1:6">
      <c r="A24" s="85"/>
      <c r="B24" s="71"/>
      <c r="C24" s="71"/>
      <c r="D24" s="71"/>
      <c r="E24" s="71"/>
      <c r="F24" s="71"/>
    </row>
    <row r="25" spans="1:6">
      <c r="A25" s="85"/>
      <c r="B25" s="71"/>
      <c r="C25" s="71"/>
      <c r="D25" s="71"/>
      <c r="E25" s="71"/>
      <c r="F25" s="71"/>
    </row>
    <row r="26" spans="1:6">
      <c r="A26" s="85"/>
      <c r="B26" s="71"/>
      <c r="C26" s="71"/>
      <c r="D26" s="322" t="s">
        <v>233</v>
      </c>
      <c r="E26" s="322"/>
      <c r="F26" s="322"/>
    </row>
    <row r="27" spans="1:6">
      <c r="A27" s="85"/>
      <c r="B27" s="71"/>
      <c r="C27" s="71"/>
      <c r="D27" s="159"/>
      <c r="E27" s="159"/>
      <c r="F27" s="159"/>
    </row>
    <row r="28" spans="1:6" ht="15">
      <c r="A28" s="137"/>
      <c r="B28" s="140"/>
      <c r="C28" s="140"/>
      <c r="D28" s="140"/>
      <c r="E28" s="140"/>
      <c r="F28" s="140"/>
    </row>
    <row r="29" spans="1:6" ht="15">
      <c r="A29" s="137"/>
      <c r="B29" s="140"/>
      <c r="C29" s="140"/>
      <c r="D29" s="140"/>
      <c r="E29" s="140"/>
      <c r="F29" s="140"/>
    </row>
    <row r="30" spans="1:6" ht="15">
      <c r="A30" s="137"/>
      <c r="B30" s="140"/>
      <c r="C30" s="140"/>
      <c r="D30" s="140"/>
      <c r="E30" s="140"/>
      <c r="F30" s="140"/>
    </row>
    <row r="31" spans="1:6" ht="15">
      <c r="A31" s="137"/>
      <c r="B31" s="140"/>
      <c r="C31" s="140"/>
      <c r="D31" s="140"/>
      <c r="E31" s="140"/>
      <c r="F31" s="140"/>
    </row>
    <row r="32" spans="1:6" ht="15">
      <c r="A32" s="137"/>
      <c r="B32" s="140"/>
      <c r="C32" s="140"/>
      <c r="D32" s="140"/>
      <c r="E32" s="140"/>
      <c r="F32" s="140"/>
    </row>
    <row r="33" spans="1:7" ht="15">
      <c r="A33" s="137"/>
      <c r="B33" s="140"/>
      <c r="C33" s="140"/>
      <c r="D33" s="140"/>
      <c r="E33" s="140"/>
      <c r="F33" s="140"/>
    </row>
    <row r="34" spans="1:7" ht="15">
      <c r="A34" s="137"/>
      <c r="B34" s="140"/>
      <c r="C34" s="140"/>
      <c r="D34" s="140"/>
      <c r="E34" s="140"/>
      <c r="F34" s="140"/>
      <c r="G34" s="61"/>
    </row>
    <row r="35" spans="1:7" ht="15">
      <c r="A35" s="137"/>
      <c r="B35" s="140"/>
      <c r="C35" s="140"/>
      <c r="D35" s="140"/>
      <c r="E35" s="140"/>
      <c r="F35" s="140"/>
    </row>
    <row r="36" spans="1:7" ht="15">
      <c r="A36" s="137"/>
      <c r="B36" s="140"/>
      <c r="C36" s="140"/>
      <c r="D36" s="140"/>
      <c r="E36" s="140"/>
      <c r="F36" s="140"/>
      <c r="G36" s="61"/>
    </row>
    <row r="37" spans="1:7" ht="15">
      <c r="A37" s="137"/>
      <c r="B37" s="140"/>
      <c r="C37" s="140"/>
      <c r="D37" s="140"/>
      <c r="E37" s="140"/>
      <c r="F37" s="140"/>
    </row>
    <row r="38" spans="1:7" ht="15">
      <c r="A38" s="137"/>
      <c r="B38" s="140"/>
      <c r="C38" s="140"/>
      <c r="D38" s="140"/>
      <c r="E38" s="140"/>
      <c r="F38" s="140"/>
    </row>
    <row r="39" spans="1:7" ht="15">
      <c r="A39" s="137"/>
      <c r="B39" s="140"/>
      <c r="C39" s="140"/>
      <c r="D39" s="140"/>
      <c r="E39" s="140"/>
      <c r="F39" s="140"/>
    </row>
    <row r="40" spans="1:7" ht="15">
      <c r="A40" s="137"/>
      <c r="B40" s="140"/>
      <c r="C40" s="140"/>
      <c r="D40" s="140"/>
      <c r="E40" s="140"/>
      <c r="F40" s="140"/>
    </row>
    <row r="41" spans="1:7" ht="15">
      <c r="A41" s="137"/>
      <c r="B41" s="140"/>
      <c r="C41" s="140"/>
      <c r="D41" s="140"/>
      <c r="E41" s="140"/>
      <c r="F41" s="140"/>
    </row>
    <row r="42" spans="1:7" ht="15">
      <c r="A42" s="137"/>
      <c r="B42" s="140"/>
      <c r="C42" s="140"/>
      <c r="D42" s="140"/>
      <c r="E42" s="140"/>
      <c r="F42" s="140"/>
    </row>
    <row r="43" spans="1:7" ht="15">
      <c r="A43" s="137"/>
      <c r="B43" s="140"/>
      <c r="C43" s="140"/>
      <c r="D43" s="140"/>
      <c r="E43" s="140"/>
      <c r="F43" s="140"/>
    </row>
    <row r="44" spans="1:7" ht="15">
      <c r="A44" s="137"/>
      <c r="B44" s="140"/>
      <c r="C44" s="140"/>
      <c r="D44" s="140"/>
      <c r="E44" s="140"/>
      <c r="F44" s="140"/>
    </row>
    <row r="45" spans="1:7" ht="15">
      <c r="A45" s="137"/>
      <c r="B45" s="140"/>
      <c r="C45" s="140"/>
      <c r="D45" s="140"/>
      <c r="E45" s="140"/>
      <c r="F45" s="140"/>
    </row>
    <row r="46" spans="1:7" ht="15">
      <c r="A46" s="137"/>
      <c r="B46" s="140"/>
      <c r="C46" s="140"/>
      <c r="D46" s="140"/>
      <c r="E46" s="140"/>
      <c r="F46" s="140"/>
    </row>
    <row r="47" spans="1:7" ht="15">
      <c r="A47" s="137"/>
      <c r="B47" s="140"/>
      <c r="C47" s="140"/>
      <c r="D47" s="140"/>
      <c r="E47" s="140"/>
      <c r="F47" s="140"/>
    </row>
    <row r="48" spans="1:7" ht="15">
      <c r="A48" s="137"/>
      <c r="B48" s="140"/>
      <c r="C48" s="140"/>
      <c r="D48" s="140"/>
      <c r="E48" s="140"/>
      <c r="F48" s="140"/>
    </row>
    <row r="49" spans="1:7" ht="15">
      <c r="A49" s="137"/>
      <c r="B49" s="140"/>
      <c r="C49" s="140"/>
      <c r="D49" s="140"/>
      <c r="E49" s="140"/>
      <c r="F49" s="140"/>
    </row>
    <row r="50" spans="1:7" ht="15">
      <c r="A50" s="137"/>
      <c r="B50" s="10" t="str">
        <f>B1</f>
        <v>BIG RRUGA E RE</v>
      </c>
      <c r="C50" s="10"/>
      <c r="D50" s="140"/>
      <c r="E50" s="140"/>
      <c r="F50" s="140"/>
    </row>
    <row r="51" spans="1:7" ht="15">
      <c r="A51" s="137"/>
      <c r="B51" s="323" t="str">
        <f>B2</f>
        <v>L46321206R</v>
      </c>
      <c r="C51" s="323"/>
      <c r="D51" s="140"/>
      <c r="E51" s="140"/>
      <c r="F51" s="140"/>
    </row>
    <row r="52" spans="1:7" ht="15">
      <c r="A52" s="137"/>
      <c r="B52" s="160" t="s">
        <v>234</v>
      </c>
      <c r="C52" s="140"/>
      <c r="D52" s="140"/>
      <c r="E52" s="140"/>
      <c r="F52" s="140"/>
    </row>
    <row r="53" spans="1:7" ht="27">
      <c r="A53" s="161" t="s">
        <v>26</v>
      </c>
      <c r="B53" s="162" t="s">
        <v>235</v>
      </c>
      <c r="C53" s="163" t="s">
        <v>209</v>
      </c>
      <c r="D53" s="163" t="s">
        <v>210</v>
      </c>
      <c r="E53" s="163" t="s">
        <v>416</v>
      </c>
      <c r="F53" s="163" t="s">
        <v>236</v>
      </c>
    </row>
    <row r="54" spans="1:7" ht="14.25">
      <c r="A54" s="161">
        <v>1</v>
      </c>
      <c r="B54" s="146" t="s">
        <v>237</v>
      </c>
      <c r="C54" s="151">
        <v>60</v>
      </c>
      <c r="D54" s="151">
        <v>12100</v>
      </c>
      <c r="E54" s="148">
        <f>E55+E56+E57+E58+E59</f>
        <v>72239881</v>
      </c>
      <c r="F54" s="148">
        <f>F55+F56+F57+F58+F59</f>
        <v>70476295.629999995</v>
      </c>
      <c r="G54" s="61"/>
    </row>
    <row r="55" spans="1:7" ht="15">
      <c r="A55" s="164" t="s">
        <v>213</v>
      </c>
      <c r="B55" s="150" t="s">
        <v>238</v>
      </c>
      <c r="C55" s="151" t="s">
        <v>239</v>
      </c>
      <c r="D55" s="151">
        <v>12101</v>
      </c>
      <c r="E55" s="151"/>
      <c r="F55" s="152">
        <v>317606</v>
      </c>
    </row>
    <row r="56" spans="1:7" ht="15">
      <c r="A56" s="165" t="s">
        <v>216</v>
      </c>
      <c r="B56" s="150" t="s">
        <v>240</v>
      </c>
      <c r="C56" s="151"/>
      <c r="D56" s="151">
        <v>12102</v>
      </c>
      <c r="E56" s="151"/>
      <c r="F56" s="151"/>
    </row>
    <row r="57" spans="1:7" ht="15">
      <c r="A57" s="165" t="s">
        <v>218</v>
      </c>
      <c r="B57" s="150" t="s">
        <v>241</v>
      </c>
      <c r="C57" s="151" t="s">
        <v>242</v>
      </c>
      <c r="D57" s="151">
        <v>12103</v>
      </c>
      <c r="E57" s="152">
        <v>72791951</v>
      </c>
      <c r="F57" s="152">
        <v>70583641.560000002</v>
      </c>
    </row>
    <row r="58" spans="1:7" ht="15">
      <c r="A58" s="165" t="s">
        <v>243</v>
      </c>
      <c r="B58" s="150" t="s">
        <v>244</v>
      </c>
      <c r="C58" s="151"/>
      <c r="D58" s="151">
        <v>12104</v>
      </c>
      <c r="E58" s="333">
        <v>-552070</v>
      </c>
      <c r="F58" s="333">
        <v>-424951.93</v>
      </c>
    </row>
    <row r="59" spans="1:7" ht="15">
      <c r="A59" s="166" t="s">
        <v>245</v>
      </c>
      <c r="B59" s="150" t="s">
        <v>246</v>
      </c>
      <c r="C59" s="151" t="s">
        <v>247</v>
      </c>
      <c r="D59" s="151">
        <v>12105</v>
      </c>
      <c r="E59" s="151"/>
      <c r="F59" s="152"/>
    </row>
    <row r="60" spans="1:7" ht="14.25">
      <c r="A60" s="161">
        <v>2</v>
      </c>
      <c r="B60" s="146" t="s">
        <v>248</v>
      </c>
      <c r="C60" s="151">
        <v>64</v>
      </c>
      <c r="D60" s="151">
        <v>12200</v>
      </c>
      <c r="E60" s="148">
        <f>E61+E62</f>
        <v>5770363</v>
      </c>
      <c r="F60" s="148">
        <f>F61+F62</f>
        <v>4688944</v>
      </c>
    </row>
    <row r="61" spans="1:7" ht="15">
      <c r="A61" s="164" t="s">
        <v>213</v>
      </c>
      <c r="B61" s="150" t="s">
        <v>249</v>
      </c>
      <c r="C61" s="151">
        <v>641</v>
      </c>
      <c r="D61" s="151">
        <v>12201</v>
      </c>
      <c r="E61" s="152">
        <v>5167658</v>
      </c>
      <c r="F61" s="152">
        <v>4122724</v>
      </c>
    </row>
    <row r="62" spans="1:7" ht="15">
      <c r="A62" s="166" t="s">
        <v>216</v>
      </c>
      <c r="B62" s="150" t="s">
        <v>250</v>
      </c>
      <c r="C62" s="151">
        <v>644</v>
      </c>
      <c r="D62" s="151">
        <v>12202</v>
      </c>
      <c r="E62" s="152">
        <v>602705</v>
      </c>
      <c r="F62" s="152">
        <v>566220</v>
      </c>
    </row>
    <row r="63" spans="1:7" ht="14.25">
      <c r="A63" s="161">
        <v>3</v>
      </c>
      <c r="B63" s="146" t="s">
        <v>251</v>
      </c>
      <c r="C63" s="151">
        <v>68</v>
      </c>
      <c r="D63" s="151">
        <v>12300</v>
      </c>
      <c r="E63" s="92">
        <v>246371</v>
      </c>
      <c r="F63" s="92">
        <v>202903</v>
      </c>
    </row>
    <row r="64" spans="1:7" ht="14.25">
      <c r="A64" s="161">
        <v>4</v>
      </c>
      <c r="B64" s="146" t="s">
        <v>252</v>
      </c>
      <c r="C64" s="151">
        <v>61</v>
      </c>
      <c r="D64" s="151">
        <v>12400</v>
      </c>
      <c r="E64" s="148">
        <f>E65+E66+E67+E68+E69+E70+E71+E72+E73+E74+E75+E76+E79</f>
        <v>3052507</v>
      </c>
      <c r="F64" s="148">
        <f>F65+F66+F67+F68+F69+F70+F71+F72+F73+F74+F75+F76+F79</f>
        <v>2839366.08</v>
      </c>
    </row>
    <row r="65" spans="1:6" ht="15">
      <c r="A65" s="164" t="s">
        <v>213</v>
      </c>
      <c r="B65" s="150" t="s">
        <v>253</v>
      </c>
      <c r="C65" s="151"/>
      <c r="D65" s="151">
        <v>12401</v>
      </c>
      <c r="E65" s="151"/>
      <c r="F65" s="151"/>
    </row>
    <row r="66" spans="1:6" ht="15">
      <c r="A66" s="165" t="s">
        <v>216</v>
      </c>
      <c r="B66" s="150" t="s">
        <v>254</v>
      </c>
      <c r="C66" s="151">
        <v>611</v>
      </c>
      <c r="D66" s="151">
        <v>12402</v>
      </c>
      <c r="E66" s="152">
        <v>944998</v>
      </c>
      <c r="F66" s="152">
        <f>724047-8370</f>
        <v>715677</v>
      </c>
    </row>
    <row r="67" spans="1:6" ht="15">
      <c r="A67" s="165" t="s">
        <v>218</v>
      </c>
      <c r="B67" s="150" t="s">
        <v>255</v>
      </c>
      <c r="C67" s="151">
        <v>613</v>
      </c>
      <c r="D67" s="151">
        <v>12403</v>
      </c>
      <c r="E67" s="152">
        <v>1976472</v>
      </c>
      <c r="F67" s="152">
        <v>1973116</v>
      </c>
    </row>
    <row r="68" spans="1:6" ht="15">
      <c r="A68" s="165" t="s">
        <v>243</v>
      </c>
      <c r="B68" s="150" t="s">
        <v>256</v>
      </c>
      <c r="C68" s="151">
        <v>615</v>
      </c>
      <c r="D68" s="151">
        <v>12404</v>
      </c>
      <c r="E68" s="151"/>
      <c r="F68" s="152">
        <v>8370</v>
      </c>
    </row>
    <row r="69" spans="1:6" ht="15">
      <c r="A69" s="165" t="s">
        <v>245</v>
      </c>
      <c r="B69" s="150" t="s">
        <v>257</v>
      </c>
      <c r="C69" s="151">
        <v>616</v>
      </c>
      <c r="D69" s="151">
        <v>12405</v>
      </c>
      <c r="E69" s="152">
        <v>81668</v>
      </c>
      <c r="F69" s="152">
        <f>'[1]sin bilanc'!$F$58</f>
        <v>100000.08</v>
      </c>
    </row>
    <row r="70" spans="1:6" ht="15">
      <c r="A70" s="165" t="s">
        <v>258</v>
      </c>
      <c r="B70" s="150" t="s">
        <v>259</v>
      </c>
      <c r="C70" s="151">
        <v>617</v>
      </c>
      <c r="D70" s="151">
        <v>12406</v>
      </c>
      <c r="E70" s="151"/>
      <c r="F70" s="151"/>
    </row>
    <row r="71" spans="1:6" ht="15">
      <c r="A71" s="165" t="s">
        <v>260</v>
      </c>
      <c r="B71" s="150" t="s">
        <v>261</v>
      </c>
      <c r="C71" s="151">
        <v>618</v>
      </c>
      <c r="D71" s="151">
        <v>12407</v>
      </c>
      <c r="E71" s="296"/>
      <c r="F71" s="151"/>
    </row>
    <row r="72" spans="1:6" ht="15">
      <c r="A72" s="165" t="s">
        <v>262</v>
      </c>
      <c r="B72" s="150" t="s">
        <v>263</v>
      </c>
      <c r="C72" s="151">
        <v>623</v>
      </c>
      <c r="D72" s="151">
        <v>12408</v>
      </c>
      <c r="E72" s="151"/>
      <c r="F72" s="151"/>
    </row>
    <row r="73" spans="1:6" ht="15">
      <c r="A73" s="165" t="s">
        <v>264</v>
      </c>
      <c r="B73" s="150" t="s">
        <v>265</v>
      </c>
      <c r="C73" s="151">
        <v>624</v>
      </c>
      <c r="D73" s="151">
        <v>12409</v>
      </c>
      <c r="E73" s="151"/>
      <c r="F73" s="151"/>
    </row>
    <row r="74" spans="1:6" ht="15">
      <c r="A74" s="165" t="s">
        <v>266</v>
      </c>
      <c r="B74" s="150" t="s">
        <v>267</v>
      </c>
      <c r="C74" s="151">
        <v>625</v>
      </c>
      <c r="D74" s="151">
        <v>12410</v>
      </c>
      <c r="E74" s="151"/>
      <c r="F74" s="151"/>
    </row>
    <row r="75" spans="1:6" ht="15">
      <c r="A75" s="165" t="s">
        <v>268</v>
      </c>
      <c r="B75" s="150" t="s">
        <v>269</v>
      </c>
      <c r="C75" s="151">
        <v>626</v>
      </c>
      <c r="D75" s="151">
        <v>12411</v>
      </c>
      <c r="E75" s="152">
        <v>34957</v>
      </c>
      <c r="F75" s="152">
        <v>28511</v>
      </c>
    </row>
    <row r="76" spans="1:6" ht="15">
      <c r="A76" s="166" t="s">
        <v>270</v>
      </c>
      <c r="B76" s="150" t="s">
        <v>271</v>
      </c>
      <c r="C76" s="151">
        <v>627</v>
      </c>
      <c r="D76" s="151">
        <v>12412</v>
      </c>
      <c r="E76" s="151"/>
      <c r="F76" s="151"/>
    </row>
    <row r="77" spans="1:6" ht="15">
      <c r="A77" s="164"/>
      <c r="B77" s="150" t="s">
        <v>272</v>
      </c>
      <c r="C77" s="151">
        <v>6271</v>
      </c>
      <c r="D77" s="151">
        <v>124121</v>
      </c>
      <c r="E77" s="151"/>
      <c r="F77" s="151"/>
    </row>
    <row r="78" spans="1:6" ht="15">
      <c r="A78" s="165"/>
      <c r="B78" s="150" t="s">
        <v>273</v>
      </c>
      <c r="C78" s="151">
        <v>6272</v>
      </c>
      <c r="D78" s="151">
        <v>124122</v>
      </c>
      <c r="E78" s="151"/>
      <c r="F78" s="151"/>
    </row>
    <row r="79" spans="1:6" ht="15">
      <c r="A79" s="166" t="s">
        <v>274</v>
      </c>
      <c r="B79" s="150" t="s">
        <v>275</v>
      </c>
      <c r="C79" s="151">
        <v>628</v>
      </c>
      <c r="D79" s="151">
        <v>12413</v>
      </c>
      <c r="E79" s="152">
        <v>14412</v>
      </c>
      <c r="F79" s="152">
        <v>13692</v>
      </c>
    </row>
    <row r="80" spans="1:6" ht="14.25">
      <c r="A80" s="161">
        <v>5</v>
      </c>
      <c r="B80" s="146" t="s">
        <v>276</v>
      </c>
      <c r="C80" s="151">
        <v>63</v>
      </c>
      <c r="D80" s="151">
        <v>12500</v>
      </c>
      <c r="E80" s="148">
        <f>E81</f>
        <v>178198</v>
      </c>
      <c r="F80" s="148">
        <f>F81</f>
        <v>204900</v>
      </c>
    </row>
    <row r="81" spans="1:6" ht="15">
      <c r="A81" s="164" t="s">
        <v>213</v>
      </c>
      <c r="B81" s="150" t="s">
        <v>277</v>
      </c>
      <c r="C81" s="151">
        <v>632</v>
      </c>
      <c r="D81" s="151">
        <v>12501</v>
      </c>
      <c r="E81" s="152">
        <v>178198</v>
      </c>
      <c r="F81" s="152">
        <v>204900</v>
      </c>
    </row>
    <row r="82" spans="1:6" ht="15">
      <c r="A82" s="165" t="s">
        <v>216</v>
      </c>
      <c r="B82" s="150" t="s">
        <v>278</v>
      </c>
      <c r="C82" s="151">
        <v>633</v>
      </c>
      <c r="D82" s="151">
        <v>12502</v>
      </c>
      <c r="E82" s="151"/>
      <c r="F82" s="151"/>
    </row>
    <row r="83" spans="1:6" ht="15">
      <c r="A83" s="165" t="s">
        <v>218</v>
      </c>
      <c r="B83" s="150" t="s">
        <v>279</v>
      </c>
      <c r="C83" s="151">
        <v>634</v>
      </c>
      <c r="D83" s="151">
        <v>12503</v>
      </c>
      <c r="E83" s="151"/>
      <c r="F83" s="151"/>
    </row>
    <row r="84" spans="1:6" ht="15">
      <c r="A84" s="166" t="s">
        <v>243</v>
      </c>
      <c r="B84" s="150" t="s">
        <v>280</v>
      </c>
      <c r="C84" s="151" t="s">
        <v>281</v>
      </c>
      <c r="D84" s="151">
        <v>12504</v>
      </c>
      <c r="E84" s="151"/>
      <c r="F84" s="151"/>
    </row>
    <row r="85" spans="1:6" ht="14.25">
      <c r="A85" s="167">
        <v>6</v>
      </c>
      <c r="B85" s="150" t="s">
        <v>282</v>
      </c>
      <c r="C85" s="151">
        <v>657</v>
      </c>
      <c r="D85" s="151"/>
      <c r="E85" s="152">
        <v>206984</v>
      </c>
      <c r="F85" s="152">
        <v>1683575.8</v>
      </c>
    </row>
    <row r="86" spans="1:6" ht="14.25">
      <c r="A86" s="161" t="s">
        <v>283</v>
      </c>
      <c r="B86" s="146" t="s">
        <v>284</v>
      </c>
      <c r="C86" s="151"/>
      <c r="D86" s="151">
        <v>12600</v>
      </c>
      <c r="E86" s="148">
        <f>E80+E64+E60+E54+E63+E85</f>
        <v>81694304</v>
      </c>
      <c r="F86" s="148">
        <f>F80+F64+F60+F54+F63+F85</f>
        <v>80095984.50999999</v>
      </c>
    </row>
    <row r="87" spans="1:6" ht="11.25" customHeight="1">
      <c r="A87" s="168"/>
      <c r="B87" s="169" t="s">
        <v>285</v>
      </c>
      <c r="C87" s="170"/>
      <c r="D87" s="170"/>
      <c r="E87" s="170"/>
      <c r="F87" s="170" t="s">
        <v>236</v>
      </c>
    </row>
    <row r="88" spans="1:6" ht="15">
      <c r="A88" s="171">
        <v>1</v>
      </c>
      <c r="B88" s="150" t="s">
        <v>286</v>
      </c>
      <c r="C88" s="150"/>
      <c r="D88" s="151">
        <v>14000</v>
      </c>
      <c r="E88" s="151">
        <v>9</v>
      </c>
      <c r="F88" s="151">
        <v>9</v>
      </c>
    </row>
    <row r="89" spans="1:6" ht="15">
      <c r="A89" s="171">
        <v>2</v>
      </c>
      <c r="B89" s="150" t="s">
        <v>287</v>
      </c>
      <c r="C89" s="150"/>
      <c r="D89" s="151">
        <v>15000</v>
      </c>
      <c r="E89" s="151"/>
      <c r="F89" s="151"/>
    </row>
    <row r="90" spans="1:6" ht="15">
      <c r="A90" s="164" t="s">
        <v>213</v>
      </c>
      <c r="B90" s="150" t="s">
        <v>288</v>
      </c>
      <c r="C90" s="150"/>
      <c r="D90" s="151">
        <v>15001</v>
      </c>
      <c r="E90" s="236">
        <v>395035</v>
      </c>
      <c r="F90" s="236">
        <v>33333</v>
      </c>
    </row>
    <row r="91" spans="1:6">
      <c r="A91" s="153"/>
      <c r="B91" s="150" t="s">
        <v>289</v>
      </c>
      <c r="C91" s="150"/>
      <c r="D91" s="151">
        <v>150011</v>
      </c>
      <c r="E91" s="151"/>
      <c r="F91" s="151"/>
    </row>
    <row r="92" spans="1:6">
      <c r="A92" s="153" t="s">
        <v>216</v>
      </c>
      <c r="B92" s="150" t="s">
        <v>290</v>
      </c>
      <c r="C92" s="150"/>
      <c r="D92" s="151">
        <v>15002</v>
      </c>
      <c r="E92" s="151"/>
      <c r="F92" s="151"/>
    </row>
    <row r="93" spans="1:6">
      <c r="A93" s="157"/>
      <c r="B93" s="150" t="s">
        <v>291</v>
      </c>
      <c r="C93" s="150"/>
      <c r="D93" s="151">
        <v>150021</v>
      </c>
      <c r="E93" s="151"/>
      <c r="F93" s="151"/>
    </row>
    <row r="94" spans="1:6">
      <c r="A94" s="172"/>
      <c r="B94" s="32"/>
      <c r="C94" s="32"/>
      <c r="D94" s="322" t="s">
        <v>233</v>
      </c>
      <c r="E94" s="322"/>
      <c r="F94" s="322"/>
    </row>
    <row r="97" spans="5:5">
      <c r="E97" s="61"/>
    </row>
  </sheetData>
  <mergeCells count="4">
    <mergeCell ref="A5:F5"/>
    <mergeCell ref="D26:F26"/>
    <mergeCell ref="B51:C51"/>
    <mergeCell ref="D94:F94"/>
  </mergeCells>
  <pageMargins left="0.25" right="0.25" top="0.75" bottom="0.75" header="0.51180555555555496" footer="0.51180555555555496"/>
  <pageSetup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M24"/>
  <sheetViews>
    <sheetView topLeftCell="A14" workbookViewId="0">
      <selection activeCell="J22" sqref="J22"/>
    </sheetView>
  </sheetViews>
  <sheetFormatPr defaultRowHeight="12.75"/>
  <cols>
    <col min="1" max="1" width="3.42578125" customWidth="1"/>
    <col min="2" max="2" width="45.42578125" customWidth="1"/>
    <col min="3" max="3" width="11.28515625" customWidth="1"/>
    <col min="4" max="4" width="11" customWidth="1"/>
    <col min="5" max="5" width="9.28515625" customWidth="1"/>
    <col min="6" max="6" width="10.42578125" customWidth="1"/>
    <col min="7" max="7" width="9" customWidth="1"/>
    <col min="8" max="8" width="9.28515625" customWidth="1"/>
    <col min="9" max="9" width="9.7109375" customWidth="1"/>
    <col min="10" max="10" width="11.42578125" customWidth="1"/>
    <col min="11" max="11" width="13.7109375" style="34" customWidth="1"/>
    <col min="12" max="12" width="8.85546875" customWidth="1"/>
    <col min="13" max="13" width="13.85546875" customWidth="1"/>
    <col min="14" max="1025" width="8.85546875" customWidth="1"/>
  </cols>
  <sheetData>
    <row r="1" spans="1:13" ht="16.5" customHeight="1">
      <c r="B1" s="170" t="str">
        <f>'Kopertina '!F3</f>
        <v>BIG RRUGA E RE</v>
      </c>
    </row>
    <row r="2" spans="1:13" ht="20.25" customHeight="1">
      <c r="A2" s="173"/>
      <c r="B2" s="324" t="s">
        <v>292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</row>
    <row r="3" spans="1:13" ht="14.25" customHeight="1">
      <c r="A3" s="173"/>
      <c r="B3" s="174"/>
      <c r="C3" s="174"/>
      <c r="D3" s="174"/>
      <c r="E3" s="174"/>
      <c r="F3" s="174"/>
      <c r="G3" s="174"/>
      <c r="H3" s="174"/>
      <c r="I3" s="174"/>
      <c r="J3" s="174"/>
      <c r="K3" s="175"/>
      <c r="L3" s="174"/>
      <c r="M3" s="174"/>
    </row>
    <row r="4" spans="1:13" ht="120" customHeight="1">
      <c r="A4" s="176"/>
      <c r="B4" s="177" t="s">
        <v>293</v>
      </c>
      <c r="C4" s="178" t="s">
        <v>294</v>
      </c>
      <c r="D4" s="179" t="s">
        <v>109</v>
      </c>
      <c r="E4" s="179" t="s">
        <v>295</v>
      </c>
      <c r="F4" s="179" t="s">
        <v>296</v>
      </c>
      <c r="G4" s="179" t="s">
        <v>297</v>
      </c>
      <c r="H4" s="179" t="s">
        <v>111</v>
      </c>
      <c r="I4" s="179" t="s">
        <v>298</v>
      </c>
      <c r="J4" s="179" t="s">
        <v>171</v>
      </c>
      <c r="K4" s="179" t="s">
        <v>299</v>
      </c>
      <c r="L4" s="179" t="s">
        <v>300</v>
      </c>
      <c r="M4" s="179" t="s">
        <v>299</v>
      </c>
    </row>
    <row r="5" spans="1:13" ht="18.75" customHeight="1">
      <c r="A5" s="126" t="s">
        <v>29</v>
      </c>
      <c r="B5" s="180" t="s">
        <v>309</v>
      </c>
      <c r="C5" s="181">
        <v>1000000</v>
      </c>
      <c r="D5" s="181">
        <v>0</v>
      </c>
      <c r="E5" s="181">
        <v>0</v>
      </c>
      <c r="F5" s="181">
        <v>0</v>
      </c>
      <c r="G5" s="181">
        <v>0</v>
      </c>
      <c r="H5" s="181">
        <v>0</v>
      </c>
      <c r="I5" s="181">
        <v>0</v>
      </c>
      <c r="J5" s="181">
        <v>4615088.2280000038</v>
      </c>
      <c r="K5" s="181">
        <v>5615088.2280000038</v>
      </c>
      <c r="L5" s="181">
        <v>0</v>
      </c>
      <c r="M5" s="181">
        <v>5615088.2280000038</v>
      </c>
    </row>
    <row r="6" spans="1:13" ht="18.75" customHeight="1">
      <c r="A6" s="176"/>
      <c r="B6" s="180" t="s">
        <v>304</v>
      </c>
      <c r="C6" s="182"/>
      <c r="D6" s="182"/>
      <c r="E6" s="182"/>
      <c r="F6" s="182"/>
      <c r="G6" s="182"/>
      <c r="H6" s="182"/>
      <c r="I6" s="182"/>
      <c r="J6" s="182"/>
      <c r="K6" s="181"/>
      <c r="L6" s="182"/>
      <c r="M6" s="181">
        <v>0</v>
      </c>
    </row>
    <row r="7" spans="1:13" ht="18.75" customHeight="1">
      <c r="A7" s="176"/>
      <c r="B7" s="183" t="s">
        <v>302</v>
      </c>
      <c r="C7" s="182"/>
      <c r="D7" s="182"/>
      <c r="E7" s="182"/>
      <c r="F7" s="182"/>
      <c r="G7" s="182"/>
      <c r="H7" s="182"/>
      <c r="I7" s="182">
        <v>0</v>
      </c>
      <c r="J7" s="184">
        <v>2961191</v>
      </c>
      <c r="K7" s="181">
        <v>2961191</v>
      </c>
      <c r="L7" s="182">
        <v>0</v>
      </c>
      <c r="M7" s="181">
        <v>2961191</v>
      </c>
    </row>
    <row r="8" spans="1:13" ht="18.75" customHeight="1">
      <c r="A8" s="176"/>
      <c r="B8" s="180" t="s">
        <v>303</v>
      </c>
      <c r="C8" s="182"/>
      <c r="D8" s="182"/>
      <c r="E8" s="182"/>
      <c r="F8" s="182"/>
      <c r="G8" s="182"/>
      <c r="H8" s="182"/>
      <c r="I8" s="182"/>
      <c r="J8" s="182"/>
      <c r="K8" s="181"/>
      <c r="L8" s="182"/>
      <c r="M8" s="181"/>
    </row>
    <row r="9" spans="1:13" ht="18.75" customHeight="1">
      <c r="A9" s="176"/>
      <c r="B9" s="180" t="s">
        <v>301</v>
      </c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</row>
    <row r="10" spans="1:13" ht="27.75" customHeight="1">
      <c r="A10" s="176"/>
      <c r="B10" s="180" t="s">
        <v>305</v>
      </c>
      <c r="C10" s="182"/>
      <c r="D10" s="182"/>
      <c r="E10" s="182"/>
      <c r="F10" s="182"/>
      <c r="G10" s="182"/>
      <c r="H10" s="182"/>
      <c r="I10" s="182"/>
      <c r="J10" s="182"/>
      <c r="K10" s="181"/>
      <c r="L10" s="182"/>
      <c r="M10" s="181"/>
    </row>
    <row r="11" spans="1:13" ht="18.75" customHeight="1">
      <c r="A11" s="176"/>
      <c r="B11" s="183" t="s">
        <v>306</v>
      </c>
      <c r="C11" s="182">
        <v>0</v>
      </c>
      <c r="D11" s="182">
        <v>0</v>
      </c>
      <c r="E11" s="182"/>
      <c r="F11" s="182"/>
      <c r="G11" s="182"/>
      <c r="H11" s="182"/>
      <c r="I11" s="182"/>
      <c r="J11" s="182"/>
      <c r="K11" s="181"/>
      <c r="L11" s="182"/>
      <c r="M11" s="181"/>
    </row>
    <row r="12" spans="1:13" ht="18.75" customHeight="1">
      <c r="A12" s="176"/>
      <c r="B12" s="183" t="s">
        <v>307</v>
      </c>
      <c r="C12" s="182"/>
      <c r="D12" s="182"/>
      <c r="E12" s="182"/>
      <c r="F12" s="182"/>
      <c r="G12" s="182"/>
      <c r="H12" s="182"/>
      <c r="I12" s="182">
        <v>0</v>
      </c>
      <c r="J12" s="182">
        <v>-4615088</v>
      </c>
      <c r="K12" s="181">
        <v>-4615088</v>
      </c>
      <c r="L12" s="182"/>
      <c r="M12" s="181">
        <v>-4615088</v>
      </c>
    </row>
    <row r="13" spans="1:13" ht="18.75" customHeight="1">
      <c r="A13" s="176"/>
      <c r="B13" s="180" t="s">
        <v>308</v>
      </c>
      <c r="C13" s="181">
        <v>0</v>
      </c>
      <c r="D13" s="181">
        <v>0</v>
      </c>
      <c r="E13" s="181"/>
      <c r="F13" s="181"/>
      <c r="G13" s="181"/>
      <c r="H13" s="181"/>
      <c r="I13" s="182">
        <v>0</v>
      </c>
      <c r="J13" s="182">
        <v>0</v>
      </c>
      <c r="K13" s="181">
        <v>0</v>
      </c>
      <c r="L13" s="182"/>
      <c r="M13" s="181">
        <v>0</v>
      </c>
    </row>
    <row r="14" spans="1:13" ht="24.75" customHeight="1">
      <c r="A14" s="126" t="s">
        <v>29</v>
      </c>
      <c r="B14" s="180" t="s">
        <v>310</v>
      </c>
      <c r="C14" s="181">
        <v>1000000</v>
      </c>
      <c r="D14" s="181">
        <v>0</v>
      </c>
      <c r="E14" s="181">
        <v>0</v>
      </c>
      <c r="F14" s="181">
        <v>0</v>
      </c>
      <c r="G14" s="181">
        <v>0</v>
      </c>
      <c r="H14" s="181">
        <v>0</v>
      </c>
      <c r="I14" s="181">
        <v>0</v>
      </c>
      <c r="J14" s="181">
        <v>2961191.2280000038</v>
      </c>
      <c r="K14" s="181">
        <v>3961191.2280000038</v>
      </c>
      <c r="L14" s="181">
        <v>0</v>
      </c>
      <c r="M14" s="181">
        <v>3961191.2280000038</v>
      </c>
    </row>
    <row r="15" spans="1:13" ht="18.75">
      <c r="A15" s="126" t="s">
        <v>29</v>
      </c>
      <c r="B15" s="180" t="s">
        <v>404</v>
      </c>
      <c r="C15" s="181">
        <f>C14</f>
        <v>1000000</v>
      </c>
      <c r="D15" s="181">
        <f t="shared" ref="D15:M15" si="0">D14</f>
        <v>0</v>
      </c>
      <c r="E15" s="181">
        <f t="shared" si="0"/>
        <v>0</v>
      </c>
      <c r="F15" s="181">
        <f t="shared" si="0"/>
        <v>0</v>
      </c>
      <c r="G15" s="181">
        <f t="shared" si="0"/>
        <v>0</v>
      </c>
      <c r="H15" s="181">
        <f t="shared" si="0"/>
        <v>0</v>
      </c>
      <c r="I15" s="181">
        <f t="shared" si="0"/>
        <v>0</v>
      </c>
      <c r="J15" s="181">
        <f t="shared" si="0"/>
        <v>2961191.2280000038</v>
      </c>
      <c r="K15" s="181">
        <f t="shared" si="0"/>
        <v>3961191.2280000038</v>
      </c>
      <c r="L15" s="181">
        <f t="shared" si="0"/>
        <v>0</v>
      </c>
      <c r="M15" s="181">
        <f t="shared" si="0"/>
        <v>3961191.2280000038</v>
      </c>
    </row>
    <row r="16" spans="1:13" ht="15.75">
      <c r="A16" s="176"/>
      <c r="B16" s="180" t="s">
        <v>304</v>
      </c>
      <c r="C16" s="182"/>
      <c r="D16" s="182"/>
      <c r="E16" s="182"/>
      <c r="F16" s="182"/>
      <c r="G16" s="182"/>
      <c r="H16" s="182"/>
      <c r="I16" s="182"/>
      <c r="J16" s="182"/>
      <c r="K16" s="181"/>
      <c r="L16" s="182"/>
      <c r="M16" s="181">
        <v>0</v>
      </c>
    </row>
    <row r="17" spans="1:13" ht="15.75">
      <c r="A17" s="176"/>
      <c r="B17" s="183" t="s">
        <v>302</v>
      </c>
      <c r="C17" s="182"/>
      <c r="D17" s="182"/>
      <c r="E17" s="182"/>
      <c r="F17" s="182"/>
      <c r="G17" s="182"/>
      <c r="H17" s="182"/>
      <c r="I17" s="182">
        <v>0</v>
      </c>
      <c r="J17" s="184">
        <f>PASH!F51</f>
        <v>3972250.6599999964</v>
      </c>
      <c r="K17" s="181">
        <f>J17</f>
        <v>3972250.6599999964</v>
      </c>
      <c r="L17" s="182">
        <v>0</v>
      </c>
      <c r="M17" s="181">
        <f>K17</f>
        <v>3972250.6599999964</v>
      </c>
    </row>
    <row r="18" spans="1:13" ht="15.75">
      <c r="A18" s="176"/>
      <c r="B18" s="180" t="s">
        <v>303</v>
      </c>
      <c r="C18" s="182"/>
      <c r="D18" s="182"/>
      <c r="E18" s="182"/>
      <c r="F18" s="182"/>
      <c r="G18" s="182"/>
      <c r="H18" s="182"/>
      <c r="I18" s="182"/>
      <c r="J18" s="182"/>
      <c r="K18" s="181"/>
      <c r="L18" s="182"/>
      <c r="M18" s="181"/>
    </row>
    <row r="19" spans="1:13" ht="15.75">
      <c r="A19" s="176"/>
      <c r="B19" s="180" t="s">
        <v>301</v>
      </c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</row>
    <row r="20" spans="1:13" ht="25.5">
      <c r="A20" s="176"/>
      <c r="B20" s="180" t="s">
        <v>305</v>
      </c>
      <c r="C20" s="182"/>
      <c r="D20" s="182"/>
      <c r="E20" s="182"/>
      <c r="F20" s="182"/>
      <c r="G20" s="182"/>
      <c r="H20" s="182"/>
      <c r="I20" s="182"/>
      <c r="J20" s="182"/>
      <c r="K20" s="181"/>
      <c r="L20" s="182"/>
      <c r="M20" s="181"/>
    </row>
    <row r="21" spans="1:13" ht="15.75">
      <c r="A21" s="176"/>
      <c r="B21" s="183" t="s">
        <v>306</v>
      </c>
      <c r="C21" s="182">
        <v>0</v>
      </c>
      <c r="D21" s="182">
        <v>0</v>
      </c>
      <c r="E21" s="182"/>
      <c r="F21" s="182"/>
      <c r="G21" s="182"/>
      <c r="H21" s="182"/>
      <c r="I21" s="182"/>
      <c r="J21" s="182"/>
      <c r="K21" s="181"/>
      <c r="L21" s="182"/>
      <c r="M21" s="181"/>
    </row>
    <row r="22" spans="1:13" ht="15.75">
      <c r="A22" s="176"/>
      <c r="B22" s="183" t="s">
        <v>307</v>
      </c>
      <c r="C22" s="182"/>
      <c r="D22" s="182"/>
      <c r="E22" s="182"/>
      <c r="F22" s="182"/>
      <c r="G22" s="182"/>
      <c r="H22" s="182"/>
      <c r="I22" s="182">
        <v>0</v>
      </c>
      <c r="J22" s="182">
        <f>-J7</f>
        <v>-2961191</v>
      </c>
      <c r="K22" s="181">
        <f>J22</f>
        <v>-2961191</v>
      </c>
      <c r="L22" s="182"/>
      <c r="M22" s="181">
        <f>K22</f>
        <v>-2961191</v>
      </c>
    </row>
    <row r="23" spans="1:13" ht="25.5">
      <c r="A23" s="176"/>
      <c r="B23" s="180" t="s">
        <v>308</v>
      </c>
      <c r="C23" s="181">
        <v>0</v>
      </c>
      <c r="D23" s="181">
        <v>0</v>
      </c>
      <c r="E23" s="181"/>
      <c r="F23" s="181"/>
      <c r="G23" s="181"/>
      <c r="H23" s="181"/>
      <c r="I23" s="182">
        <v>0</v>
      </c>
      <c r="J23" s="182">
        <v>0</v>
      </c>
      <c r="K23" s="181">
        <v>0</v>
      </c>
      <c r="L23" s="182"/>
      <c r="M23" s="181">
        <v>0</v>
      </c>
    </row>
    <row r="24" spans="1:13" ht="18.75">
      <c r="A24" s="126" t="s">
        <v>29</v>
      </c>
      <c r="B24" s="180" t="s">
        <v>405</v>
      </c>
      <c r="C24" s="181">
        <f>SUM(C15:C23)</f>
        <v>1000000</v>
      </c>
      <c r="D24" s="181">
        <f t="shared" ref="D24:J24" si="1">SUM(D15:D23)</f>
        <v>0</v>
      </c>
      <c r="E24" s="181">
        <f t="shared" si="1"/>
        <v>0</v>
      </c>
      <c r="F24" s="181">
        <f t="shared" si="1"/>
        <v>0</v>
      </c>
      <c r="G24" s="181">
        <f t="shared" si="1"/>
        <v>0</v>
      </c>
      <c r="H24" s="181">
        <f t="shared" si="1"/>
        <v>0</v>
      </c>
      <c r="I24" s="181">
        <f t="shared" si="1"/>
        <v>0</v>
      </c>
      <c r="J24" s="181">
        <f t="shared" si="1"/>
        <v>3972250.8880000003</v>
      </c>
      <c r="K24" s="181">
        <f>SUM(K15:K23)</f>
        <v>4972250.8880000003</v>
      </c>
      <c r="L24" s="181">
        <f t="shared" ref="L24:M24" si="2">SUM(L15:L23)</f>
        <v>0</v>
      </c>
      <c r="M24" s="181">
        <f t="shared" si="2"/>
        <v>4972250.8880000003</v>
      </c>
    </row>
  </sheetData>
  <mergeCells count="1">
    <mergeCell ref="B2:M2"/>
  </mergeCells>
  <pageMargins left="0.25" right="0" top="0" bottom="0" header="0.51180555555555496" footer="0.51180555555555496"/>
  <pageSetup paperSize="9" scale="60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L39"/>
  <sheetViews>
    <sheetView topLeftCell="A19" workbookViewId="0">
      <selection activeCell="K36" sqref="K36"/>
    </sheetView>
  </sheetViews>
  <sheetFormatPr defaultRowHeight="12.75"/>
  <cols>
    <col min="1" max="1" width="9" style="242" customWidth="1"/>
    <col min="2" max="2" width="42.28515625" style="242" customWidth="1"/>
    <col min="3" max="3" width="9" style="242" customWidth="1"/>
    <col min="4" max="4" width="10.28515625" style="242" customWidth="1"/>
    <col min="5" max="5" width="9" style="242" customWidth="1"/>
    <col min="6" max="7" width="10.28515625" style="242" customWidth="1"/>
    <col min="8" max="8" width="10.5703125" style="242" customWidth="1"/>
    <col min="9" max="9" width="10.140625" style="242" customWidth="1"/>
    <col min="10" max="10" width="9" style="242" customWidth="1"/>
    <col min="11" max="11" width="10.140625" style="242" customWidth="1"/>
    <col min="12" max="12" width="10.28515625" style="242" customWidth="1"/>
    <col min="13" max="1025" width="9" style="242" customWidth="1"/>
    <col min="1026" max="16384" width="9.140625" style="242"/>
  </cols>
  <sheetData>
    <row r="1" spans="1:12">
      <c r="A1" s="237"/>
      <c r="B1" s="238"/>
      <c r="C1" s="239"/>
      <c r="D1" s="240"/>
      <c r="E1" s="237"/>
      <c r="F1" s="241" t="s">
        <v>406</v>
      </c>
      <c r="G1" s="237"/>
      <c r="H1" s="237"/>
      <c r="I1" s="237"/>
      <c r="J1" s="237"/>
      <c r="K1" s="237"/>
      <c r="L1" s="237"/>
    </row>
    <row r="2" spans="1:12">
      <c r="A2" s="243"/>
      <c r="B2" s="243"/>
      <c r="C2" s="244"/>
      <c r="D2" s="245"/>
      <c r="E2" s="243"/>
      <c r="F2" s="243"/>
      <c r="G2" s="243"/>
      <c r="H2" s="243"/>
      <c r="I2" s="243"/>
      <c r="J2" s="243"/>
      <c r="K2" s="243"/>
      <c r="L2" s="243"/>
    </row>
    <row r="3" spans="1:12">
      <c r="A3" s="325" t="s">
        <v>26</v>
      </c>
      <c r="B3" s="325" t="s">
        <v>311</v>
      </c>
      <c r="C3" s="327" t="s">
        <v>312</v>
      </c>
      <c r="D3" s="246" t="s">
        <v>313</v>
      </c>
      <c r="E3" s="247" t="s">
        <v>314</v>
      </c>
      <c r="F3" s="247" t="s">
        <v>315</v>
      </c>
      <c r="G3" s="248" t="s">
        <v>313</v>
      </c>
      <c r="H3" s="248" t="s">
        <v>316</v>
      </c>
      <c r="I3" s="248" t="s">
        <v>317</v>
      </c>
      <c r="J3" s="248" t="s">
        <v>318</v>
      </c>
      <c r="K3" s="248" t="s">
        <v>317</v>
      </c>
      <c r="L3" s="248" t="s">
        <v>316</v>
      </c>
    </row>
    <row r="4" spans="1:12" ht="38.25">
      <c r="A4" s="326"/>
      <c r="B4" s="326"/>
      <c r="C4" s="328"/>
      <c r="D4" s="249">
        <v>43466</v>
      </c>
      <c r="E4" s="250"/>
      <c r="F4" s="250"/>
      <c r="G4" s="249">
        <v>43830</v>
      </c>
      <c r="H4" s="251" t="s">
        <v>407</v>
      </c>
      <c r="I4" s="249">
        <v>43466</v>
      </c>
      <c r="J4" s="252" t="s">
        <v>408</v>
      </c>
      <c r="K4" s="249">
        <v>43830</v>
      </c>
      <c r="L4" s="251" t="s">
        <v>409</v>
      </c>
    </row>
    <row r="5" spans="1:12">
      <c r="A5" s="253"/>
      <c r="B5" s="254" t="s">
        <v>319</v>
      </c>
      <c r="C5" s="255"/>
      <c r="D5" s="256"/>
      <c r="E5" s="257"/>
      <c r="F5" s="256"/>
      <c r="G5" s="256"/>
      <c r="H5" s="258"/>
      <c r="I5" s="256"/>
      <c r="J5" s="259">
        <v>0.25</v>
      </c>
      <c r="K5" s="257"/>
      <c r="L5" s="257"/>
    </row>
    <row r="6" spans="1:12">
      <c r="A6" s="253">
        <v>1</v>
      </c>
      <c r="B6" s="260" t="s">
        <v>320</v>
      </c>
      <c r="C6" s="261">
        <v>1</v>
      </c>
      <c r="D6" s="256">
        <v>87500</v>
      </c>
      <c r="E6" s="257"/>
      <c r="F6" s="256"/>
      <c r="G6" s="256">
        <f>D6+E6-F6</f>
        <v>87500</v>
      </c>
      <c r="H6" s="257">
        <v>63146.196617979265</v>
      </c>
      <c r="I6" s="256">
        <v>24353.803382020735</v>
      </c>
      <c r="J6" s="262">
        <f>E6*0.25+I6*0.25</f>
        <v>6088.4508455051837</v>
      </c>
      <c r="K6" s="257">
        <f>G6-L6</f>
        <v>18265.352536515551</v>
      </c>
      <c r="L6" s="257">
        <f>H6+J6</f>
        <v>69234.647463484449</v>
      </c>
    </row>
    <row r="7" spans="1:12">
      <c r="A7" s="253">
        <v>2</v>
      </c>
      <c r="B7" s="260" t="s">
        <v>321</v>
      </c>
      <c r="C7" s="263">
        <v>17</v>
      </c>
      <c r="D7" s="256">
        <v>13334</v>
      </c>
      <c r="E7" s="257">
        <v>82035</v>
      </c>
      <c r="F7" s="256"/>
      <c r="G7" s="256">
        <f t="shared" ref="G7:G14" si="0">D7+E7-F7</f>
        <v>95369</v>
      </c>
      <c r="H7" s="257">
        <v>9622.7586937615488</v>
      </c>
      <c r="I7" s="256">
        <v>3711.2413062384512</v>
      </c>
      <c r="J7" s="262">
        <f>I7*0.25+E7*0.25*7/12</f>
        <v>12891.247826559613</v>
      </c>
      <c r="K7" s="257">
        <f t="shared" ref="K7:K14" si="1">G7-L7</f>
        <v>72854.993479678844</v>
      </c>
      <c r="L7" s="257">
        <f t="shared" ref="L7:L14" si="2">H7+J7</f>
        <v>22514.006520321163</v>
      </c>
    </row>
    <row r="8" spans="1:12">
      <c r="A8" s="253">
        <v>3</v>
      </c>
      <c r="B8" s="260" t="s">
        <v>322</v>
      </c>
      <c r="C8" s="261">
        <v>1</v>
      </c>
      <c r="D8" s="256">
        <v>20833.34</v>
      </c>
      <c r="E8" s="257"/>
      <c r="F8" s="256"/>
      <c r="G8" s="256">
        <f t="shared" si="0"/>
        <v>20833.34</v>
      </c>
      <c r="H8" s="257">
        <v>15034.813529705283</v>
      </c>
      <c r="I8" s="256">
        <v>5798.526470294717</v>
      </c>
      <c r="J8" s="262">
        <f t="shared" ref="J8:J14" si="3">E8*0.25+I8*0.25</f>
        <v>1449.6316175736793</v>
      </c>
      <c r="K8" s="257">
        <f t="shared" si="1"/>
        <v>4348.8948527210378</v>
      </c>
      <c r="L8" s="257">
        <f t="shared" si="2"/>
        <v>16484.445147278962</v>
      </c>
    </row>
    <row r="9" spans="1:12">
      <c r="A9" s="253">
        <v>2</v>
      </c>
      <c r="B9" s="260" t="s">
        <v>323</v>
      </c>
      <c r="C9" s="261">
        <v>1</v>
      </c>
      <c r="D9" s="256">
        <v>76092.45</v>
      </c>
      <c r="E9" s="257"/>
      <c r="F9" s="256"/>
      <c r="G9" s="256">
        <f t="shared" si="0"/>
        <v>76092.45</v>
      </c>
      <c r="H9" s="257">
        <v>54913.700672500076</v>
      </c>
      <c r="I9" s="256">
        <v>21178.749327499921</v>
      </c>
      <c r="J9" s="262">
        <f t="shared" si="3"/>
        <v>5294.6873318749804</v>
      </c>
      <c r="K9" s="257">
        <f t="shared" si="1"/>
        <v>15884.061995624943</v>
      </c>
      <c r="L9" s="257">
        <f t="shared" si="2"/>
        <v>60208.388004375054</v>
      </c>
    </row>
    <row r="10" spans="1:12">
      <c r="A10" s="253">
        <v>3</v>
      </c>
      <c r="B10" s="260" t="s">
        <v>324</v>
      </c>
      <c r="C10" s="261">
        <v>1</v>
      </c>
      <c r="D10" s="256">
        <v>38386.949999999997</v>
      </c>
      <c r="E10" s="257"/>
      <c r="F10" s="256"/>
      <c r="G10" s="256">
        <f t="shared" si="0"/>
        <v>38386.949999999997</v>
      </c>
      <c r="H10" s="257">
        <v>27702.741625880448</v>
      </c>
      <c r="I10" s="256">
        <v>10684.208374119549</v>
      </c>
      <c r="J10" s="262">
        <f t="shared" si="3"/>
        <v>2671.0520935298873</v>
      </c>
      <c r="K10" s="257">
        <f t="shared" si="1"/>
        <v>8013.156280589661</v>
      </c>
      <c r="L10" s="257">
        <f t="shared" si="2"/>
        <v>30373.793719410336</v>
      </c>
    </row>
    <row r="11" spans="1:12">
      <c r="A11" s="253">
        <v>4</v>
      </c>
      <c r="B11" s="260" t="s">
        <v>325</v>
      </c>
      <c r="C11" s="261">
        <v>1</v>
      </c>
      <c r="D11" s="256">
        <v>19923.34</v>
      </c>
      <c r="E11" s="257"/>
      <c r="F11" s="256"/>
      <c r="G11" s="256">
        <f t="shared" si="0"/>
        <v>19923.34</v>
      </c>
      <c r="H11" s="257">
        <v>14378.093084878299</v>
      </c>
      <c r="I11" s="256">
        <v>5545.246915121701</v>
      </c>
      <c r="J11" s="262">
        <f t="shared" si="3"/>
        <v>1386.3117287804253</v>
      </c>
      <c r="K11" s="257">
        <f t="shared" si="1"/>
        <v>4158.9351863412758</v>
      </c>
      <c r="L11" s="257">
        <f t="shared" si="2"/>
        <v>15764.404813658724</v>
      </c>
    </row>
    <row r="12" spans="1:12">
      <c r="A12" s="253">
        <v>5</v>
      </c>
      <c r="B12" s="260" t="s">
        <v>326</v>
      </c>
      <c r="C12" s="261">
        <v>1</v>
      </c>
      <c r="D12" s="256">
        <v>16216.67</v>
      </c>
      <c r="E12" s="257"/>
      <c r="F12" s="256"/>
      <c r="G12" s="256">
        <f t="shared" si="0"/>
        <v>16216.67</v>
      </c>
      <c r="H12" s="257">
        <v>11703.097512101551</v>
      </c>
      <c r="I12" s="256">
        <v>4513.5724878984493</v>
      </c>
      <c r="J12" s="262">
        <f t="shared" si="3"/>
        <v>1128.3931219746123</v>
      </c>
      <c r="K12" s="257">
        <f t="shared" si="1"/>
        <v>3385.1793659238374</v>
      </c>
      <c r="L12" s="257">
        <f t="shared" si="2"/>
        <v>12831.490634076163</v>
      </c>
    </row>
    <row r="13" spans="1:12">
      <c r="A13" s="253">
        <v>6</v>
      </c>
      <c r="B13" s="260" t="s">
        <v>327</v>
      </c>
      <c r="C13" s="261">
        <v>1</v>
      </c>
      <c r="D13" s="256">
        <v>9167</v>
      </c>
      <c r="E13" s="257"/>
      <c r="F13" s="256"/>
      <c r="G13" s="256">
        <f t="shared" si="0"/>
        <v>9167</v>
      </c>
      <c r="H13" s="257">
        <v>3470.9270462279792</v>
      </c>
      <c r="I13" s="256">
        <v>5696.0729537720208</v>
      </c>
      <c r="J13" s="262">
        <f t="shared" si="3"/>
        <v>1424.0182384430052</v>
      </c>
      <c r="K13" s="257">
        <f t="shared" si="1"/>
        <v>4272.0547153290154</v>
      </c>
      <c r="L13" s="257">
        <f t="shared" si="2"/>
        <v>4894.9452846709846</v>
      </c>
    </row>
    <row r="14" spans="1:12">
      <c r="A14" s="253">
        <v>7</v>
      </c>
      <c r="B14" s="260" t="s">
        <v>328</v>
      </c>
      <c r="C14" s="261">
        <v>3</v>
      </c>
      <c r="D14" s="256">
        <v>46166.68</v>
      </c>
      <c r="E14" s="256"/>
      <c r="F14" s="256"/>
      <c r="G14" s="256">
        <f t="shared" si="0"/>
        <v>46166.68</v>
      </c>
      <c r="H14" s="257">
        <v>33317.145742620924</v>
      </c>
      <c r="I14" s="256">
        <v>12849.534257379077</v>
      </c>
      <c r="J14" s="262">
        <f t="shared" si="3"/>
        <v>3212.3835643447692</v>
      </c>
      <c r="K14" s="257">
        <f t="shared" si="1"/>
        <v>9637.1506930343094</v>
      </c>
      <c r="L14" s="257">
        <f t="shared" si="2"/>
        <v>36529.529306965691</v>
      </c>
    </row>
    <row r="15" spans="1:12">
      <c r="A15" s="253"/>
      <c r="B15" s="260"/>
      <c r="C15" s="261"/>
      <c r="D15" s="256"/>
      <c r="E15" s="256"/>
      <c r="F15" s="256"/>
      <c r="G15" s="256"/>
      <c r="H15" s="257"/>
      <c r="I15" s="256"/>
      <c r="J15" s="262"/>
      <c r="K15" s="257"/>
      <c r="L15" s="257"/>
    </row>
    <row r="16" spans="1:12">
      <c r="A16" s="253"/>
      <c r="B16" s="260"/>
      <c r="C16" s="261"/>
      <c r="D16" s="264">
        <f>SUM(D6:D14)</f>
        <v>327620.43</v>
      </c>
      <c r="E16" s="264">
        <f t="shared" ref="E16:J16" si="4">SUM(E6:E14)</f>
        <v>82035</v>
      </c>
      <c r="F16" s="264">
        <f t="shared" si="4"/>
        <v>0</v>
      </c>
      <c r="G16" s="264">
        <f t="shared" si="4"/>
        <v>409655.43</v>
      </c>
      <c r="H16" s="264">
        <f t="shared" si="4"/>
        <v>233289.47452565533</v>
      </c>
      <c r="I16" s="264">
        <f t="shared" si="4"/>
        <v>94330.955474344606</v>
      </c>
      <c r="J16" s="264">
        <f t="shared" si="4"/>
        <v>35546.176368586152</v>
      </c>
      <c r="K16" s="264">
        <f>SUM(K6:K14)</f>
        <v>140819.77910575847</v>
      </c>
      <c r="L16" s="264">
        <f>SUM(L6:L14)</f>
        <v>268835.65089424152</v>
      </c>
    </row>
    <row r="17" spans="1:12">
      <c r="A17" s="253"/>
      <c r="B17" s="260"/>
      <c r="C17" s="261"/>
      <c r="D17" s="256"/>
      <c r="E17" s="266"/>
      <c r="F17" s="265"/>
      <c r="G17" s="256"/>
      <c r="H17" s="265"/>
      <c r="I17" s="256"/>
      <c r="J17" s="265"/>
      <c r="K17" s="265"/>
      <c r="L17" s="265"/>
    </row>
    <row r="18" spans="1:12">
      <c r="A18" s="253"/>
      <c r="B18" s="254" t="s">
        <v>329</v>
      </c>
      <c r="C18" s="255"/>
      <c r="D18" s="256"/>
      <c r="E18" s="256"/>
      <c r="F18" s="256"/>
      <c r="G18" s="256"/>
      <c r="H18" s="267"/>
      <c r="I18" s="256"/>
      <c r="J18" s="268">
        <v>0.2</v>
      </c>
      <c r="K18" s="257"/>
      <c r="L18" s="257"/>
    </row>
    <row r="19" spans="1:12">
      <c r="A19" s="253">
        <v>1</v>
      </c>
      <c r="B19" s="260" t="s">
        <v>330</v>
      </c>
      <c r="C19" s="255">
        <v>1</v>
      </c>
      <c r="D19" s="269">
        <v>34166.67</v>
      </c>
      <c r="E19" s="270"/>
      <c r="F19" s="256"/>
      <c r="G19" s="256">
        <f>D19+E19-F19</f>
        <v>34166.67</v>
      </c>
      <c r="H19" s="256">
        <v>21902.671936590057</v>
      </c>
      <c r="I19" s="256">
        <v>12263.998063409941</v>
      </c>
      <c r="J19" s="262">
        <f>0.2*E19+H19*0.2</f>
        <v>4380.5343873180118</v>
      </c>
      <c r="K19" s="257">
        <f>G19-L19</f>
        <v>7883.4636760919311</v>
      </c>
      <c r="L19" s="257">
        <f>J19+H19</f>
        <v>26283.206323908067</v>
      </c>
    </row>
    <row r="20" spans="1:12">
      <c r="A20" s="271">
        <v>2</v>
      </c>
      <c r="B20" s="272" t="s">
        <v>331</v>
      </c>
      <c r="C20" s="272">
        <v>1</v>
      </c>
      <c r="D20" s="273">
        <v>33332.97</v>
      </c>
      <c r="E20" s="274"/>
      <c r="F20" s="275"/>
      <c r="G20" s="275">
        <f>D20+E20-F20</f>
        <v>33332.97</v>
      </c>
      <c r="H20" s="275">
        <v>5359.5719986770728</v>
      </c>
      <c r="I20" s="275">
        <v>27973.39800132293</v>
      </c>
      <c r="J20" s="262">
        <f t="shared" ref="J20:J32" si="5">0.2*E20+H20*0.2</f>
        <v>1071.9143997354147</v>
      </c>
      <c r="K20" s="257">
        <f t="shared" ref="K20:K33" si="6">G20-L20</f>
        <v>26901.483601587512</v>
      </c>
      <c r="L20" s="257">
        <f t="shared" ref="L20:L33" si="7">J20+H20</f>
        <v>6431.4863984124877</v>
      </c>
    </row>
    <row r="21" spans="1:12">
      <c r="A21" s="253">
        <v>3</v>
      </c>
      <c r="B21" s="260" t="s">
        <v>332</v>
      </c>
      <c r="C21" s="261">
        <v>1</v>
      </c>
      <c r="D21" s="256">
        <v>20833.34</v>
      </c>
      <c r="E21" s="257"/>
      <c r="F21" s="256"/>
      <c r="G21" s="256">
        <f t="shared" ref="G21:G33" si="8">D21+E21-F21</f>
        <v>20833.34</v>
      </c>
      <c r="H21" s="256">
        <v>13355.290736950345</v>
      </c>
      <c r="I21" s="256">
        <v>7478.0492630496556</v>
      </c>
      <c r="J21" s="262">
        <f t="shared" si="5"/>
        <v>2671.0581473900693</v>
      </c>
      <c r="K21" s="257">
        <f t="shared" si="6"/>
        <v>4806.9911156595863</v>
      </c>
      <c r="L21" s="257">
        <f t="shared" si="7"/>
        <v>16026.348884340414</v>
      </c>
    </row>
    <row r="22" spans="1:12">
      <c r="A22" s="253">
        <v>4</v>
      </c>
      <c r="B22" s="260" t="s">
        <v>333</v>
      </c>
      <c r="C22" s="261">
        <v>1</v>
      </c>
      <c r="D22" s="256">
        <v>2500</v>
      </c>
      <c r="E22" s="257"/>
      <c r="F22" s="256"/>
      <c r="G22" s="256">
        <f t="shared" si="8"/>
        <v>2500</v>
      </c>
      <c r="H22" s="256">
        <v>1602.6343755910411</v>
      </c>
      <c r="I22" s="256">
        <v>897.36562440895887</v>
      </c>
      <c r="J22" s="262">
        <f t="shared" si="5"/>
        <v>320.52687511820824</v>
      </c>
      <c r="K22" s="257">
        <f t="shared" si="6"/>
        <v>576.83874929075068</v>
      </c>
      <c r="L22" s="257">
        <f t="shared" si="7"/>
        <v>1923.1612507092493</v>
      </c>
    </row>
    <row r="23" spans="1:12">
      <c r="A23" s="253">
        <v>5</v>
      </c>
      <c r="B23" s="260" t="s">
        <v>334</v>
      </c>
      <c r="C23" s="255">
        <v>5</v>
      </c>
      <c r="D23" s="256">
        <v>25170.879999999997</v>
      </c>
      <c r="E23" s="257"/>
      <c r="F23" s="256"/>
      <c r="G23" s="256">
        <f t="shared" si="8"/>
        <v>25170.879999999997</v>
      </c>
      <c r="H23" s="256">
        <v>643.72694437490213</v>
      </c>
      <c r="I23" s="256">
        <v>24527.153055625095</v>
      </c>
      <c r="J23" s="262">
        <f t="shared" si="5"/>
        <v>128.74538887498042</v>
      </c>
      <c r="K23" s="257">
        <f t="shared" si="6"/>
        <v>24398.407666750114</v>
      </c>
      <c r="L23" s="257">
        <f t="shared" si="7"/>
        <v>772.47233324988258</v>
      </c>
    </row>
    <row r="24" spans="1:12">
      <c r="A24" s="253">
        <v>6</v>
      </c>
      <c r="B24" s="260" t="s">
        <v>335</v>
      </c>
      <c r="C24" s="255">
        <v>371</v>
      </c>
      <c r="D24" s="256">
        <v>48300</v>
      </c>
      <c r="E24" s="257"/>
      <c r="F24" s="256"/>
      <c r="G24" s="256">
        <f t="shared" si="8"/>
        <v>48300</v>
      </c>
      <c r="H24" s="256">
        <v>30962.896136418909</v>
      </c>
      <c r="I24" s="256">
        <v>17337.103863581091</v>
      </c>
      <c r="J24" s="262">
        <f t="shared" si="5"/>
        <v>6192.5792272837825</v>
      </c>
      <c r="K24" s="257">
        <f t="shared" si="6"/>
        <v>11144.524636297312</v>
      </c>
      <c r="L24" s="257">
        <f t="shared" si="7"/>
        <v>37155.475363702688</v>
      </c>
    </row>
    <row r="25" spans="1:12">
      <c r="A25" s="253">
        <v>7</v>
      </c>
      <c r="B25" s="260" t="s">
        <v>336</v>
      </c>
      <c r="C25" s="255">
        <v>13.5</v>
      </c>
      <c r="D25" s="256">
        <v>63450</v>
      </c>
      <c r="E25" s="257"/>
      <c r="F25" s="256"/>
      <c r="G25" s="256">
        <f t="shared" si="8"/>
        <v>63450</v>
      </c>
      <c r="H25" s="256">
        <v>40674.860452500623</v>
      </c>
      <c r="I25" s="256">
        <v>22775.139547499377</v>
      </c>
      <c r="J25" s="262">
        <f t="shared" si="5"/>
        <v>8134.972090500125</v>
      </c>
      <c r="K25" s="257">
        <f t="shared" si="6"/>
        <v>14640.167456999254</v>
      </c>
      <c r="L25" s="257">
        <f t="shared" si="7"/>
        <v>48809.832543000746</v>
      </c>
    </row>
    <row r="26" spans="1:12">
      <c r="A26" s="253">
        <v>8</v>
      </c>
      <c r="B26" s="260" t="s">
        <v>337</v>
      </c>
      <c r="C26" s="255">
        <v>1</v>
      </c>
      <c r="D26" s="256">
        <v>41667</v>
      </c>
      <c r="E26" s="257"/>
      <c r="F26" s="256"/>
      <c r="G26" s="256">
        <f t="shared" si="8"/>
        <v>41667</v>
      </c>
      <c r="H26" s="256">
        <v>26710.786611100761</v>
      </c>
      <c r="I26" s="256">
        <v>14956.213388899239</v>
      </c>
      <c r="J26" s="262">
        <f t="shared" si="5"/>
        <v>5342.1573222201523</v>
      </c>
      <c r="K26" s="257">
        <f t="shared" si="6"/>
        <v>9614.056066679088</v>
      </c>
      <c r="L26" s="257">
        <f t="shared" si="7"/>
        <v>32052.943933320912</v>
      </c>
    </row>
    <row r="27" spans="1:12">
      <c r="A27" s="253">
        <v>9</v>
      </c>
      <c r="B27" s="260" t="s">
        <v>338</v>
      </c>
      <c r="C27" s="261">
        <v>80</v>
      </c>
      <c r="D27" s="256">
        <v>632113.6</v>
      </c>
      <c r="E27" s="265"/>
      <c r="F27" s="265"/>
      <c r="G27" s="256">
        <f t="shared" si="8"/>
        <v>632113.6</v>
      </c>
      <c r="H27" s="256">
        <v>405218.79385544203</v>
      </c>
      <c r="I27" s="256">
        <v>226894.80614455795</v>
      </c>
      <c r="J27" s="262">
        <f t="shared" si="5"/>
        <v>81043.758771088411</v>
      </c>
      <c r="K27" s="257">
        <f t="shared" si="6"/>
        <v>145851.04737346957</v>
      </c>
      <c r="L27" s="257">
        <f t="shared" si="7"/>
        <v>486262.55262653041</v>
      </c>
    </row>
    <row r="28" spans="1:12">
      <c r="A28" s="253">
        <v>10</v>
      </c>
      <c r="B28" s="260" t="s">
        <v>339</v>
      </c>
      <c r="C28" s="255">
        <v>4</v>
      </c>
      <c r="D28" s="256">
        <v>333333.36</v>
      </c>
      <c r="E28" s="257"/>
      <c r="F28" s="256"/>
      <c r="G28" s="256">
        <f t="shared" si="8"/>
        <v>333333.36</v>
      </c>
      <c r="H28" s="256">
        <v>213684.60050690544</v>
      </c>
      <c r="I28" s="256">
        <v>119648.75949309455</v>
      </c>
      <c r="J28" s="262">
        <f t="shared" si="5"/>
        <v>42736.920101381089</v>
      </c>
      <c r="K28" s="257">
        <f t="shared" si="6"/>
        <v>76911.839391713467</v>
      </c>
      <c r="L28" s="257">
        <f t="shared" si="7"/>
        <v>256421.52060828652</v>
      </c>
    </row>
    <row r="29" spans="1:12">
      <c r="A29" s="253">
        <v>11</v>
      </c>
      <c r="B29" s="260" t="s">
        <v>340</v>
      </c>
      <c r="C29" s="255">
        <v>4.5</v>
      </c>
      <c r="D29" s="276">
        <v>333333</v>
      </c>
      <c r="E29" s="277"/>
      <c r="F29" s="256"/>
      <c r="G29" s="256">
        <f t="shared" si="8"/>
        <v>333333</v>
      </c>
      <c r="H29" s="256">
        <v>213684.3697275554</v>
      </c>
      <c r="I29" s="256">
        <v>119648.6302724446</v>
      </c>
      <c r="J29" s="262">
        <f t="shared" si="5"/>
        <v>42736.873945511084</v>
      </c>
      <c r="K29" s="257">
        <f t="shared" si="6"/>
        <v>76911.756326933508</v>
      </c>
      <c r="L29" s="257">
        <f t="shared" si="7"/>
        <v>256421.24367306649</v>
      </c>
    </row>
    <row r="30" spans="1:12">
      <c r="A30" s="253">
        <v>12</v>
      </c>
      <c r="B30" s="260" t="s">
        <v>341</v>
      </c>
      <c r="C30" s="255">
        <v>1</v>
      </c>
      <c r="D30" s="276">
        <v>4166.67</v>
      </c>
      <c r="E30" s="277"/>
      <c r="F30" s="256"/>
      <c r="G30" s="256">
        <f t="shared" si="8"/>
        <v>4166.67</v>
      </c>
      <c r="H30" s="256">
        <v>2671.059429497569</v>
      </c>
      <c r="I30" s="256">
        <v>1495.6105705024311</v>
      </c>
      <c r="J30" s="262">
        <f t="shared" si="5"/>
        <v>534.21188589951385</v>
      </c>
      <c r="K30" s="257">
        <f t="shared" si="6"/>
        <v>961.39868460291746</v>
      </c>
      <c r="L30" s="257">
        <f t="shared" si="7"/>
        <v>3205.2713153970826</v>
      </c>
    </row>
    <row r="31" spans="1:12">
      <c r="A31" s="253">
        <v>13</v>
      </c>
      <c r="B31" s="260" t="s">
        <v>342</v>
      </c>
      <c r="C31" s="261">
        <v>1</v>
      </c>
      <c r="D31" s="256">
        <v>75000</v>
      </c>
      <c r="E31" s="277"/>
      <c r="F31" s="256"/>
      <c r="G31" s="256">
        <f t="shared" si="8"/>
        <v>75000</v>
      </c>
      <c r="H31" s="256">
        <v>22800</v>
      </c>
      <c r="I31" s="256">
        <v>52200</v>
      </c>
      <c r="J31" s="262">
        <f t="shared" si="5"/>
        <v>4560</v>
      </c>
      <c r="K31" s="257">
        <f t="shared" si="6"/>
        <v>47640</v>
      </c>
      <c r="L31" s="257">
        <f t="shared" si="7"/>
        <v>27360</v>
      </c>
    </row>
    <row r="32" spans="1:12">
      <c r="A32" s="253">
        <v>14</v>
      </c>
      <c r="B32" s="260" t="s">
        <v>343</v>
      </c>
      <c r="C32" s="261">
        <v>2</v>
      </c>
      <c r="D32" s="256">
        <v>10333.34</v>
      </c>
      <c r="E32" s="277"/>
      <c r="F32" s="265"/>
      <c r="G32" s="256">
        <f t="shared" si="8"/>
        <v>10333.34</v>
      </c>
      <c r="H32" s="257">
        <v>2686.6684000000005</v>
      </c>
      <c r="I32" s="256">
        <v>7646.6715999999997</v>
      </c>
      <c r="J32" s="262">
        <f t="shared" si="5"/>
        <v>537.33368000000007</v>
      </c>
      <c r="K32" s="257">
        <f t="shared" si="6"/>
        <v>7109.3379199999999</v>
      </c>
      <c r="L32" s="257">
        <f t="shared" si="7"/>
        <v>3224.0020800000007</v>
      </c>
    </row>
    <row r="33" spans="1:12">
      <c r="A33" s="253">
        <v>15</v>
      </c>
      <c r="B33" s="260" t="s">
        <v>410</v>
      </c>
      <c r="C33" s="261">
        <v>1</v>
      </c>
      <c r="D33" s="276"/>
      <c r="E33" s="277">
        <v>313000</v>
      </c>
      <c r="F33" s="278"/>
      <c r="G33" s="256">
        <f t="shared" si="8"/>
        <v>313000</v>
      </c>
      <c r="H33" s="277">
        <v>0</v>
      </c>
      <c r="I33" s="276">
        <v>0</v>
      </c>
      <c r="J33" s="279">
        <f>E33*0.2*2/12</f>
        <v>10433.333333333334</v>
      </c>
      <c r="K33" s="257">
        <f t="shared" si="6"/>
        <v>302566.66666666669</v>
      </c>
      <c r="L33" s="257">
        <f t="shared" si="7"/>
        <v>10433.333333333334</v>
      </c>
    </row>
    <row r="34" spans="1:12">
      <c r="A34" s="253"/>
      <c r="B34" s="260"/>
      <c r="C34" s="261"/>
      <c r="D34" s="280">
        <f>SUM(D19:D33)</f>
        <v>1657700.8299999998</v>
      </c>
      <c r="E34" s="280">
        <f t="shared" ref="E34:J34" si="9">SUM(E19:E33)</f>
        <v>313000</v>
      </c>
      <c r="F34" s="280">
        <f t="shared" si="9"/>
        <v>0</v>
      </c>
      <c r="G34" s="280">
        <f t="shared" si="9"/>
        <v>1970700.8299999998</v>
      </c>
      <c r="H34" s="280">
        <f t="shared" si="9"/>
        <v>1001957.9311116042</v>
      </c>
      <c r="I34" s="280">
        <f t="shared" si="9"/>
        <v>655742.89888839575</v>
      </c>
      <c r="J34" s="280">
        <f t="shared" si="9"/>
        <v>210824.9195556542</v>
      </c>
      <c r="K34" s="280">
        <f>SUM(K19:K33)</f>
        <v>757917.9793327417</v>
      </c>
      <c r="L34" s="280">
        <f>SUM(L19:L33)</f>
        <v>1212782.850667258</v>
      </c>
    </row>
    <row r="35" spans="1:12">
      <c r="A35" s="253"/>
      <c r="B35" s="260"/>
      <c r="C35" s="261"/>
      <c r="D35" s="281"/>
      <c r="E35" s="282"/>
      <c r="F35" s="256"/>
      <c r="G35" s="256"/>
      <c r="H35" s="257"/>
      <c r="I35" s="256"/>
      <c r="J35" s="265"/>
      <c r="K35" s="265"/>
      <c r="L35" s="265"/>
    </row>
    <row r="36" spans="1:12">
      <c r="A36" s="283"/>
      <c r="B36" s="283" t="s">
        <v>344</v>
      </c>
      <c r="C36" s="284"/>
      <c r="D36" s="285">
        <f>D16+D34</f>
        <v>1985321.2599999998</v>
      </c>
      <c r="E36" s="285">
        <f t="shared" ref="E36:L36" si="10">E16+E34</f>
        <v>395035</v>
      </c>
      <c r="F36" s="285">
        <f t="shared" si="10"/>
        <v>0</v>
      </c>
      <c r="G36" s="285">
        <f t="shared" si="10"/>
        <v>2380356.2599999998</v>
      </c>
      <c r="H36" s="285">
        <f t="shared" si="10"/>
        <v>1235247.4056372596</v>
      </c>
      <c r="I36" s="285">
        <f t="shared" si="10"/>
        <v>750073.85436274041</v>
      </c>
      <c r="J36" s="285">
        <f t="shared" si="10"/>
        <v>246371.09592424036</v>
      </c>
      <c r="K36" s="285">
        <f>K16+K34</f>
        <v>898737.75843850011</v>
      </c>
      <c r="L36" s="285">
        <f t="shared" si="10"/>
        <v>1481618.5015614997</v>
      </c>
    </row>
    <row r="37" spans="1:12">
      <c r="A37" s="243"/>
      <c r="B37" s="243"/>
      <c r="C37" s="244"/>
      <c r="D37" s="245"/>
      <c r="E37" s="243"/>
      <c r="F37" s="243"/>
      <c r="G37" s="243"/>
      <c r="H37" s="243"/>
      <c r="I37" s="243"/>
      <c r="J37" s="243"/>
      <c r="K37" s="243"/>
      <c r="L37" s="243"/>
    </row>
    <row r="38" spans="1:12">
      <c r="A38" s="286"/>
      <c r="B38" s="286"/>
      <c r="C38" s="287"/>
      <c r="D38" s="288"/>
      <c r="E38" s="289"/>
      <c r="F38" s="286"/>
      <c r="G38" s="289"/>
      <c r="H38" s="290"/>
      <c r="I38" s="291"/>
      <c r="J38" s="286"/>
      <c r="K38" s="286"/>
      <c r="L38" s="286"/>
    </row>
    <row r="39" spans="1:12">
      <c r="F39" s="292"/>
    </row>
  </sheetData>
  <mergeCells count="3">
    <mergeCell ref="A3:A4"/>
    <mergeCell ref="B3:B4"/>
    <mergeCell ref="C3:C4"/>
  </mergeCells>
  <pageMargins left="0.7" right="0.7" top="0.75" bottom="0.75" header="0.51180555555555496" footer="0.51180555555555496"/>
  <pageSetup scale="60" firstPageNumber="0" orientation="portrait" horizontalDpi="300" verticalDpi="30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J91"/>
  <sheetViews>
    <sheetView topLeftCell="A70" workbookViewId="0">
      <selection activeCell="H105" sqref="H105"/>
    </sheetView>
  </sheetViews>
  <sheetFormatPr defaultRowHeight="12.75"/>
  <cols>
    <col min="1" max="1" width="3" customWidth="1"/>
    <col min="2" max="2" width="39" customWidth="1"/>
    <col min="3" max="3" width="5.7109375" customWidth="1"/>
    <col min="4" max="5" width="10.28515625" customWidth="1"/>
    <col min="6" max="6" width="9.28515625" customWidth="1"/>
    <col min="7" max="7" width="10.28515625" customWidth="1"/>
    <col min="8" max="1025" width="9" customWidth="1"/>
  </cols>
  <sheetData>
    <row r="1" spans="1:7" ht="15">
      <c r="B1" s="329" t="s">
        <v>411</v>
      </c>
      <c r="C1" s="329"/>
      <c r="D1" s="329"/>
      <c r="E1" s="329"/>
    </row>
    <row r="3" spans="1:7">
      <c r="A3" s="330" t="s">
        <v>26</v>
      </c>
      <c r="B3" s="331" t="s">
        <v>311</v>
      </c>
      <c r="C3" s="330" t="s">
        <v>312</v>
      </c>
      <c r="D3" s="190" t="s">
        <v>313</v>
      </c>
      <c r="E3" s="330" t="s">
        <v>314</v>
      </c>
      <c r="F3" s="330" t="s">
        <v>315</v>
      </c>
      <c r="G3" s="190" t="s">
        <v>313</v>
      </c>
    </row>
    <row r="4" spans="1:7">
      <c r="A4" s="330"/>
      <c r="B4" s="331"/>
      <c r="C4" s="330"/>
      <c r="D4" s="191">
        <v>43466</v>
      </c>
      <c r="E4" s="330"/>
      <c r="F4" s="330"/>
      <c r="G4" s="191">
        <v>43830</v>
      </c>
    </row>
    <row r="5" spans="1:7">
      <c r="A5" s="253">
        <v>1</v>
      </c>
      <c r="B5" s="260" t="s">
        <v>320</v>
      </c>
      <c r="C5" s="261">
        <v>1</v>
      </c>
      <c r="D5" s="256">
        <v>87500</v>
      </c>
      <c r="E5" s="187"/>
      <c r="F5" s="187">
        <v>0</v>
      </c>
      <c r="G5" s="185">
        <f t="shared" ref="G5:G28" si="0">D5+E5-F5</f>
        <v>87500</v>
      </c>
    </row>
    <row r="6" spans="1:7">
      <c r="A6" s="253">
        <v>2</v>
      </c>
      <c r="B6" s="260" t="s">
        <v>321</v>
      </c>
      <c r="C6" s="263">
        <v>17</v>
      </c>
      <c r="D6" s="256">
        <v>13334</v>
      </c>
      <c r="E6" s="187">
        <v>82035</v>
      </c>
      <c r="F6" s="187">
        <v>0</v>
      </c>
      <c r="G6" s="185">
        <f t="shared" si="0"/>
        <v>95369</v>
      </c>
    </row>
    <row r="7" spans="1:7">
      <c r="A7" s="253">
        <v>3</v>
      </c>
      <c r="B7" s="260" t="s">
        <v>322</v>
      </c>
      <c r="C7" s="261">
        <v>1</v>
      </c>
      <c r="D7" s="256">
        <v>20833.34</v>
      </c>
      <c r="E7" s="187"/>
      <c r="F7" s="187">
        <v>0</v>
      </c>
      <c r="G7" s="185">
        <f t="shared" si="0"/>
        <v>20833.34</v>
      </c>
    </row>
    <row r="8" spans="1:7">
      <c r="A8" s="253">
        <v>2</v>
      </c>
      <c r="B8" s="260" t="s">
        <v>323</v>
      </c>
      <c r="C8" s="261">
        <v>1</v>
      </c>
      <c r="D8" s="256">
        <v>76092.45</v>
      </c>
      <c r="E8" s="187"/>
      <c r="F8" s="187">
        <v>0</v>
      </c>
      <c r="G8" s="185">
        <f t="shared" si="0"/>
        <v>76092.45</v>
      </c>
    </row>
    <row r="9" spans="1:7">
      <c r="A9" s="253">
        <v>3</v>
      </c>
      <c r="B9" s="260" t="s">
        <v>324</v>
      </c>
      <c r="C9" s="261">
        <v>1</v>
      </c>
      <c r="D9" s="256">
        <v>38386.949999999997</v>
      </c>
      <c r="E9" s="187"/>
      <c r="F9" s="187">
        <v>0</v>
      </c>
      <c r="G9" s="185">
        <f t="shared" si="0"/>
        <v>38386.949999999997</v>
      </c>
    </row>
    <row r="10" spans="1:7">
      <c r="A10" s="253">
        <v>4</v>
      </c>
      <c r="B10" s="260" t="s">
        <v>325</v>
      </c>
      <c r="C10" s="261">
        <v>1</v>
      </c>
      <c r="D10" s="256">
        <v>19923.34</v>
      </c>
      <c r="E10" s="187"/>
      <c r="F10" s="187">
        <v>0</v>
      </c>
      <c r="G10" s="185">
        <f t="shared" si="0"/>
        <v>19923.34</v>
      </c>
    </row>
    <row r="11" spans="1:7">
      <c r="A11" s="253">
        <v>5</v>
      </c>
      <c r="B11" s="260" t="s">
        <v>326</v>
      </c>
      <c r="C11" s="261">
        <v>1</v>
      </c>
      <c r="D11" s="256">
        <v>16216.67</v>
      </c>
      <c r="E11" s="187"/>
      <c r="F11" s="187">
        <v>0</v>
      </c>
      <c r="G11" s="185">
        <f t="shared" si="0"/>
        <v>16216.67</v>
      </c>
    </row>
    <row r="12" spans="1:7">
      <c r="A12" s="253">
        <v>6</v>
      </c>
      <c r="B12" s="260" t="s">
        <v>327</v>
      </c>
      <c r="C12" s="261">
        <v>1</v>
      </c>
      <c r="D12" s="256">
        <v>9167</v>
      </c>
      <c r="E12" s="186"/>
      <c r="F12" s="187">
        <v>0</v>
      </c>
      <c r="G12" s="185">
        <f t="shared" si="0"/>
        <v>9167</v>
      </c>
    </row>
    <row r="13" spans="1:7">
      <c r="A13" s="253">
        <v>7</v>
      </c>
      <c r="B13" s="260" t="s">
        <v>328</v>
      </c>
      <c r="C13" s="261">
        <v>3</v>
      </c>
      <c r="D13" s="256">
        <v>46166.68</v>
      </c>
      <c r="E13" s="187"/>
      <c r="F13" s="187">
        <v>0</v>
      </c>
      <c r="G13" s="185">
        <f t="shared" si="0"/>
        <v>46166.68</v>
      </c>
    </row>
    <row r="14" spans="1:7">
      <c r="A14" s="253">
        <v>1</v>
      </c>
      <c r="B14" s="260" t="s">
        <v>330</v>
      </c>
      <c r="C14" s="255">
        <v>1</v>
      </c>
      <c r="D14" s="269">
        <v>34166.67</v>
      </c>
      <c r="E14" s="187"/>
      <c r="F14" s="187">
        <v>0</v>
      </c>
      <c r="G14" s="185">
        <f t="shared" si="0"/>
        <v>34166.67</v>
      </c>
    </row>
    <row r="15" spans="1:7">
      <c r="A15" s="271">
        <v>2</v>
      </c>
      <c r="B15" s="272" t="s">
        <v>331</v>
      </c>
      <c r="C15" s="272">
        <v>1</v>
      </c>
      <c r="D15" s="273">
        <v>33332.97</v>
      </c>
      <c r="E15" s="188"/>
      <c r="F15" s="189"/>
      <c r="G15" s="185">
        <f t="shared" si="0"/>
        <v>33332.97</v>
      </c>
    </row>
    <row r="16" spans="1:7">
      <c r="A16" s="253">
        <v>3</v>
      </c>
      <c r="B16" s="260" t="s">
        <v>332</v>
      </c>
      <c r="C16" s="261">
        <v>1</v>
      </c>
      <c r="D16" s="256">
        <v>20833.34</v>
      </c>
      <c r="E16" s="187"/>
      <c r="F16" s="187">
        <v>0</v>
      </c>
      <c r="G16" s="185">
        <f t="shared" si="0"/>
        <v>20833.34</v>
      </c>
    </row>
    <row r="17" spans="1:7">
      <c r="A17" s="253">
        <v>4</v>
      </c>
      <c r="B17" s="260" t="s">
        <v>333</v>
      </c>
      <c r="C17" s="261">
        <v>1</v>
      </c>
      <c r="D17" s="256">
        <v>2500</v>
      </c>
      <c r="E17" s="187"/>
      <c r="F17" s="187">
        <v>0</v>
      </c>
      <c r="G17" s="185">
        <f t="shared" si="0"/>
        <v>2500</v>
      </c>
    </row>
    <row r="18" spans="1:7">
      <c r="A18" s="253">
        <v>5</v>
      </c>
      <c r="B18" s="260" t="s">
        <v>334</v>
      </c>
      <c r="C18" s="255">
        <v>5</v>
      </c>
      <c r="D18" s="256">
        <v>25170.879999999997</v>
      </c>
      <c r="E18" s="186"/>
      <c r="F18" s="187">
        <v>0</v>
      </c>
      <c r="G18" s="185">
        <f t="shared" si="0"/>
        <v>25170.879999999997</v>
      </c>
    </row>
    <row r="19" spans="1:7">
      <c r="A19" s="253">
        <v>6</v>
      </c>
      <c r="B19" s="260" t="s">
        <v>335</v>
      </c>
      <c r="C19" s="255">
        <v>371</v>
      </c>
      <c r="D19" s="256">
        <v>48300</v>
      </c>
      <c r="E19" s="187"/>
      <c r="F19" s="187">
        <v>0</v>
      </c>
      <c r="G19" s="185">
        <f t="shared" si="0"/>
        <v>48300</v>
      </c>
    </row>
    <row r="20" spans="1:7">
      <c r="A20" s="253">
        <v>7</v>
      </c>
      <c r="B20" s="260" t="s">
        <v>336</v>
      </c>
      <c r="C20" s="255">
        <v>13.5</v>
      </c>
      <c r="D20" s="256">
        <v>63450</v>
      </c>
      <c r="E20" s="187"/>
      <c r="F20" s="187">
        <v>0</v>
      </c>
      <c r="G20" s="185">
        <f t="shared" si="0"/>
        <v>63450</v>
      </c>
    </row>
    <row r="21" spans="1:7">
      <c r="A21" s="253">
        <v>8</v>
      </c>
      <c r="B21" s="260" t="s">
        <v>337</v>
      </c>
      <c r="C21" s="255">
        <v>1</v>
      </c>
      <c r="D21" s="256">
        <v>41667</v>
      </c>
      <c r="E21" s="187"/>
      <c r="F21" s="187">
        <v>0</v>
      </c>
      <c r="G21" s="185">
        <f t="shared" si="0"/>
        <v>41667</v>
      </c>
    </row>
    <row r="22" spans="1:7">
      <c r="A22" s="253">
        <v>9</v>
      </c>
      <c r="B22" s="260" t="s">
        <v>338</v>
      </c>
      <c r="C22" s="261">
        <v>80</v>
      </c>
      <c r="D22" s="256">
        <v>632113.6</v>
      </c>
      <c r="E22" s="187"/>
      <c r="F22" s="187">
        <v>0</v>
      </c>
      <c r="G22" s="185">
        <f t="shared" si="0"/>
        <v>632113.6</v>
      </c>
    </row>
    <row r="23" spans="1:7">
      <c r="A23" s="253">
        <v>10</v>
      </c>
      <c r="B23" s="260" t="s">
        <v>339</v>
      </c>
      <c r="C23" s="255">
        <v>4</v>
      </c>
      <c r="D23" s="256">
        <v>333333.36</v>
      </c>
      <c r="E23" s="187"/>
      <c r="F23" s="187">
        <v>0</v>
      </c>
      <c r="G23" s="185">
        <f t="shared" si="0"/>
        <v>333333.36</v>
      </c>
    </row>
    <row r="24" spans="1:7">
      <c r="A24" s="253">
        <v>11</v>
      </c>
      <c r="B24" s="260" t="s">
        <v>340</v>
      </c>
      <c r="C24" s="255">
        <v>4.5</v>
      </c>
      <c r="D24" s="276">
        <v>333333</v>
      </c>
      <c r="E24" s="187"/>
      <c r="F24" s="187">
        <v>0</v>
      </c>
      <c r="G24" s="185">
        <f t="shared" si="0"/>
        <v>333333</v>
      </c>
    </row>
    <row r="25" spans="1:7">
      <c r="A25" s="253">
        <v>12</v>
      </c>
      <c r="B25" s="260" t="s">
        <v>341</v>
      </c>
      <c r="C25" s="255">
        <v>1</v>
      </c>
      <c r="D25" s="276">
        <v>4166.67</v>
      </c>
      <c r="E25" s="187"/>
      <c r="F25" s="187">
        <v>0</v>
      </c>
      <c r="G25" s="185">
        <f t="shared" si="0"/>
        <v>4166.67</v>
      </c>
    </row>
    <row r="26" spans="1:7">
      <c r="A26" s="253">
        <v>13</v>
      </c>
      <c r="B26" s="260" t="s">
        <v>342</v>
      </c>
      <c r="C26" s="261">
        <v>1</v>
      </c>
      <c r="D26" s="256">
        <v>75000</v>
      </c>
      <c r="E26" s="187"/>
      <c r="F26" s="187">
        <v>0</v>
      </c>
      <c r="G26" s="185">
        <f t="shared" si="0"/>
        <v>75000</v>
      </c>
    </row>
    <row r="27" spans="1:7">
      <c r="A27" s="253">
        <v>14</v>
      </c>
      <c r="B27" s="260" t="s">
        <v>343</v>
      </c>
      <c r="C27" s="261">
        <v>2</v>
      </c>
      <c r="D27" s="256">
        <v>10333.34</v>
      </c>
      <c r="E27" s="187"/>
      <c r="F27" s="187">
        <v>0</v>
      </c>
      <c r="G27" s="185">
        <f t="shared" si="0"/>
        <v>10333.34</v>
      </c>
    </row>
    <row r="28" spans="1:7" s="32" customFormat="1">
      <c r="A28" s="253">
        <v>15</v>
      </c>
      <c r="B28" s="260" t="s">
        <v>410</v>
      </c>
      <c r="C28" s="261">
        <v>1</v>
      </c>
      <c r="D28" s="276"/>
      <c r="E28" s="256">
        <v>313000</v>
      </c>
      <c r="F28" s="194">
        <f>SUM(F5:F27)</f>
        <v>0</v>
      </c>
      <c r="G28" s="185">
        <f t="shared" si="0"/>
        <v>313000</v>
      </c>
    </row>
    <row r="29" spans="1:7" s="32" customFormat="1">
      <c r="A29" s="192"/>
      <c r="B29" s="193" t="s">
        <v>344</v>
      </c>
      <c r="C29" s="193"/>
      <c r="D29" s="194">
        <f>SUM(D5:D28)</f>
        <v>1985321.26</v>
      </c>
      <c r="E29" s="194">
        <f t="shared" ref="E29:G29" si="1">SUM(E5:E28)</f>
        <v>395035</v>
      </c>
      <c r="F29" s="194">
        <f t="shared" si="1"/>
        <v>0</v>
      </c>
      <c r="G29" s="194">
        <f t="shared" si="1"/>
        <v>2380356.2599999998</v>
      </c>
    </row>
    <row r="30" spans="1:7">
      <c r="A30" s="195"/>
      <c r="B30" s="196"/>
      <c r="C30" s="196"/>
      <c r="D30" s="197"/>
      <c r="E30" s="198"/>
      <c r="F30" s="198"/>
      <c r="G30" s="198"/>
    </row>
    <row r="31" spans="1:7">
      <c r="A31" s="195"/>
      <c r="B31" s="196"/>
      <c r="C31" s="196"/>
      <c r="D31" s="197"/>
      <c r="E31" s="198"/>
      <c r="F31" s="198"/>
      <c r="G31" s="198"/>
    </row>
    <row r="33" spans="1:7" ht="15">
      <c r="B33" s="329" t="s">
        <v>412</v>
      </c>
      <c r="C33" s="329"/>
      <c r="D33" s="329"/>
      <c r="E33" s="329"/>
    </row>
    <row r="35" spans="1:7" ht="12.75" customHeight="1">
      <c r="A35" s="330" t="s">
        <v>26</v>
      </c>
      <c r="B35" s="331" t="s">
        <v>311</v>
      </c>
      <c r="C35" s="330" t="s">
        <v>312</v>
      </c>
      <c r="D35" s="190" t="s">
        <v>313</v>
      </c>
      <c r="E35" s="330" t="s">
        <v>314</v>
      </c>
      <c r="F35" s="330" t="s">
        <v>315</v>
      </c>
      <c r="G35" s="190" t="s">
        <v>313</v>
      </c>
    </row>
    <row r="36" spans="1:7" ht="12.75" customHeight="1">
      <c r="A36" s="330"/>
      <c r="B36" s="331"/>
      <c r="C36" s="330"/>
      <c r="D36" s="191">
        <v>43466</v>
      </c>
      <c r="E36" s="330"/>
      <c r="F36" s="330"/>
      <c r="G36" s="191">
        <v>43830</v>
      </c>
    </row>
    <row r="37" spans="1:7">
      <c r="A37" s="253">
        <v>1</v>
      </c>
      <c r="B37" s="260" t="s">
        <v>320</v>
      </c>
      <c r="C37" s="261">
        <v>1</v>
      </c>
      <c r="D37" s="257">
        <v>63146.196617979265</v>
      </c>
      <c r="E37" s="187">
        <v>6088.4508455051837</v>
      </c>
      <c r="F37" s="187">
        <v>0</v>
      </c>
      <c r="G37" s="185">
        <f t="shared" ref="G37:G60" si="2">D37+E37-F37</f>
        <v>69234.647463484449</v>
      </c>
    </row>
    <row r="38" spans="1:7">
      <c r="A38" s="253">
        <v>2</v>
      </c>
      <c r="B38" s="260" t="s">
        <v>321</v>
      </c>
      <c r="C38" s="263">
        <v>17</v>
      </c>
      <c r="D38" s="257">
        <v>9622.7586937615488</v>
      </c>
      <c r="E38" s="187">
        <v>12891.247826559613</v>
      </c>
      <c r="F38" s="187">
        <v>0</v>
      </c>
      <c r="G38" s="185">
        <f t="shared" si="2"/>
        <v>22514.006520321163</v>
      </c>
    </row>
    <row r="39" spans="1:7">
      <c r="A39" s="253">
        <v>3</v>
      </c>
      <c r="B39" s="260" t="s">
        <v>322</v>
      </c>
      <c r="C39" s="261">
        <v>1</v>
      </c>
      <c r="D39" s="257">
        <v>15034.813529705283</v>
      </c>
      <c r="E39" s="187">
        <v>1449.6316175736793</v>
      </c>
      <c r="F39" s="187">
        <v>0</v>
      </c>
      <c r="G39" s="185">
        <f t="shared" si="2"/>
        <v>16484.445147278962</v>
      </c>
    </row>
    <row r="40" spans="1:7">
      <c r="A40" s="253">
        <v>2</v>
      </c>
      <c r="B40" s="260" t="s">
        <v>323</v>
      </c>
      <c r="C40" s="261">
        <v>1</v>
      </c>
      <c r="D40" s="257">
        <v>54913.700672500076</v>
      </c>
      <c r="E40" s="187">
        <v>5294.6873318749804</v>
      </c>
      <c r="F40" s="187">
        <v>0</v>
      </c>
      <c r="G40" s="185">
        <f t="shared" si="2"/>
        <v>60208.388004375054</v>
      </c>
    </row>
    <row r="41" spans="1:7">
      <c r="A41" s="253">
        <v>3</v>
      </c>
      <c r="B41" s="260" t="s">
        <v>324</v>
      </c>
      <c r="C41" s="261">
        <v>1</v>
      </c>
      <c r="D41" s="257">
        <v>27702.741625880448</v>
      </c>
      <c r="E41" s="187">
        <v>2671.0520935298873</v>
      </c>
      <c r="F41" s="187">
        <v>0</v>
      </c>
      <c r="G41" s="185">
        <f t="shared" si="2"/>
        <v>30373.793719410336</v>
      </c>
    </row>
    <row r="42" spans="1:7">
      <c r="A42" s="253">
        <v>4</v>
      </c>
      <c r="B42" s="260" t="s">
        <v>325</v>
      </c>
      <c r="C42" s="261">
        <v>1</v>
      </c>
      <c r="D42" s="257">
        <v>14378.093084878299</v>
      </c>
      <c r="E42" s="187">
        <v>1386.3117287804253</v>
      </c>
      <c r="F42" s="187">
        <v>0</v>
      </c>
      <c r="G42" s="185">
        <f t="shared" si="2"/>
        <v>15764.404813658724</v>
      </c>
    </row>
    <row r="43" spans="1:7">
      <c r="A43" s="253">
        <v>5</v>
      </c>
      <c r="B43" s="260" t="s">
        <v>326</v>
      </c>
      <c r="C43" s="261">
        <v>1</v>
      </c>
      <c r="D43" s="257">
        <v>11703.097512101551</v>
      </c>
      <c r="E43" s="187">
        <v>1128.3931219746123</v>
      </c>
      <c r="F43" s="187">
        <v>0</v>
      </c>
      <c r="G43" s="185">
        <f t="shared" si="2"/>
        <v>12831.490634076163</v>
      </c>
    </row>
    <row r="44" spans="1:7">
      <c r="A44" s="253">
        <v>6</v>
      </c>
      <c r="B44" s="260" t="s">
        <v>327</v>
      </c>
      <c r="C44" s="261">
        <v>1</v>
      </c>
      <c r="D44" s="257">
        <v>3470.9270462279792</v>
      </c>
      <c r="E44" s="186">
        <v>1424.0182384430052</v>
      </c>
      <c r="F44" s="187">
        <v>0</v>
      </c>
      <c r="G44" s="185">
        <f t="shared" si="2"/>
        <v>4894.9452846709846</v>
      </c>
    </row>
    <row r="45" spans="1:7">
      <c r="A45" s="253">
        <v>7</v>
      </c>
      <c r="B45" s="260" t="s">
        <v>328</v>
      </c>
      <c r="C45" s="261">
        <v>3</v>
      </c>
      <c r="D45" s="257">
        <v>33317.145742620924</v>
      </c>
      <c r="E45" s="187">
        <v>3212.3835643447692</v>
      </c>
      <c r="F45" s="187">
        <v>0</v>
      </c>
      <c r="G45" s="185">
        <f t="shared" si="2"/>
        <v>36529.529306965691</v>
      </c>
    </row>
    <row r="46" spans="1:7">
      <c r="A46" s="253">
        <v>1</v>
      </c>
      <c r="B46" s="260" t="s">
        <v>330</v>
      </c>
      <c r="C46" s="255">
        <v>1</v>
      </c>
      <c r="D46" s="256">
        <v>21902.671936590057</v>
      </c>
      <c r="E46" s="187">
        <v>4380.5343873180118</v>
      </c>
      <c r="F46" s="187">
        <v>0</v>
      </c>
      <c r="G46" s="185">
        <f t="shared" si="2"/>
        <v>26283.206323908067</v>
      </c>
    </row>
    <row r="47" spans="1:7">
      <c r="A47" s="271">
        <v>2</v>
      </c>
      <c r="B47" s="272" t="s">
        <v>331</v>
      </c>
      <c r="C47" s="272">
        <v>1</v>
      </c>
      <c r="D47" s="275">
        <v>5359.5719986770728</v>
      </c>
      <c r="E47" s="188">
        <v>1071.9143997354147</v>
      </c>
      <c r="F47" s="189"/>
      <c r="G47" s="185">
        <f t="shared" si="2"/>
        <v>6431.4863984124877</v>
      </c>
    </row>
    <row r="48" spans="1:7">
      <c r="A48" s="253">
        <v>3</v>
      </c>
      <c r="B48" s="260" t="s">
        <v>332</v>
      </c>
      <c r="C48" s="261">
        <v>1</v>
      </c>
      <c r="D48" s="256">
        <v>13355.290736950345</v>
      </c>
      <c r="E48" s="187">
        <v>2671.0581473900693</v>
      </c>
      <c r="F48" s="187">
        <v>0</v>
      </c>
      <c r="G48" s="185">
        <f t="shared" si="2"/>
        <v>16026.348884340414</v>
      </c>
    </row>
    <row r="49" spans="1:10">
      <c r="A49" s="253">
        <v>4</v>
      </c>
      <c r="B49" s="260" t="s">
        <v>333</v>
      </c>
      <c r="C49" s="261">
        <v>1</v>
      </c>
      <c r="D49" s="256">
        <v>1602.6343755910411</v>
      </c>
      <c r="E49" s="187">
        <v>320.52687511820824</v>
      </c>
      <c r="F49" s="187">
        <v>0</v>
      </c>
      <c r="G49" s="185">
        <f t="shared" si="2"/>
        <v>1923.1612507092493</v>
      </c>
    </row>
    <row r="50" spans="1:10">
      <c r="A50" s="253">
        <v>5</v>
      </c>
      <c r="B50" s="260" t="s">
        <v>334</v>
      </c>
      <c r="C50" s="255">
        <v>5</v>
      </c>
      <c r="D50" s="256">
        <v>643.72694437490213</v>
      </c>
      <c r="E50" s="186">
        <v>128.74538887498042</v>
      </c>
      <c r="F50" s="187">
        <v>0</v>
      </c>
      <c r="G50" s="185">
        <f t="shared" si="2"/>
        <v>772.47233324988258</v>
      </c>
    </row>
    <row r="51" spans="1:10">
      <c r="A51" s="253">
        <v>6</v>
      </c>
      <c r="B51" s="260" t="s">
        <v>335</v>
      </c>
      <c r="C51" s="255">
        <v>371</v>
      </c>
      <c r="D51" s="256">
        <v>30962.896136418909</v>
      </c>
      <c r="E51" s="187">
        <v>6192.5792272837825</v>
      </c>
      <c r="F51" s="187">
        <v>0</v>
      </c>
      <c r="G51" s="185">
        <f t="shared" si="2"/>
        <v>37155.475363702688</v>
      </c>
    </row>
    <row r="52" spans="1:10">
      <c r="A52" s="253">
        <v>7</v>
      </c>
      <c r="B52" s="260" t="s">
        <v>336</v>
      </c>
      <c r="C52" s="255">
        <v>13.5</v>
      </c>
      <c r="D52" s="256">
        <v>40674.860452500623</v>
      </c>
      <c r="E52" s="187">
        <v>8134.972090500125</v>
      </c>
      <c r="F52" s="187">
        <v>0</v>
      </c>
      <c r="G52" s="185">
        <f t="shared" si="2"/>
        <v>48809.832543000746</v>
      </c>
    </row>
    <row r="53" spans="1:10">
      <c r="A53" s="253">
        <v>8</v>
      </c>
      <c r="B53" s="260" t="s">
        <v>337</v>
      </c>
      <c r="C53" s="255">
        <v>1</v>
      </c>
      <c r="D53" s="256">
        <v>26710.786611100761</v>
      </c>
      <c r="E53" s="187">
        <v>5342.1573222201523</v>
      </c>
      <c r="F53" s="187">
        <v>0</v>
      </c>
      <c r="G53" s="185">
        <f t="shared" si="2"/>
        <v>32052.943933320912</v>
      </c>
    </row>
    <row r="54" spans="1:10">
      <c r="A54" s="253">
        <v>9</v>
      </c>
      <c r="B54" s="260" t="s">
        <v>338</v>
      </c>
      <c r="C54" s="261">
        <v>80</v>
      </c>
      <c r="D54" s="256">
        <v>405218.79385544203</v>
      </c>
      <c r="E54" s="187">
        <v>81043.758771088411</v>
      </c>
      <c r="F54" s="187">
        <v>0</v>
      </c>
      <c r="G54" s="185">
        <f t="shared" si="2"/>
        <v>486262.55262653041</v>
      </c>
    </row>
    <row r="55" spans="1:10">
      <c r="A55" s="253">
        <v>10</v>
      </c>
      <c r="B55" s="260" t="s">
        <v>339</v>
      </c>
      <c r="C55" s="255">
        <v>4</v>
      </c>
      <c r="D55" s="256">
        <v>213684.60050690544</v>
      </c>
      <c r="E55" s="187">
        <v>42736.920101381089</v>
      </c>
      <c r="F55" s="187">
        <v>0</v>
      </c>
      <c r="G55" s="185">
        <f t="shared" si="2"/>
        <v>256421.52060828652</v>
      </c>
    </row>
    <row r="56" spans="1:10">
      <c r="A56" s="253">
        <v>11</v>
      </c>
      <c r="B56" s="260" t="s">
        <v>340</v>
      </c>
      <c r="C56" s="255">
        <v>4.5</v>
      </c>
      <c r="D56" s="256">
        <v>213684.3697275554</v>
      </c>
      <c r="E56" s="187">
        <v>42736.873945511084</v>
      </c>
      <c r="F56" s="187">
        <v>0</v>
      </c>
      <c r="G56" s="185">
        <f t="shared" si="2"/>
        <v>256421.24367306649</v>
      </c>
    </row>
    <row r="57" spans="1:10">
      <c r="A57" s="253">
        <v>12</v>
      </c>
      <c r="B57" s="260" t="s">
        <v>341</v>
      </c>
      <c r="C57" s="255">
        <v>1</v>
      </c>
      <c r="D57" s="256">
        <v>2671.059429497569</v>
      </c>
      <c r="E57" s="187">
        <v>534.21188589951385</v>
      </c>
      <c r="F57" s="187">
        <v>0</v>
      </c>
      <c r="G57" s="185">
        <f t="shared" si="2"/>
        <v>3205.2713153970826</v>
      </c>
    </row>
    <row r="58" spans="1:10">
      <c r="A58" s="253">
        <v>13</v>
      </c>
      <c r="B58" s="260" t="s">
        <v>342</v>
      </c>
      <c r="C58" s="261">
        <v>1</v>
      </c>
      <c r="D58" s="256">
        <v>22800</v>
      </c>
      <c r="E58" s="187">
        <v>4560</v>
      </c>
      <c r="F58" s="187">
        <v>0</v>
      </c>
      <c r="G58" s="185">
        <f t="shared" si="2"/>
        <v>27360</v>
      </c>
    </row>
    <row r="59" spans="1:10">
      <c r="A59" s="253">
        <v>14</v>
      </c>
      <c r="B59" s="260" t="s">
        <v>343</v>
      </c>
      <c r="C59" s="261">
        <v>2</v>
      </c>
      <c r="D59" s="257">
        <v>2686.6684000000005</v>
      </c>
      <c r="E59" s="187">
        <v>537.33368000000007</v>
      </c>
      <c r="F59" s="187">
        <v>0</v>
      </c>
      <c r="G59" s="185">
        <f t="shared" si="2"/>
        <v>3224.0020800000007</v>
      </c>
    </row>
    <row r="60" spans="1:10">
      <c r="A60" s="253">
        <v>15</v>
      </c>
      <c r="B60" s="260" t="s">
        <v>410</v>
      </c>
      <c r="C60" s="261">
        <v>1</v>
      </c>
      <c r="D60" s="277">
        <v>0</v>
      </c>
      <c r="E60" s="256">
        <v>10433.333333333334</v>
      </c>
      <c r="F60" s="194">
        <f>SUM(F37:F59)</f>
        <v>0</v>
      </c>
      <c r="G60" s="185">
        <f t="shared" si="2"/>
        <v>10433.333333333334</v>
      </c>
    </row>
    <row r="61" spans="1:10">
      <c r="A61" s="192"/>
      <c r="B61" s="193" t="s">
        <v>344</v>
      </c>
      <c r="C61" s="193"/>
      <c r="D61" s="194">
        <f>SUM(D37:D60)</f>
        <v>1235247.4056372596</v>
      </c>
      <c r="E61" s="194">
        <f t="shared" ref="E61" si="3">SUM(E37:E60)</f>
        <v>246371.09592424033</v>
      </c>
      <c r="F61" s="194">
        <f t="shared" ref="F61" si="4">SUM(F37:F60)</f>
        <v>0</v>
      </c>
      <c r="G61" s="194">
        <f t="shared" ref="G61" si="5">SUM(G37:G60)</f>
        <v>1481618.5015614997</v>
      </c>
      <c r="J61" s="61"/>
    </row>
    <row r="62" spans="1:10">
      <c r="I62" s="199"/>
    </row>
    <row r="63" spans="1:10" ht="15">
      <c r="B63" s="329" t="s">
        <v>413</v>
      </c>
      <c r="C63" s="329"/>
      <c r="D63" s="329"/>
      <c r="E63" s="329"/>
    </row>
    <row r="65" spans="1:9" ht="12.75" customHeight="1">
      <c r="A65" s="330" t="s">
        <v>26</v>
      </c>
      <c r="B65" s="331" t="s">
        <v>311</v>
      </c>
      <c r="C65" s="330" t="s">
        <v>312</v>
      </c>
      <c r="D65" s="190" t="s">
        <v>313</v>
      </c>
      <c r="E65" s="330" t="s">
        <v>314</v>
      </c>
      <c r="F65" s="330" t="s">
        <v>315</v>
      </c>
      <c r="G65" s="190" t="s">
        <v>313</v>
      </c>
    </row>
    <row r="66" spans="1:9" ht="12.75" customHeight="1">
      <c r="A66" s="330"/>
      <c r="B66" s="331"/>
      <c r="C66" s="330"/>
      <c r="D66" s="191">
        <v>43466</v>
      </c>
      <c r="E66" s="330"/>
      <c r="F66" s="330"/>
      <c r="G66" s="191">
        <v>43830</v>
      </c>
    </row>
    <row r="67" spans="1:9">
      <c r="A67" s="253">
        <v>1</v>
      </c>
      <c r="B67" s="260" t="s">
        <v>320</v>
      </c>
      <c r="C67" s="261">
        <v>1</v>
      </c>
      <c r="D67" s="257">
        <f>D5-D37</f>
        <v>24353.803382020735</v>
      </c>
      <c r="E67" s="187">
        <f>E5-E37</f>
        <v>-6088.4508455051837</v>
      </c>
      <c r="F67" s="187">
        <v>0</v>
      </c>
      <c r="G67" s="185">
        <f t="shared" ref="G67:G90" si="6">D67+E67-F67</f>
        <v>18265.352536515551</v>
      </c>
      <c r="H67" s="61"/>
      <c r="I67" s="61"/>
    </row>
    <row r="68" spans="1:9">
      <c r="A68" s="253">
        <v>2</v>
      </c>
      <c r="B68" s="260" t="s">
        <v>321</v>
      </c>
      <c r="C68" s="263">
        <v>17</v>
      </c>
      <c r="D68" s="257">
        <f t="shared" ref="D68:E90" si="7">D6-D38</f>
        <v>3711.2413062384512</v>
      </c>
      <c r="E68" s="187">
        <f t="shared" si="7"/>
        <v>69143.752173440385</v>
      </c>
      <c r="F68" s="187">
        <v>0</v>
      </c>
      <c r="G68" s="185">
        <f t="shared" si="6"/>
        <v>72854.993479678844</v>
      </c>
      <c r="H68" s="61"/>
      <c r="I68" s="61"/>
    </row>
    <row r="69" spans="1:9">
      <c r="A69" s="253">
        <v>3</v>
      </c>
      <c r="B69" s="260" t="s">
        <v>322</v>
      </c>
      <c r="C69" s="261">
        <v>1</v>
      </c>
      <c r="D69" s="257">
        <f t="shared" si="7"/>
        <v>5798.526470294717</v>
      </c>
      <c r="E69" s="187">
        <f t="shared" si="7"/>
        <v>-1449.6316175736793</v>
      </c>
      <c r="F69" s="187">
        <v>0</v>
      </c>
      <c r="G69" s="185">
        <f t="shared" si="6"/>
        <v>4348.8948527210378</v>
      </c>
      <c r="H69" s="61"/>
      <c r="I69" s="61"/>
    </row>
    <row r="70" spans="1:9">
      <c r="A70" s="253">
        <v>2</v>
      </c>
      <c r="B70" s="260" t="s">
        <v>323</v>
      </c>
      <c r="C70" s="261">
        <v>1</v>
      </c>
      <c r="D70" s="257">
        <f t="shared" si="7"/>
        <v>21178.749327499921</v>
      </c>
      <c r="E70" s="187">
        <f t="shared" si="7"/>
        <v>-5294.6873318749804</v>
      </c>
      <c r="F70" s="187">
        <v>0</v>
      </c>
      <c r="G70" s="185">
        <f t="shared" si="6"/>
        <v>15884.061995624941</v>
      </c>
      <c r="H70" s="61"/>
      <c r="I70" s="61"/>
    </row>
    <row r="71" spans="1:9">
      <c r="A71" s="253">
        <v>3</v>
      </c>
      <c r="B71" s="260" t="s">
        <v>324</v>
      </c>
      <c r="C71" s="261">
        <v>1</v>
      </c>
      <c r="D71" s="257">
        <f t="shared" si="7"/>
        <v>10684.208374119549</v>
      </c>
      <c r="E71" s="187">
        <f t="shared" si="7"/>
        <v>-2671.0520935298873</v>
      </c>
      <c r="F71" s="187">
        <v>0</v>
      </c>
      <c r="G71" s="185">
        <f t="shared" si="6"/>
        <v>8013.1562805896619</v>
      </c>
      <c r="H71" s="61"/>
      <c r="I71" s="61"/>
    </row>
    <row r="72" spans="1:9">
      <c r="A72" s="253">
        <v>4</v>
      </c>
      <c r="B72" s="260" t="s">
        <v>325</v>
      </c>
      <c r="C72" s="261">
        <v>1</v>
      </c>
      <c r="D72" s="257">
        <f t="shared" si="7"/>
        <v>5545.246915121701</v>
      </c>
      <c r="E72" s="187">
        <f t="shared" si="7"/>
        <v>-1386.3117287804253</v>
      </c>
      <c r="F72" s="187">
        <v>0</v>
      </c>
      <c r="G72" s="185">
        <f t="shared" si="6"/>
        <v>4158.9351863412758</v>
      </c>
      <c r="H72" s="61"/>
      <c r="I72" s="61"/>
    </row>
    <row r="73" spans="1:9">
      <c r="A73" s="253">
        <v>5</v>
      </c>
      <c r="B73" s="260" t="s">
        <v>326</v>
      </c>
      <c r="C73" s="261">
        <v>1</v>
      </c>
      <c r="D73" s="257">
        <f t="shared" si="7"/>
        <v>4513.5724878984493</v>
      </c>
      <c r="E73" s="187">
        <f t="shared" si="7"/>
        <v>-1128.3931219746123</v>
      </c>
      <c r="F73" s="187">
        <v>0</v>
      </c>
      <c r="G73" s="185">
        <f t="shared" si="6"/>
        <v>3385.1793659238369</v>
      </c>
      <c r="H73" s="61"/>
      <c r="I73" s="61"/>
    </row>
    <row r="74" spans="1:9">
      <c r="A74" s="253">
        <v>6</v>
      </c>
      <c r="B74" s="260" t="s">
        <v>327</v>
      </c>
      <c r="C74" s="261">
        <v>1</v>
      </c>
      <c r="D74" s="257">
        <f t="shared" si="7"/>
        <v>5696.0729537720208</v>
      </c>
      <c r="E74" s="187">
        <f t="shared" si="7"/>
        <v>-1424.0182384430052</v>
      </c>
      <c r="F74" s="187">
        <v>0</v>
      </c>
      <c r="G74" s="185">
        <f t="shared" si="6"/>
        <v>4272.0547153290154</v>
      </c>
      <c r="H74" s="61"/>
      <c r="I74" s="61"/>
    </row>
    <row r="75" spans="1:9">
      <c r="A75" s="253">
        <v>7</v>
      </c>
      <c r="B75" s="260" t="s">
        <v>328</v>
      </c>
      <c r="C75" s="261">
        <v>3</v>
      </c>
      <c r="D75" s="257">
        <f t="shared" si="7"/>
        <v>12849.534257379077</v>
      </c>
      <c r="E75" s="187">
        <f t="shared" si="7"/>
        <v>-3212.3835643447692</v>
      </c>
      <c r="F75" s="187">
        <v>0</v>
      </c>
      <c r="G75" s="185">
        <f t="shared" si="6"/>
        <v>9637.1506930343076</v>
      </c>
      <c r="H75" s="61"/>
      <c r="I75" s="61"/>
    </row>
    <row r="76" spans="1:9">
      <c r="A76" s="253">
        <v>1</v>
      </c>
      <c r="B76" s="260" t="s">
        <v>330</v>
      </c>
      <c r="C76" s="255">
        <v>1</v>
      </c>
      <c r="D76" s="257">
        <f t="shared" si="7"/>
        <v>12263.998063409941</v>
      </c>
      <c r="E76" s="187">
        <f t="shared" si="7"/>
        <v>-4380.5343873180118</v>
      </c>
      <c r="F76" s="187">
        <v>0</v>
      </c>
      <c r="G76" s="185">
        <f t="shared" si="6"/>
        <v>7883.4636760919293</v>
      </c>
      <c r="H76" s="61"/>
      <c r="I76" s="61"/>
    </row>
    <row r="77" spans="1:9">
      <c r="A77" s="271">
        <v>2</v>
      </c>
      <c r="B77" s="272" t="s">
        <v>331</v>
      </c>
      <c r="C77" s="272">
        <v>1</v>
      </c>
      <c r="D77" s="257">
        <f t="shared" si="7"/>
        <v>27973.39800132293</v>
      </c>
      <c r="E77" s="187">
        <f t="shared" si="7"/>
        <v>-1071.9143997354147</v>
      </c>
      <c r="F77" s="189"/>
      <c r="G77" s="185">
        <f t="shared" si="6"/>
        <v>26901.483601587515</v>
      </c>
      <c r="H77" s="61"/>
      <c r="I77" s="61"/>
    </row>
    <row r="78" spans="1:9">
      <c r="A78" s="253">
        <v>3</v>
      </c>
      <c r="B78" s="260" t="s">
        <v>332</v>
      </c>
      <c r="C78" s="261">
        <v>1</v>
      </c>
      <c r="D78" s="257">
        <f t="shared" si="7"/>
        <v>7478.0492630496556</v>
      </c>
      <c r="E78" s="187">
        <f t="shared" si="7"/>
        <v>-2671.0581473900693</v>
      </c>
      <c r="F78" s="187">
        <v>0</v>
      </c>
      <c r="G78" s="185">
        <f t="shared" si="6"/>
        <v>4806.9911156595863</v>
      </c>
      <c r="H78" s="61"/>
      <c r="I78" s="61"/>
    </row>
    <row r="79" spans="1:9">
      <c r="A79" s="253">
        <v>4</v>
      </c>
      <c r="B79" s="260" t="s">
        <v>333</v>
      </c>
      <c r="C79" s="261">
        <v>1</v>
      </c>
      <c r="D79" s="257">
        <f t="shared" si="7"/>
        <v>897.36562440895887</v>
      </c>
      <c r="E79" s="187">
        <f t="shared" si="7"/>
        <v>-320.52687511820824</v>
      </c>
      <c r="F79" s="187">
        <v>0</v>
      </c>
      <c r="G79" s="185">
        <f t="shared" si="6"/>
        <v>576.83874929075068</v>
      </c>
      <c r="H79" s="61"/>
      <c r="I79" s="61"/>
    </row>
    <row r="80" spans="1:9">
      <c r="A80" s="253">
        <v>5</v>
      </c>
      <c r="B80" s="260" t="s">
        <v>334</v>
      </c>
      <c r="C80" s="255">
        <v>5</v>
      </c>
      <c r="D80" s="257">
        <f t="shared" si="7"/>
        <v>24527.153055625095</v>
      </c>
      <c r="E80" s="187">
        <f t="shared" si="7"/>
        <v>-128.74538887498042</v>
      </c>
      <c r="F80" s="187">
        <v>0</v>
      </c>
      <c r="G80" s="185">
        <f t="shared" si="6"/>
        <v>24398.407666750114</v>
      </c>
      <c r="H80" s="61"/>
      <c r="I80" s="61"/>
    </row>
    <row r="81" spans="1:9">
      <c r="A81" s="253">
        <v>6</v>
      </c>
      <c r="B81" s="260" t="s">
        <v>335</v>
      </c>
      <c r="C81" s="255">
        <v>371</v>
      </c>
      <c r="D81" s="257">
        <f t="shared" si="7"/>
        <v>17337.103863581091</v>
      </c>
      <c r="E81" s="187">
        <f t="shared" si="7"/>
        <v>-6192.5792272837825</v>
      </c>
      <c r="F81" s="187">
        <v>0</v>
      </c>
      <c r="G81" s="185">
        <f t="shared" si="6"/>
        <v>11144.524636297308</v>
      </c>
      <c r="H81" s="61"/>
      <c r="I81" s="61"/>
    </row>
    <row r="82" spans="1:9">
      <c r="A82" s="253">
        <v>7</v>
      </c>
      <c r="B82" s="260" t="s">
        <v>336</v>
      </c>
      <c r="C82" s="255">
        <v>13.5</v>
      </c>
      <c r="D82" s="257">
        <f t="shared" si="7"/>
        <v>22775.139547499377</v>
      </c>
      <c r="E82" s="187">
        <f t="shared" si="7"/>
        <v>-8134.972090500125</v>
      </c>
      <c r="F82" s="187">
        <v>0</v>
      </c>
      <c r="G82" s="185">
        <f t="shared" si="6"/>
        <v>14640.167456999252</v>
      </c>
      <c r="H82" s="61"/>
      <c r="I82" s="61"/>
    </row>
    <row r="83" spans="1:9">
      <c r="A83" s="253">
        <v>8</v>
      </c>
      <c r="B83" s="260" t="s">
        <v>337</v>
      </c>
      <c r="C83" s="255">
        <v>1</v>
      </c>
      <c r="D83" s="257">
        <f t="shared" si="7"/>
        <v>14956.213388899239</v>
      </c>
      <c r="E83" s="187">
        <f t="shared" si="7"/>
        <v>-5342.1573222201523</v>
      </c>
      <c r="F83" s="187">
        <v>0</v>
      </c>
      <c r="G83" s="185">
        <f t="shared" si="6"/>
        <v>9614.056066679088</v>
      </c>
      <c r="H83" s="61"/>
      <c r="I83" s="61"/>
    </row>
    <row r="84" spans="1:9">
      <c r="A84" s="253">
        <v>9</v>
      </c>
      <c r="B84" s="260" t="s">
        <v>338</v>
      </c>
      <c r="C84" s="261">
        <v>80</v>
      </c>
      <c r="D84" s="257">
        <f t="shared" si="7"/>
        <v>226894.80614455795</v>
      </c>
      <c r="E84" s="187">
        <f t="shared" si="7"/>
        <v>-81043.758771088411</v>
      </c>
      <c r="F84" s="187">
        <v>0</v>
      </c>
      <c r="G84" s="185">
        <f t="shared" si="6"/>
        <v>145851.04737346954</v>
      </c>
      <c r="H84" s="61"/>
      <c r="I84" s="61"/>
    </row>
    <row r="85" spans="1:9">
      <c r="A85" s="253">
        <v>10</v>
      </c>
      <c r="B85" s="260" t="s">
        <v>339</v>
      </c>
      <c r="C85" s="255">
        <v>4</v>
      </c>
      <c r="D85" s="257">
        <f t="shared" si="7"/>
        <v>119648.75949309455</v>
      </c>
      <c r="E85" s="187">
        <f t="shared" si="7"/>
        <v>-42736.920101381089</v>
      </c>
      <c r="F85" s="187">
        <v>0</v>
      </c>
      <c r="G85" s="185">
        <f t="shared" si="6"/>
        <v>76911.839391713467</v>
      </c>
      <c r="H85" s="61"/>
      <c r="I85" s="61"/>
    </row>
    <row r="86" spans="1:9">
      <c r="A86" s="253">
        <v>11</v>
      </c>
      <c r="B86" s="260" t="s">
        <v>340</v>
      </c>
      <c r="C86" s="255">
        <v>4.5</v>
      </c>
      <c r="D86" s="257">
        <f t="shared" si="7"/>
        <v>119648.6302724446</v>
      </c>
      <c r="E86" s="187">
        <f t="shared" si="7"/>
        <v>-42736.873945511084</v>
      </c>
      <c r="F86" s="187">
        <v>0</v>
      </c>
      <c r="G86" s="185">
        <f t="shared" si="6"/>
        <v>76911.756326933508</v>
      </c>
      <c r="H86" s="61"/>
      <c r="I86" s="61"/>
    </row>
    <row r="87" spans="1:9">
      <c r="A87" s="253">
        <v>12</v>
      </c>
      <c r="B87" s="260" t="s">
        <v>341</v>
      </c>
      <c r="C87" s="255">
        <v>1</v>
      </c>
      <c r="D87" s="257">
        <f t="shared" si="7"/>
        <v>1495.6105705024311</v>
      </c>
      <c r="E87" s="187">
        <f t="shared" si="7"/>
        <v>-534.21188589951385</v>
      </c>
      <c r="F87" s="187">
        <v>0</v>
      </c>
      <c r="G87" s="185">
        <f t="shared" si="6"/>
        <v>961.39868460291723</v>
      </c>
      <c r="H87" s="61"/>
      <c r="I87" s="61"/>
    </row>
    <row r="88" spans="1:9">
      <c r="A88" s="253">
        <v>13</v>
      </c>
      <c r="B88" s="260" t="s">
        <v>342</v>
      </c>
      <c r="C88" s="261">
        <v>1</v>
      </c>
      <c r="D88" s="257">
        <f t="shared" si="7"/>
        <v>52200</v>
      </c>
      <c r="E88" s="187">
        <f t="shared" si="7"/>
        <v>-4560</v>
      </c>
      <c r="F88" s="187">
        <v>0</v>
      </c>
      <c r="G88" s="185">
        <f t="shared" si="6"/>
        <v>47640</v>
      </c>
      <c r="H88" s="61"/>
      <c r="I88" s="61"/>
    </row>
    <row r="89" spans="1:9">
      <c r="A89" s="253">
        <v>14</v>
      </c>
      <c r="B89" s="260" t="s">
        <v>343</v>
      </c>
      <c r="C89" s="261">
        <v>2</v>
      </c>
      <c r="D89" s="257">
        <f t="shared" si="7"/>
        <v>7646.6715999999997</v>
      </c>
      <c r="E89" s="187">
        <f t="shared" si="7"/>
        <v>-537.33368000000007</v>
      </c>
      <c r="F89" s="187">
        <v>0</v>
      </c>
      <c r="G89" s="185">
        <f t="shared" si="6"/>
        <v>7109.3379199999999</v>
      </c>
      <c r="H89" s="61"/>
      <c r="I89" s="61"/>
    </row>
    <row r="90" spans="1:9">
      <c r="A90" s="253">
        <v>15</v>
      </c>
      <c r="B90" s="260" t="s">
        <v>410</v>
      </c>
      <c r="C90" s="261">
        <v>1</v>
      </c>
      <c r="D90" s="257">
        <f t="shared" si="7"/>
        <v>0</v>
      </c>
      <c r="E90" s="187">
        <f t="shared" si="7"/>
        <v>302566.66666666669</v>
      </c>
      <c r="F90" s="194">
        <f>SUM(F67:F89)</f>
        <v>0</v>
      </c>
      <c r="G90" s="185">
        <f t="shared" si="6"/>
        <v>302566.66666666669</v>
      </c>
      <c r="H90" s="61"/>
    </row>
    <row r="91" spans="1:9">
      <c r="A91" s="192"/>
      <c r="B91" s="193" t="s">
        <v>344</v>
      </c>
      <c r="C91" s="193"/>
      <c r="D91" s="194">
        <f>SUM(D67:D90)</f>
        <v>750073.85436274041</v>
      </c>
      <c r="E91" s="194">
        <f t="shared" ref="E91" si="8">SUM(E67:E90)</f>
        <v>148663.90407575967</v>
      </c>
      <c r="F91" s="194">
        <f t="shared" ref="F91" si="9">SUM(F67:F90)</f>
        <v>0</v>
      </c>
      <c r="G91" s="194">
        <f>SUM(G67:G90)</f>
        <v>898737.75843850011</v>
      </c>
    </row>
  </sheetData>
  <mergeCells count="18">
    <mergeCell ref="F65:F66"/>
    <mergeCell ref="B63:E63"/>
    <mergeCell ref="A65:A66"/>
    <mergeCell ref="B65:B66"/>
    <mergeCell ref="C65:C66"/>
    <mergeCell ref="E65:E66"/>
    <mergeCell ref="F3:F4"/>
    <mergeCell ref="B33:E33"/>
    <mergeCell ref="A35:A36"/>
    <mergeCell ref="B35:B36"/>
    <mergeCell ref="C35:C36"/>
    <mergeCell ref="E35:E36"/>
    <mergeCell ref="F35:F36"/>
    <mergeCell ref="B1:E1"/>
    <mergeCell ref="A3:A4"/>
    <mergeCell ref="B3:B4"/>
    <mergeCell ref="C3:C4"/>
    <mergeCell ref="E3:E4"/>
  </mergeCells>
  <pageMargins left="0.7" right="0.7" top="0.75" bottom="0.75" header="0.51180555555555496" footer="0.51180555555555496"/>
  <pageSetup firstPageNumber="0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Kopertina </vt:lpstr>
      <vt:lpstr>AKTIVI</vt:lpstr>
      <vt:lpstr>PASIVI </vt:lpstr>
      <vt:lpstr>PASH</vt:lpstr>
      <vt:lpstr>Fluks mon - indirek</vt:lpstr>
      <vt:lpstr>Formular Statistikor</vt:lpstr>
      <vt:lpstr>Pas e ndrysh ne kapit</vt:lpstr>
      <vt:lpstr>amortizim</vt:lpstr>
      <vt:lpstr>Amortizimi i Detajuar</vt:lpstr>
      <vt:lpstr>Mbyllja</vt:lpstr>
      <vt:lpstr>'Amortizimi i Detajuar'!Print_Area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BTS</dc:creator>
  <cp:lastModifiedBy>OLA</cp:lastModifiedBy>
  <dcterms:created xsi:type="dcterms:W3CDTF">2019-06-09T18:37:16Z</dcterms:created>
  <dcterms:modified xsi:type="dcterms:W3CDTF">2020-03-08T16:19:20Z</dcterms:modified>
</cp:coreProperties>
</file>