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1.xml" ContentType="application/vnd.openxmlformats-package.core-propertie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1.xml"/><Relationship Id="rId2" Type="http://schemas.openxmlformats.org/officedocument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927"/>
  </bookViews>
  <sheets>
    <sheet name="Kopertina" sheetId="1" r:id="rId1"/>
    <sheet name="Aktive" sheetId="2" r:id="rId2"/>
    <sheet name="Pasive" sheetId="3" r:id="rId3"/>
    <sheet name="pash" sheetId="4" r:id="rId4"/>
    <sheet name="Aneks Statistikor" sheetId="5" r:id="rId5"/>
    <sheet name="Fluksi i parase" sheetId="6" r:id="rId6"/>
    <sheet name="Kapitali" sheetId="7" r:id="rId7"/>
    <sheet name="amortizimi" sheetId="8" r:id="rId8"/>
    <sheet name="Amortizimi detaj." sheetId="9" r:id="rId9"/>
    <sheet name="Mbyllja" sheetId="10" r:id="rId10"/>
  </sheets>
  <externalReferences>
    <externalReference r:id="rId11"/>
  </externalReferences>
  <definedNames>
    <definedName name="_xlnm.Print_Area" localSheetId="8">'Amortizimi detaj.'!$A$85:$H$123</definedName>
  </definedNames>
  <calcPr calcId="125725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F119" i="9"/>
  <c r="E119"/>
  <c r="D119"/>
  <c r="G119" s="1"/>
  <c r="F118"/>
  <c r="E118"/>
  <c r="D118"/>
  <c r="G118" s="1"/>
  <c r="F117"/>
  <c r="E117"/>
  <c r="D117"/>
  <c r="G117" s="1"/>
  <c r="F116"/>
  <c r="E116"/>
  <c r="D116"/>
  <c r="G116" s="1"/>
  <c r="F115"/>
  <c r="E115"/>
  <c r="D115"/>
  <c r="G115" s="1"/>
  <c r="F114"/>
  <c r="E114"/>
  <c r="D114"/>
  <c r="G114" s="1"/>
  <c r="F113"/>
  <c r="E113"/>
  <c r="D113"/>
  <c r="G113" s="1"/>
  <c r="F112"/>
  <c r="E112"/>
  <c r="D112"/>
  <c r="G112" s="1"/>
  <c r="F111"/>
  <c r="E111"/>
  <c r="D111"/>
  <c r="G111" s="1"/>
  <c r="F110"/>
  <c r="E110"/>
  <c r="D110"/>
  <c r="G110" s="1"/>
  <c r="F109"/>
  <c r="E109"/>
  <c r="D109"/>
  <c r="G109" s="1"/>
  <c r="F108"/>
  <c r="E108"/>
  <c r="D108"/>
  <c r="G108" s="1"/>
  <c r="F107"/>
  <c r="E107"/>
  <c r="D107"/>
  <c r="G107" s="1"/>
  <c r="F106"/>
  <c r="E106"/>
  <c r="D106"/>
  <c r="G106" s="1"/>
  <c r="F105"/>
  <c r="E105"/>
  <c r="D105"/>
  <c r="G105" s="1"/>
  <c r="F104"/>
  <c r="E104"/>
  <c r="D104"/>
  <c r="G104" s="1"/>
  <c r="F103"/>
  <c r="E103"/>
  <c r="D103"/>
  <c r="G103" s="1"/>
  <c r="F102"/>
  <c r="E102"/>
  <c r="D102"/>
  <c r="G102" s="1"/>
  <c r="F101"/>
  <c r="E101"/>
  <c r="D101"/>
  <c r="G101" s="1"/>
  <c r="F100"/>
  <c r="E100"/>
  <c r="D100"/>
  <c r="G100" s="1"/>
  <c r="F99"/>
  <c r="E99"/>
  <c r="D99"/>
  <c r="G99" s="1"/>
  <c r="F98"/>
  <c r="E98"/>
  <c r="D98"/>
  <c r="G98" s="1"/>
  <c r="F97"/>
  <c r="E97"/>
  <c r="D97"/>
  <c r="G97" s="1"/>
  <c r="F96"/>
  <c r="E96"/>
  <c r="D96"/>
  <c r="G96" s="1"/>
  <c r="F95"/>
  <c r="E95"/>
  <c r="D95"/>
  <c r="G95" s="1"/>
  <c r="F94"/>
  <c r="E94"/>
  <c r="D94"/>
  <c r="G94" s="1"/>
  <c r="F93"/>
  <c r="E93"/>
  <c r="D93"/>
  <c r="G93" s="1"/>
  <c r="F92"/>
  <c r="E92"/>
  <c r="D92"/>
  <c r="G92" s="1"/>
  <c r="F91"/>
  <c r="E91"/>
  <c r="D91"/>
  <c r="G91" s="1"/>
  <c r="F90"/>
  <c r="F120" s="1"/>
  <c r="E90"/>
  <c r="E120" s="1"/>
  <c r="D90"/>
  <c r="G90" s="1"/>
  <c r="F81"/>
  <c r="E81"/>
  <c r="D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81" s="1"/>
  <c r="G51"/>
  <c r="F35"/>
  <c r="E35"/>
  <c r="D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35" s="1"/>
  <c r="H41" i="8"/>
  <c r="E41"/>
  <c r="D41"/>
  <c r="H40"/>
  <c r="F40"/>
  <c r="E40"/>
  <c r="D40"/>
  <c r="J39"/>
  <c r="L39" s="1"/>
  <c r="K39" s="1"/>
  <c r="I39"/>
  <c r="G39"/>
  <c r="L38"/>
  <c r="J38"/>
  <c r="I38"/>
  <c r="G38"/>
  <c r="K38" s="1"/>
  <c r="I37"/>
  <c r="J37" s="1"/>
  <c r="L37" s="1"/>
  <c r="G37"/>
  <c r="K37" s="1"/>
  <c r="J36"/>
  <c r="L36" s="1"/>
  <c r="I36"/>
  <c r="G36"/>
  <c r="J35"/>
  <c r="L35" s="1"/>
  <c r="K35" s="1"/>
  <c r="I35"/>
  <c r="G35"/>
  <c r="L34"/>
  <c r="J34"/>
  <c r="I34"/>
  <c r="G34"/>
  <c r="K34" s="1"/>
  <c r="I33"/>
  <c r="J33" s="1"/>
  <c r="L33" s="1"/>
  <c r="G33"/>
  <c r="K33" s="1"/>
  <c r="J32"/>
  <c r="L32" s="1"/>
  <c r="I32"/>
  <c r="G32"/>
  <c r="J31"/>
  <c r="L31" s="1"/>
  <c r="K31" s="1"/>
  <c r="I31"/>
  <c r="G31"/>
  <c r="L30"/>
  <c r="J30"/>
  <c r="I30"/>
  <c r="G30"/>
  <c r="K30" s="1"/>
  <c r="I29"/>
  <c r="J29" s="1"/>
  <c r="G29"/>
  <c r="G40" s="1"/>
  <c r="H27"/>
  <c r="F27"/>
  <c r="E27"/>
  <c r="D27"/>
  <c r="J26"/>
  <c r="L26" s="1"/>
  <c r="K26" s="1"/>
  <c r="I26"/>
  <c r="G26"/>
  <c r="L25"/>
  <c r="J25"/>
  <c r="I25"/>
  <c r="G25"/>
  <c r="K25" s="1"/>
  <c r="I24"/>
  <c r="J24" s="1"/>
  <c r="L24" s="1"/>
  <c r="G24"/>
  <c r="K24" s="1"/>
  <c r="J23"/>
  <c r="L23" s="1"/>
  <c r="I23"/>
  <c r="G23"/>
  <c r="J22"/>
  <c r="L22" s="1"/>
  <c r="K22" s="1"/>
  <c r="I22"/>
  <c r="G22"/>
  <c r="L21"/>
  <c r="J21"/>
  <c r="I21"/>
  <c r="G21"/>
  <c r="K21" s="1"/>
  <c r="I20"/>
  <c r="J20" s="1"/>
  <c r="L20" s="1"/>
  <c r="G20"/>
  <c r="K20" s="1"/>
  <c r="J19"/>
  <c r="L19" s="1"/>
  <c r="I19"/>
  <c r="G19"/>
  <c r="J18"/>
  <c r="L18" s="1"/>
  <c r="K18" s="1"/>
  <c r="I18"/>
  <c r="G18"/>
  <c r="L17"/>
  <c r="J17"/>
  <c r="I17"/>
  <c r="G17"/>
  <c r="K17" s="1"/>
  <c r="I16"/>
  <c r="J16" s="1"/>
  <c r="L16" s="1"/>
  <c r="G16"/>
  <c r="K16" s="1"/>
  <c r="J15"/>
  <c r="L15" s="1"/>
  <c r="I15"/>
  <c r="G15"/>
  <c r="J14"/>
  <c r="L14" s="1"/>
  <c r="K14" s="1"/>
  <c r="I14"/>
  <c r="G14"/>
  <c r="L13"/>
  <c r="J13"/>
  <c r="I13"/>
  <c r="G13"/>
  <c r="K13" s="1"/>
  <c r="I12"/>
  <c r="J12" s="1"/>
  <c r="G12"/>
  <c r="G27" s="1"/>
  <c r="H10"/>
  <c r="F10"/>
  <c r="F41" s="1"/>
  <c r="E10"/>
  <c r="D10"/>
  <c r="J9"/>
  <c r="L9" s="1"/>
  <c r="K9" s="1"/>
  <c r="I9"/>
  <c r="G9"/>
  <c r="L8"/>
  <c r="J8"/>
  <c r="I8"/>
  <c r="G8"/>
  <c r="K8" s="1"/>
  <c r="I7"/>
  <c r="J7" s="1"/>
  <c r="L7" s="1"/>
  <c r="G7"/>
  <c r="J6"/>
  <c r="L6" s="1"/>
  <c r="I6"/>
  <c r="I10" s="1"/>
  <c r="G6"/>
  <c r="G10" s="1"/>
  <c r="G41" s="1"/>
  <c r="C49" i="7"/>
  <c r="M48"/>
  <c r="K48"/>
  <c r="K46"/>
  <c r="M46" s="1"/>
  <c r="M45"/>
  <c r="K45"/>
  <c r="K44"/>
  <c r="M44" s="1"/>
  <c r="M43"/>
  <c r="K43"/>
  <c r="M38"/>
  <c r="K38"/>
  <c r="K36"/>
  <c r="M36" s="1"/>
  <c r="M35"/>
  <c r="K35"/>
  <c r="K34"/>
  <c r="M34" s="1"/>
  <c r="M33"/>
  <c r="K33"/>
  <c r="K26"/>
  <c r="M26" s="1"/>
  <c r="M25"/>
  <c r="K25"/>
  <c r="K24"/>
  <c r="M24" s="1"/>
  <c r="M23"/>
  <c r="K23"/>
  <c r="K22"/>
  <c r="M22" s="1"/>
  <c r="M21"/>
  <c r="K21"/>
  <c r="K20"/>
  <c r="M20" s="1"/>
  <c r="L16"/>
  <c r="L18" s="1"/>
  <c r="K15"/>
  <c r="M15" s="1"/>
  <c r="L14"/>
  <c r="I14"/>
  <c r="I16" s="1"/>
  <c r="I18" s="1"/>
  <c r="H14"/>
  <c r="H16" s="1"/>
  <c r="H18" s="1"/>
  <c r="G14"/>
  <c r="G16" s="1"/>
  <c r="G18" s="1"/>
  <c r="F14"/>
  <c r="E14"/>
  <c r="E16" s="1"/>
  <c r="E18" s="1"/>
  <c r="D14"/>
  <c r="D16" s="1"/>
  <c r="D18" s="1"/>
  <c r="C14"/>
  <c r="K14" s="1"/>
  <c r="M14" s="1"/>
  <c r="K13"/>
  <c r="M13" s="1"/>
  <c r="M12"/>
  <c r="K12"/>
  <c r="K11"/>
  <c r="M11" s="1"/>
  <c r="M10"/>
  <c r="K10"/>
  <c r="K9"/>
  <c r="M9" s="1"/>
  <c r="M8"/>
  <c r="K8"/>
  <c r="K7"/>
  <c r="M7" s="1"/>
  <c r="L6"/>
  <c r="J6"/>
  <c r="J16" s="1"/>
  <c r="J18" s="1"/>
  <c r="I6"/>
  <c r="H6"/>
  <c r="G6"/>
  <c r="F6"/>
  <c r="F16" s="1"/>
  <c r="F18" s="1"/>
  <c r="E6"/>
  <c r="D6"/>
  <c r="C6"/>
  <c r="K6" s="1"/>
  <c r="M6" s="1"/>
  <c r="M5"/>
  <c r="K5"/>
  <c r="M4"/>
  <c r="K4"/>
  <c r="D41" i="6"/>
  <c r="D29"/>
  <c r="D19"/>
  <c r="D18"/>
  <c r="D11"/>
  <c r="J94" i="5"/>
  <c r="I94"/>
  <c r="J85"/>
  <c r="I85"/>
  <c r="J69"/>
  <c r="J91" s="1"/>
  <c r="I69"/>
  <c r="J65"/>
  <c r="I65"/>
  <c r="J59"/>
  <c r="I59"/>
  <c r="I11"/>
  <c r="I8" s="1"/>
  <c r="I24" s="1"/>
  <c r="I10"/>
  <c r="J8"/>
  <c r="J24" s="1"/>
  <c r="E35" i="4"/>
  <c r="E37" s="1"/>
  <c r="F29"/>
  <c r="E29"/>
  <c r="F19"/>
  <c r="F18"/>
  <c r="F15"/>
  <c r="F14"/>
  <c r="F13" s="1"/>
  <c r="E13"/>
  <c r="F10"/>
  <c r="E10"/>
  <c r="F9"/>
  <c r="F6"/>
  <c r="F51" i="3"/>
  <c r="G35"/>
  <c r="F35"/>
  <c r="G32"/>
  <c r="G37" s="1"/>
  <c r="F32"/>
  <c r="F37" s="1"/>
  <c r="G5"/>
  <c r="G19" s="1"/>
  <c r="F5"/>
  <c r="F19" s="1"/>
  <c r="F58" i="2"/>
  <c r="G50"/>
  <c r="F50"/>
  <c r="G48"/>
  <c r="G58" s="1"/>
  <c r="G59" s="1"/>
  <c r="G42"/>
  <c r="F42"/>
  <c r="G20"/>
  <c r="D17" i="6" s="1"/>
  <c r="F20" i="2"/>
  <c r="G13"/>
  <c r="F13"/>
  <c r="F32" s="1"/>
  <c r="G8"/>
  <c r="G6"/>
  <c r="F6"/>
  <c r="G5"/>
  <c r="G32" s="1"/>
  <c r="F5"/>
  <c r="D28" i="7" l="1"/>
  <c r="D30" s="1"/>
  <c r="D39" s="1"/>
  <c r="D40" s="1"/>
  <c r="D49" s="1"/>
  <c r="D27"/>
  <c r="L28"/>
  <c r="L30" s="1"/>
  <c r="L39" s="1"/>
  <c r="L40" s="1"/>
  <c r="L49" s="1"/>
  <c r="L27"/>
  <c r="F27"/>
  <c r="F28"/>
  <c r="F30" s="1"/>
  <c r="F39" s="1"/>
  <c r="F40" s="1"/>
  <c r="F49" s="1"/>
  <c r="L29" i="8"/>
  <c r="L40" s="1"/>
  <c r="J40"/>
  <c r="F59" i="2"/>
  <c r="G120" i="9"/>
  <c r="G39" i="3"/>
  <c r="D16" i="6"/>
  <c r="L10" i="8"/>
  <c r="L41" s="1"/>
  <c r="K32"/>
  <c r="K36"/>
  <c r="H28" i="7"/>
  <c r="H30" s="1"/>
  <c r="H39" s="1"/>
  <c r="H40" s="1"/>
  <c r="H49" s="1"/>
  <c r="H27"/>
  <c r="J27"/>
  <c r="J37" s="1"/>
  <c r="K37" s="1"/>
  <c r="M37" s="1"/>
  <c r="J28"/>
  <c r="J30" s="1"/>
  <c r="G28"/>
  <c r="G30" s="1"/>
  <c r="G39" s="1"/>
  <c r="G40" s="1"/>
  <c r="G49" s="1"/>
  <c r="G27"/>
  <c r="E28"/>
  <c r="E30" s="1"/>
  <c r="E39" s="1"/>
  <c r="E40" s="1"/>
  <c r="E49" s="1"/>
  <c r="E27"/>
  <c r="I28"/>
  <c r="I30" s="1"/>
  <c r="I39" s="1"/>
  <c r="I40" s="1"/>
  <c r="I49" s="1"/>
  <c r="I27"/>
  <c r="L12" i="8"/>
  <c r="L27" s="1"/>
  <c r="J27"/>
  <c r="K7"/>
  <c r="F39" i="3"/>
  <c r="F53" s="1"/>
  <c r="F35" i="4"/>
  <c r="E42"/>
  <c r="I91" i="5"/>
  <c r="K15" i="8"/>
  <c r="K19"/>
  <c r="K23"/>
  <c r="J10"/>
  <c r="J41" s="1"/>
  <c r="D120" i="9"/>
  <c r="I27" i="8"/>
  <c r="I40"/>
  <c r="I41" s="1"/>
  <c r="C16" i="7"/>
  <c r="K12" i="8"/>
  <c r="K29"/>
  <c r="K6"/>
  <c r="K10" s="1"/>
  <c r="C18" i="7" l="1"/>
  <c r="K16"/>
  <c r="F37" i="4"/>
  <c r="F42" s="1"/>
  <c r="D7" i="6"/>
  <c r="D20" s="1"/>
  <c r="D43" s="1"/>
  <c r="D46" s="1"/>
  <c r="E49" i="4"/>
  <c r="J42" i="7"/>
  <c r="K41" i="8"/>
  <c r="K27"/>
  <c r="K40"/>
  <c r="J32" i="7" l="1"/>
  <c r="F49" i="4"/>
  <c r="G49" i="3" s="1"/>
  <c r="G51" s="1"/>
  <c r="G53" s="1"/>
  <c r="C28" i="7"/>
  <c r="C27"/>
  <c r="K18"/>
  <c r="K27" s="1"/>
  <c r="M16"/>
  <c r="M18" s="1"/>
  <c r="M27" s="1"/>
  <c r="K42"/>
  <c r="M42" s="1"/>
  <c r="K32" l="1"/>
  <c r="M32" s="1"/>
  <c r="J39"/>
  <c r="J47" s="1"/>
  <c r="K28"/>
  <c r="C30"/>
  <c r="C39" s="1"/>
  <c r="K47" l="1"/>
  <c r="M47" s="1"/>
  <c r="J49"/>
  <c r="M28"/>
  <c r="M30" s="1"/>
  <c r="M39" s="1"/>
  <c r="M40" s="1"/>
  <c r="K30"/>
  <c r="K39" s="1"/>
  <c r="K40" s="1"/>
  <c r="M49" l="1"/>
  <c r="K49"/>
</calcChain>
</file>

<file path=xl/sharedStrings.xml><?xml version="1.0" encoding="utf-8"?>
<sst xmlns="http://schemas.openxmlformats.org/spreadsheetml/2006/main" count="697" uniqueCount="441">
  <si>
    <t>Emertimi dhe Forma ligjore</t>
  </si>
  <si>
    <t>BIG TREGU I ORIZIT   SHPK</t>
  </si>
  <si>
    <t>NIPT -i</t>
  </si>
  <si>
    <t>L57221204B</t>
  </si>
  <si>
    <t>Adresa e Selise</t>
  </si>
  <si>
    <t xml:space="preserve"> Lagjja Lef Sallata, Rruga Veledin Kollozi, </t>
  </si>
  <si>
    <t>VLORE</t>
  </si>
  <si>
    <t>Data e krijimit</t>
  </si>
  <si>
    <t>Nr. i  Regjistrit  Tregetar</t>
  </si>
  <si>
    <t>Veprimtaria  Kryesore</t>
  </si>
  <si>
    <t xml:space="preserve">Tregti me pakice te produkteve industriale dhe </t>
  </si>
  <si>
    <t>ushqimore.Supermarket</t>
  </si>
  <si>
    <t>P A S Q Y R A T     F I N A N C I A R E</t>
  </si>
  <si>
    <t xml:space="preserve">(  Ne zbarim te Standartit Kombetar te Kontabilitetit Nr.2 dhe </t>
  </si>
  <si>
    <t>Ligjit Nr. 9228 Date 29.04.2004     Per Kontabilitetin dhe Pasqyrat Financiare  )</t>
  </si>
  <si>
    <t>Viti   2018</t>
  </si>
  <si>
    <t>Pasqyra Financiare jane individuale</t>
  </si>
  <si>
    <t>Po</t>
  </si>
  <si>
    <t>Pasqyra Financiare jane te konsoliduara</t>
  </si>
  <si>
    <t>Jo</t>
  </si>
  <si>
    <t>Pasqyra Financiare jane te shprehura ne</t>
  </si>
  <si>
    <t>Leke</t>
  </si>
  <si>
    <t>Pasqyra Financiare jane te rumbullakosura ne</t>
  </si>
  <si>
    <t xml:space="preserve">  Periudha  Kontabel e Pasqyrave Financiare</t>
  </si>
  <si>
    <t>Nga</t>
  </si>
  <si>
    <t>01.01.2018</t>
  </si>
  <si>
    <t>Deri</t>
  </si>
  <si>
    <t>31.12.2018</t>
  </si>
  <si>
    <t xml:space="preserve">  Data  e  mbylljes se Pasqyrave Financiare</t>
  </si>
  <si>
    <t>30.03.2019</t>
  </si>
  <si>
    <t>Shoqeria  BIGTREGU I ORIZIT  SHPK</t>
  </si>
  <si>
    <t>Pasqyra e Pozicionit Financiar (Bilanci)</t>
  </si>
  <si>
    <t>Nr</t>
  </si>
  <si>
    <t>A   K   T   I   V   E   T</t>
  </si>
  <si>
    <t>Aktivet Afatshkurtra</t>
  </si>
  <si>
    <t>►</t>
  </si>
  <si>
    <t>Aktivet  monetare</t>
  </si>
  <si>
    <t>Banka</t>
  </si>
  <si>
    <t>Arka</t>
  </si>
  <si>
    <t>Investime</t>
  </si>
  <si>
    <t>Në tituj pronësie të njësive ekonomike brenda grupit</t>
  </si>
  <si>
    <t>Aksionet e veta</t>
  </si>
  <si>
    <t>Te tjera Financiare</t>
  </si>
  <si>
    <t>Të drejta të arkëtueshme</t>
  </si>
  <si>
    <t>Nga aktiviteti i shfrytëzimit</t>
  </si>
  <si>
    <t>Nga njësitë ekonomike brenda grupit</t>
  </si>
  <si>
    <t>Nga  njësitë ekonomike ku ka interesa pjesëmarrëse</t>
  </si>
  <si>
    <t xml:space="preserve">Të tjera </t>
  </si>
  <si>
    <t>Kapital i nënshkruar i papaguar</t>
  </si>
  <si>
    <t xml:space="preserve">Kerkesa ndaj tatim taksave </t>
  </si>
  <si>
    <t>Inventarët</t>
  </si>
  <si>
    <t>Lëndë e parë dhe materiale të konsumueshme</t>
  </si>
  <si>
    <t>Prodhime në proces dhe gjysëmprodukte</t>
  </si>
  <si>
    <t xml:space="preserve">Produkte të gatshme </t>
  </si>
  <si>
    <t xml:space="preserve">Mallra                                                        </t>
  </si>
  <si>
    <t>Aktive Biologjike (Gjë e gjallë në rritje e majmëri)</t>
  </si>
  <si>
    <t>AAGJM të mbajtura për shitje</t>
  </si>
  <si>
    <t>Parapagime për inventar</t>
  </si>
  <si>
    <t>Shpenzime të shtyra</t>
  </si>
  <si>
    <t>Të arkëtueshme nga të ardhurat e konstatuara</t>
  </si>
  <si>
    <t>I</t>
  </si>
  <si>
    <t>TOTALI   AKTIVEVE    AFATSHKURTRA</t>
  </si>
  <si>
    <t>Aktivet Afatgjata</t>
  </si>
  <si>
    <t>Aktive financiare</t>
  </si>
  <si>
    <t>Tituj pronësie në njësitë ekonomike brenda grupit</t>
  </si>
  <si>
    <t xml:space="preserve">Tituj të huadhënies në njësitë ekonomike brenda grupit </t>
  </si>
  <si>
    <t xml:space="preserve">Tituj pronësie  në njësitë ekonomike ku ka interesa pjesëmarrëse </t>
  </si>
  <si>
    <t>Tituj të huadhënies  në njësitë ekonomike ku ka interesa pjesëmarrëse</t>
  </si>
  <si>
    <t xml:space="preserve">Tituj të tjerë të mbajtur si aktive afatgjata </t>
  </si>
  <si>
    <t>Tituj të tjerë të huadhënies</t>
  </si>
  <si>
    <t>Aktivet materiale</t>
  </si>
  <si>
    <t>Toka dhe ndërtesa</t>
  </si>
  <si>
    <t>Impiante dhe makineri</t>
  </si>
  <si>
    <t xml:space="preserve">Të tjera Instalime dhe pajisje </t>
  </si>
  <si>
    <t>Pajisje kompjuterike, pajisje zyre</t>
  </si>
  <si>
    <t xml:space="preserve">Parapagime për aktive materiale dhe në proces </t>
  </si>
  <si>
    <t>Ativet biologjike</t>
  </si>
  <si>
    <t>Aktive jo materiale:</t>
  </si>
  <si>
    <t>Koncesione,patenta,liçenca,marka tregtare,të drejta dhe aktive të ngjashme</t>
  </si>
  <si>
    <t>Emri i Mirë</t>
  </si>
  <si>
    <t xml:space="preserve">Parapagime për AAJM                                                                 </t>
  </si>
  <si>
    <t>Aktive tatimore të shtyra</t>
  </si>
  <si>
    <t>Kapitali i nënshkruar i papaguar</t>
  </si>
  <si>
    <t>II</t>
  </si>
  <si>
    <t>TOTALI   AKTIVEVE    AFATGJATA</t>
  </si>
  <si>
    <t>A K T I V E    T O T A L E</t>
  </si>
  <si>
    <t>Shoqeria  BIG TREGU I ORIZIT</t>
  </si>
  <si>
    <t>DETYRIMET  DHE  KAPITALI</t>
  </si>
  <si>
    <t>Detyrime afatshkurtra:</t>
  </si>
  <si>
    <t>Titujt e huamarrjes</t>
  </si>
  <si>
    <t>Detyrime ndaj institucioneve të kredisë</t>
  </si>
  <si>
    <t xml:space="preserve">Arkëtime në avancë për porosi </t>
  </si>
  <si>
    <t>Të pagueshme për aktivitetin e shfrytëzimit</t>
  </si>
  <si>
    <t>Dëftesa të pagueshme</t>
  </si>
  <si>
    <t>Të pagueshme ndaj njësive ekonomike brenda grupit</t>
  </si>
  <si>
    <t>Të pagueshme ndaj  njësive ekonomike ku ka interesa pjesëmarrëse</t>
  </si>
  <si>
    <t>Të pagueshme ndaj punonjësve dhe sigurimeve shoqërore/shëndetsore</t>
  </si>
  <si>
    <t>Të pagueshme për detyrimet tatimore</t>
  </si>
  <si>
    <t>Të pagueshme për shpenzime të konstatuara</t>
  </si>
  <si>
    <t xml:space="preserve">Të ardhura të shtyra </t>
  </si>
  <si>
    <t>Provizione</t>
  </si>
  <si>
    <t>Totali  i  Detyrimeve    afatshkurtera</t>
  </si>
  <si>
    <t>Detyrime afatgjata:</t>
  </si>
  <si>
    <t xml:space="preserve">Arkëtimet në avancë për porosi </t>
  </si>
  <si>
    <t>Të tjera të pagueshme</t>
  </si>
  <si>
    <t xml:space="preserve">Të pagueshme për shpenzime të konstatuara </t>
  </si>
  <si>
    <t>Të ardhura të shtyra</t>
  </si>
  <si>
    <t>Provizione:</t>
  </si>
  <si>
    <t xml:space="preserve">Provizione  për pensionet </t>
  </si>
  <si>
    <t>Provizione të tjera</t>
  </si>
  <si>
    <t>Detyrime tatimore të shtyra</t>
  </si>
  <si>
    <t>Totali  i  Detyrimeve    afatgjata</t>
  </si>
  <si>
    <t>D E T Y R I M E T     T O T A L E</t>
  </si>
  <si>
    <t>Kapitali dhe Rezervat</t>
  </si>
  <si>
    <t>Kapitali i Nënshkruar</t>
  </si>
  <si>
    <t>Primi i lidhur me kapitalin</t>
  </si>
  <si>
    <t>Rezerva rivlerësimi</t>
  </si>
  <si>
    <t>Rezerva të tjera</t>
  </si>
  <si>
    <t xml:space="preserve">Rezerva ligjore </t>
  </si>
  <si>
    <t>Rezerva statutore</t>
  </si>
  <si>
    <t xml:space="preserve">Fitimi i pashpërndarë </t>
  </si>
  <si>
    <t>Fitim / Humbja e  Vitit</t>
  </si>
  <si>
    <t>Totali  i  Kapitalit</t>
  </si>
  <si>
    <t>TOTALI   I   DETYRIMEVE   DHE   KAPITALIT</t>
  </si>
  <si>
    <t>Shoqeria  BIG TREGU I ORIZIT  SHPK</t>
  </si>
  <si>
    <t>Pasqyra e Performancës</t>
  </si>
  <si>
    <t>(Pasqyra e të ardhurave dhe shpenzimeve)</t>
  </si>
  <si>
    <t>Formati 1 – Shpenzimet e shfrytëzimit të klasifikuara sipas natyrës</t>
  </si>
  <si>
    <t>Pershkrimi  i  Elementeve</t>
  </si>
  <si>
    <t>Të ardhura nga aktiviteti i shfrytëzimit</t>
  </si>
  <si>
    <t>Ndryshimi në inventarin e produkteve të gatshme dhe prodhimit në proces</t>
  </si>
  <si>
    <t>Puna e kryer nga njësia ekonomike dhe e kapitalizuar</t>
  </si>
  <si>
    <t>Të ardhura të tjera të shfrytëzimit</t>
  </si>
  <si>
    <t xml:space="preserve">Lënda e parë dhe materiale të konsumueshme </t>
  </si>
  <si>
    <t xml:space="preserve">Të tjera shpenzime </t>
  </si>
  <si>
    <t>Shpenzime të personelit</t>
  </si>
  <si>
    <t>Paga dhe shpërblime</t>
  </si>
  <si>
    <t xml:space="preserve">Shpenzime të sigurimeve shoqërore/shëndetsore (paraqitur veçmas </t>
  </si>
  <si>
    <t>nga shpenzimet për pensionet)</t>
  </si>
  <si>
    <t>Zhvlerësimi i aktiveve afatgjata materiale</t>
  </si>
  <si>
    <t>Shpenzime konsumi dhe amortizimi</t>
  </si>
  <si>
    <t>Shpenzime të tjera shfrytëzimi</t>
  </si>
  <si>
    <t xml:space="preserve">Të ardhura të tjera </t>
  </si>
  <si>
    <t xml:space="preserve">Të ardhura nga njësitë ekonomike ku ka interesa pjesëmarrëse (paraqitur </t>
  </si>
  <si>
    <t>veçmas të ardhurat   nga njësitë ekonomike brenda grupit)</t>
  </si>
  <si>
    <t>Të ardhura nga investimet dhe huatë e tjera pjesë e aktiveve afatgjata</t>
  </si>
  <si>
    <t>(paraqitur veçmas të ardhurat nga njësitë ekonomike brenda grupit)</t>
  </si>
  <si>
    <t xml:space="preserve">Interesa të arkëtueshëm dhe të ardhura të tjera të ngjashme (paraqitur </t>
  </si>
  <si>
    <t>veçmas të ardhurat nga njësitë ekonomike brenda grupit)</t>
  </si>
  <si>
    <t xml:space="preserve">Zhvlerësimi i aktiveve  financiare dhe investimeve financiare të mbajtura si </t>
  </si>
  <si>
    <t xml:space="preserve"> aktive afatshkurtra</t>
  </si>
  <si>
    <t>Shpenzime financiare</t>
  </si>
  <si>
    <t>Shpenzime interesi dhe shpenzime  të ngjashme (paraqitur veçmas</t>
  </si>
  <si>
    <t>shpenzimet për t'u paguar tek njësitë ekonomike brenda grupit)</t>
  </si>
  <si>
    <t>Shpenzime të tjera financiare</t>
  </si>
  <si>
    <t xml:space="preserve">Pjesa e fitimit/humbjes nga pjesëmarrjet </t>
  </si>
  <si>
    <t>Fitimi/Humbja para tatimit</t>
  </si>
  <si>
    <t>Shpenzimi i tatimit mbi fitimin</t>
  </si>
  <si>
    <t>Shpenzimi aktual i tatimit mbi fitimin</t>
  </si>
  <si>
    <t>Shpenzimi i tatim fitimit të shtyrë</t>
  </si>
  <si>
    <t>Pjesa e tatim fitimit të  pjesëmarrjeve</t>
  </si>
  <si>
    <t>Fitimi/Humbja e vitit</t>
  </si>
  <si>
    <t>Fitimi/Humbja për:</t>
  </si>
  <si>
    <t>Pronarët e njësisë ekonomike mëmë</t>
  </si>
  <si>
    <t>Interesat jo-kontrolluese</t>
  </si>
  <si>
    <t xml:space="preserve">Pasqyra e të Ardhurave Gjithëpërfshirëse  </t>
  </si>
  <si>
    <t>Të ardhura të tjera gjithëpërfshirëse për vitin:</t>
  </si>
  <si>
    <t>Diferencat (+/-) nga përkthimi i monedhës në veprimtari të huaja</t>
  </si>
  <si>
    <t>Diferencat (+/-) nga rivlerësimi i aktiveve afatgjata materiale</t>
  </si>
  <si>
    <t>Diferencat (+/-) nga rivlerësimi i aktivet financiare të mbajtura për shitje</t>
  </si>
  <si>
    <t>Pjesa e të ardhurave gjithëpërfshirëse nga pjesëmarrjet</t>
  </si>
  <si>
    <t>Totali i të ardhurave të tjera gjithëpërfshirëse për vitin</t>
  </si>
  <si>
    <t>Totali i të ardhurave gjithëpërfshirëse për vitin</t>
  </si>
  <si>
    <t>Totali i të ardhurave/humbjeve gjithëpërfshirëse për:</t>
  </si>
  <si>
    <t>ANEKS STATISTIKOR</t>
  </si>
  <si>
    <t>TE ARDHURAT</t>
  </si>
  <si>
    <t>Numri i Llogarise</t>
  </si>
  <si>
    <t>Kodi Statistikor</t>
  </si>
  <si>
    <t>VITI 2018</t>
  </si>
  <si>
    <t>Viti 2017</t>
  </si>
  <si>
    <t>Shitjet gjithsej (a + b +c )</t>
  </si>
  <si>
    <t>a)</t>
  </si>
  <si>
    <t xml:space="preserve">   Te ardhura nga shitja e Produktit te vet </t>
  </si>
  <si>
    <t>701/702/703</t>
  </si>
  <si>
    <t xml:space="preserve"> b)</t>
  </si>
  <si>
    <t xml:space="preserve">   Te ardhura nga shitja e Shërbimeve </t>
  </si>
  <si>
    <t xml:space="preserve"> c)</t>
  </si>
  <si>
    <t xml:space="preserve">    te ardhura nga shitja e Mallrave </t>
  </si>
  <si>
    <t>Të ardhura nga shitje të tjera (a+b+c)</t>
  </si>
  <si>
    <t>Qeraja</t>
  </si>
  <si>
    <t>b)</t>
  </si>
  <si>
    <t>Komisione</t>
  </si>
  <si>
    <t>c)</t>
  </si>
  <si>
    <t>Transport per te tjeret</t>
  </si>
  <si>
    <t xml:space="preserve">Ndryshimet në inventarin e produkteve të gatshëm e prodhimeve në proçes :                                   </t>
  </si>
  <si>
    <t>Shtesat    (+)</t>
  </si>
  <si>
    <t>Pakesimet (-)</t>
  </si>
  <si>
    <t xml:space="preserve">   Prodhimi per qellimet e vet ndermarrjes dhe per kapital :</t>
  </si>
  <si>
    <t xml:space="preserve">    nga i cili: Prodhim i aktiveve afatgjata</t>
  </si>
  <si>
    <t xml:space="preserve">  Të ardhura nga grantet (Subvencione)</t>
  </si>
  <si>
    <t xml:space="preserve">  Të tjera</t>
  </si>
  <si>
    <t xml:space="preserve">  Të ardhura nga shitja e aktiveve afatgjata</t>
  </si>
  <si>
    <t>I)</t>
  </si>
  <si>
    <t>Totali i te ardhurave I= (1+2+/-3+4+5+6+7+8)</t>
  </si>
  <si>
    <t>Shoqeria  BIG TREGU I ORIZIT SHPK</t>
  </si>
  <si>
    <t>SHPENZIMET</t>
  </si>
  <si>
    <t>Blerje, shpenzime (a+/-b+c+/-d+e)</t>
  </si>
  <si>
    <t xml:space="preserve"> a) </t>
  </si>
  <si>
    <t>Blerje/shpenzime materiale dhe materiale të tjera (qese, kancelari etj)</t>
  </si>
  <si>
    <t>Mallra te blera</t>
  </si>
  <si>
    <t>601+602</t>
  </si>
  <si>
    <t xml:space="preserve"> Ndryshimet e gjëndjeve të Materialeve (+/-)</t>
  </si>
  <si>
    <t xml:space="preserve"> Mallra të blera</t>
  </si>
  <si>
    <t>605/1</t>
  </si>
  <si>
    <t xml:space="preserve"> d) </t>
  </si>
  <si>
    <r>
      <rPr>
        <b/>
        <sz val="8"/>
        <rFont val="Arial"/>
        <family val="2"/>
      </rPr>
      <t xml:space="preserve"> </t>
    </r>
    <r>
      <rPr>
        <sz val="8"/>
        <rFont val="Arial"/>
        <family val="2"/>
      </rPr>
      <t>Ndryshimet e gjëndjeve të Mallrave (+/-)</t>
    </r>
  </si>
  <si>
    <t xml:space="preserve"> e) </t>
  </si>
  <si>
    <t xml:space="preserve"> Shpenzime per sherbime (energji elektrike)</t>
  </si>
  <si>
    <t>605/2</t>
  </si>
  <si>
    <t>Shpenzime per personelin (a+b)</t>
  </si>
  <si>
    <t>a-</t>
  </si>
  <si>
    <r>
      <rPr>
        <b/>
        <sz val="8"/>
        <rFont val="Arial"/>
        <family val="2"/>
      </rPr>
      <t xml:space="preserve"> </t>
    </r>
    <r>
      <rPr>
        <sz val="8"/>
        <rFont val="Arial"/>
        <family val="2"/>
      </rPr>
      <t>Pagat e personelit</t>
    </r>
  </si>
  <si>
    <t xml:space="preserve"> b-</t>
  </si>
  <si>
    <t xml:space="preserve"> Shpenzimet për sig.shoqërore dhe shëndetsore</t>
  </si>
  <si>
    <t>Amortizimet dhe zhvlerësimet</t>
  </si>
  <si>
    <t>Shërbime nga të tretë (a+b+c+d+e+f+g+h+i+j+k+l+m)</t>
  </si>
  <si>
    <t>Sherbimet nga nen-kontraktoret</t>
  </si>
  <si>
    <t>Trajtime te pergjithshme</t>
  </si>
  <si>
    <t>Qera</t>
  </si>
  <si>
    <t>d)</t>
  </si>
  <si>
    <t>Mirembajtje dhe riparime</t>
  </si>
  <si>
    <t>e)</t>
  </si>
  <si>
    <t>Shpenzime për Siguracione Ambjenti</t>
  </si>
  <si>
    <t>f)</t>
  </si>
  <si>
    <t>Kerkim studime</t>
  </si>
  <si>
    <t>g)</t>
  </si>
  <si>
    <t>Sherbime të tjera</t>
  </si>
  <si>
    <t>h)</t>
  </si>
  <si>
    <t>Shpenzime per koncesione, patenta dhe licensa</t>
  </si>
  <si>
    <t>i)</t>
  </si>
  <si>
    <t>Shpenzime per publicitet, reklama</t>
  </si>
  <si>
    <t>j)</t>
  </si>
  <si>
    <t>Transferime, udhetime, dieta</t>
  </si>
  <si>
    <t>k)</t>
  </si>
  <si>
    <t xml:space="preserve">Shpenzime postare dhe telekomunikacioni </t>
  </si>
  <si>
    <t>l)</t>
  </si>
  <si>
    <t>Shpenzime transporti</t>
  </si>
  <si>
    <t xml:space="preserve">   per Blerje </t>
  </si>
  <si>
    <t xml:space="preserve">   per shitje</t>
  </si>
  <si>
    <t>m)</t>
  </si>
  <si>
    <t>Shpenzime per sherbime bankare</t>
  </si>
  <si>
    <t>Tatime dhe taksa (a+b+c+d)</t>
  </si>
  <si>
    <t>Taksa dhe tarifa doganore</t>
  </si>
  <si>
    <t>Akciza</t>
  </si>
  <si>
    <t>Taksa dhe tarifa vendore</t>
  </si>
  <si>
    <t>Taksa e regjistrimit dhe tatime te tjera</t>
  </si>
  <si>
    <t>635+638</t>
  </si>
  <si>
    <t>Shpenzime te pa zbritshme</t>
  </si>
  <si>
    <t>II)</t>
  </si>
  <si>
    <t>Totali i shpenzimeve II=(1+2+3+4+5)</t>
  </si>
  <si>
    <t>Informatë:</t>
  </si>
  <si>
    <t xml:space="preserve">Numri mesatar i te punesuarve </t>
  </si>
  <si>
    <t>Investimet</t>
  </si>
  <si>
    <t xml:space="preserve">    Shtimi i aseteve fikse</t>
  </si>
  <si>
    <t xml:space="preserve">       nga te cilat: asete te reja</t>
  </si>
  <si>
    <t xml:space="preserve">   Pakesimi i aseteve fikse</t>
  </si>
  <si>
    <t xml:space="preserve">       nga te cilat shitja e aseteve ekzistuese</t>
  </si>
  <si>
    <t>Pasqyra   e   Fluksit   te Mjeteve   Monetare</t>
  </si>
  <si>
    <t>(metoda indirekte)</t>
  </si>
  <si>
    <t>Fluksi i Mjeteve Monetare nga/(përdorur në) aktivitetin e shfrytëzimit</t>
  </si>
  <si>
    <t>Fitim / Humbja e vitit</t>
  </si>
  <si>
    <t>Rregullimet për shpenzimet jomonetare:</t>
  </si>
  <si>
    <t>Shpenzimet financiare jomonetare</t>
  </si>
  <si>
    <t>Shpenzimet për tatimin mbi fitimin jomonetar</t>
  </si>
  <si>
    <t>Fluksi i mjeteve monetare i përfshirë në aktivitetet investuese:</t>
  </si>
  <si>
    <t>Fitim nga shitja e aktiveve afatgjata materiale</t>
  </si>
  <si>
    <t>Ndryshimet në aktivet dhe detyrimet e shfrytëzimit:</t>
  </si>
  <si>
    <t>Rënie/(rritje) në të drejtat e arkëtueshme dhe të tjera</t>
  </si>
  <si>
    <t>Rënie/(rritje) në inventarë</t>
  </si>
  <si>
    <t>Rritje/(rënie) në detyrimet e pagueshme</t>
  </si>
  <si>
    <t>Rritje/(rënie) në detyrime për punonjësit</t>
  </si>
  <si>
    <t>Mjete monetare neto nga/(përdorur në) aktivitetin e shfrytëzimit</t>
  </si>
  <si>
    <t>Fluksi i Mjeteve Monetare nga/(përdorur në) aktivitetin e investimit</t>
  </si>
  <si>
    <t>Para neto të përdorura për blerjen e filialeve</t>
  </si>
  <si>
    <t>Para neto të arkëtuara nga shitja e filialeve</t>
  </si>
  <si>
    <t>Pagesa për blerjen e aktiveve afatgjata materiale</t>
  </si>
  <si>
    <t>Arkëtime nga shitja e aktiveve afatgjata materiale</t>
  </si>
  <si>
    <t>Pagesa për blerjen e investimeve të tjera</t>
  </si>
  <si>
    <t>Arkëtime nga shitja e investimeve të tjera</t>
  </si>
  <si>
    <t>Dividentë të arkëtuar</t>
  </si>
  <si>
    <t>Mjete monetare neto nga/(përdorur në) aktivitetin e investimit</t>
  </si>
  <si>
    <t>Fluksi i Mjeteve Monetare nga/(përdorur në) aktivitetin e  financimit</t>
  </si>
  <si>
    <t>Arkëtime nga emetimi i kapitalit aksionar</t>
  </si>
  <si>
    <t>Arkëtime nga emetimi i aksioneve të përdorura si kolateral</t>
  </si>
  <si>
    <t>Hua të arkëtuara</t>
  </si>
  <si>
    <t>Pagesa e kostove të transaksionit që lidhen me kreditë dhe huatë</t>
  </si>
  <si>
    <t>Riblerje e aksioneve të veta</t>
  </si>
  <si>
    <t>Pagesa e aksioneve të përdorura si kolateral</t>
  </si>
  <si>
    <t>Pagesa e huave</t>
  </si>
  <si>
    <t>Pagesë e detyrimeve të qirasë financiare</t>
  </si>
  <si>
    <t>Interes i paguar</t>
  </si>
  <si>
    <t>Dividendë të paguar</t>
  </si>
  <si>
    <t>Mjete monetare neto nga/(përdorur në) aktivitetin e financimit</t>
  </si>
  <si>
    <t>Rritje/(rënie) neto në mjete monetare dhe ekuivalentë të mjeteve monetare</t>
  </si>
  <si>
    <t>Mjete monetare dhe ekuivalentë të mjeteve monetare më 1 janar</t>
  </si>
  <si>
    <t>Efekti i luhatjeve të kursit të këmbimit të mjeteve monetare</t>
  </si>
  <si>
    <t>Mjete monetare dhe ekuivalentë të mjeteve monetare më 31 dhjetor</t>
  </si>
  <si>
    <t>Pasqyra e Ndryshimeve në Kapitalin Neto</t>
  </si>
  <si>
    <t>Kapitali i nënshkruar</t>
  </si>
  <si>
    <t>Rezerva Rivlerësimi</t>
  </si>
  <si>
    <t>Rezerva Ligjore</t>
  </si>
  <si>
    <t>Rezerva Statutore</t>
  </si>
  <si>
    <t>Fitimet e Pashpërndara</t>
  </si>
  <si>
    <t>Totali</t>
  </si>
  <si>
    <t>Interesa Jo-Kontrollues</t>
  </si>
  <si>
    <t>Pozicioni financiar më 31 dhjetor 2014</t>
  </si>
  <si>
    <t>Efekti i ndryshimeve në politikat kontabël</t>
  </si>
  <si>
    <t>Pozicioni financiar i rideklaruar më 1 janar 2015</t>
  </si>
  <si>
    <t>Të ardhura totale gjithëpërfshirëse për vitin:</t>
  </si>
  <si>
    <t>Fitimi / Humbja e vitit</t>
  </si>
  <si>
    <t>Të ardhura të tjera gjithëpërfshirëse:</t>
  </si>
  <si>
    <t>Totali i të ardhura gjithëpërfshirëse për vitin:</t>
  </si>
  <si>
    <t>Transaksionet me pronarët e njësisë ekonomike të njohura direkt në kapital:</t>
  </si>
  <si>
    <t>Emetimi i kapitalit të nënshkruar</t>
  </si>
  <si>
    <t>Totali i transaksioneve me pronarët e njësisë ekonomike</t>
  </si>
  <si>
    <t>Pozicioni financiar më 1 janar 2016</t>
  </si>
  <si>
    <t>Pozicioni financiar i rideklaruar më 1 janar 2016</t>
  </si>
  <si>
    <t>Pozicioni financiar më 31 dhjetor 2016</t>
  </si>
  <si>
    <t>Pozicioni financiar më 1 janar 2017</t>
  </si>
  <si>
    <t>Pozicioni financiar i rideklaruar më 1 janar 2017</t>
  </si>
  <si>
    <t>Pozicioni financiar më 31 dhjetor 2017</t>
  </si>
  <si>
    <t>Pozicioni financiar i rideklaruar më 1 janar 2018</t>
  </si>
  <si>
    <t>Pozicioni financiar më 31 dhjetor 2018</t>
  </si>
  <si>
    <t>Inventari I Aktiveve Afatgjata Materiale 2018</t>
  </si>
  <si>
    <t>Emertimi</t>
  </si>
  <si>
    <t>Sasia</t>
  </si>
  <si>
    <t>Gjendje</t>
  </si>
  <si>
    <t>Shtesa</t>
  </si>
  <si>
    <t>Pakesime</t>
  </si>
  <si>
    <t>Amortizimi</t>
  </si>
  <si>
    <t>Vl.mbetur</t>
  </si>
  <si>
    <t>Amortiz.i</t>
  </si>
  <si>
    <t>Amortizimi akumuluar</t>
  </si>
  <si>
    <t>I akumuluar 01/01/2018</t>
  </si>
  <si>
    <t>vitit 2018</t>
  </si>
  <si>
    <t>MAKINERI DHE PAJISJE ENERGJITIKE</t>
  </si>
  <si>
    <t>PAJISJE ELEKTRIKE</t>
  </si>
  <si>
    <t>NEONA</t>
  </si>
  <si>
    <t>KASAFORTE</t>
  </si>
  <si>
    <t>KONDICIONER</t>
  </si>
  <si>
    <t>PAJISJE KOMPJUTERIKE DHE INFORMATIKE</t>
  </si>
  <si>
    <t>MODEM</t>
  </si>
  <si>
    <t>SIM</t>
  </si>
  <si>
    <t>KOMPJUTER</t>
  </si>
  <si>
    <t>MONITOR</t>
  </si>
  <si>
    <t>PRINTER</t>
  </si>
  <si>
    <t>TASTJERE ZIP 30 BUTONA</t>
  </si>
  <si>
    <t>AMPLIFIKATA PER PAISJE</t>
  </si>
  <si>
    <t>KABELL HPC ZIP</t>
  </si>
  <si>
    <t>EIA D -490 PALMAR</t>
  </si>
  <si>
    <t>KASE ZIP 60MM</t>
  </si>
  <si>
    <t>PESHORE ELEKTRONIKE</t>
  </si>
  <si>
    <t>LEXUES KASE</t>
  </si>
  <si>
    <t>PRINTER BIXOLON</t>
  </si>
  <si>
    <t>SERVER</t>
  </si>
  <si>
    <t>TV 32</t>
  </si>
  <si>
    <t>A.A.M. TE TJERA</t>
  </si>
  <si>
    <t>KONSTRUKSIONE METALIKE</t>
  </si>
  <si>
    <t>VITRINE FRIGORIFERIKE</t>
  </si>
  <si>
    <t>BANAK FRIGORIFERIK</t>
  </si>
  <si>
    <t>TAVOLINA METALIKE</t>
  </si>
  <si>
    <t>KARRIKE METALIKE</t>
  </si>
  <si>
    <t>PLLAKA</t>
  </si>
  <si>
    <t>KARROCA MARKETI</t>
  </si>
  <si>
    <t>KOSHA PLASTIKE</t>
  </si>
  <si>
    <t>BOKSE TAVANI</t>
  </si>
  <si>
    <t>Fikse zjarri</t>
  </si>
  <si>
    <t>BATERI VARTRA</t>
  </si>
  <si>
    <t>TOTALI</t>
  </si>
  <si>
    <t>Administratori:</t>
  </si>
  <si>
    <t>Shoqeria  BIG TREGU ORIZIT  SHPK</t>
  </si>
  <si>
    <t>Aktivet Afatgjata Materiale 31/12/2018</t>
  </si>
  <si>
    <t>Administrator</t>
  </si>
  <si>
    <t>Amortizimi A.A.Materiale 2018</t>
  </si>
  <si>
    <t>Vlera Kontabel Neto e A.A.Materiale 2018</t>
  </si>
  <si>
    <t>S H E N I M E T          S P J E G U E S E</t>
  </si>
  <si>
    <t>Sqarim:</t>
  </si>
  <si>
    <t xml:space="preserve">     Dhënia e shënimeve shpjeguese në këtë pjesë është e detyrueshme sipas SKK 2.</t>
  </si>
  <si>
    <t xml:space="preserve">     Plotesimi i te dhenave të kësaj pjese duhet të bëhet sipas kërkesave dhe strukturës standarte te </t>
  </si>
  <si>
    <t>percaktuara ne SKK 2 dhe konkretisht paragrafeve 49-55.  Rradha e dhenies se spjegimeve duhet te jete :</t>
  </si>
  <si>
    <t xml:space="preserve">               a) Informacion i përgjithsëm dhe politikat kontabël</t>
  </si>
  <si>
    <t xml:space="preserve">               b)Shënimet qe shpjegojnë zërat e ndryshëm të pasqyrave financiare</t>
  </si>
  <si>
    <t xml:space="preserve">               c) Shënime të tjera shpjegeuse</t>
  </si>
  <si>
    <t>A I</t>
  </si>
  <si>
    <t>Informacion i përgjithshëm</t>
  </si>
  <si>
    <t xml:space="preserve">     Kuadri ligjor: Ligjit 9228 dt 29.04.2004 "Per Kontabilitetin dhe Pasqyrat Financiare"</t>
  </si>
  <si>
    <t xml:space="preserve">     Kuadri kontabel i aplikuar : Stndartet Kombetare te Kontabilitetit ne Shqiperi.(SKK 2; 49)</t>
  </si>
  <si>
    <t xml:space="preserve">     Baza e pergatitjes se PF : Te drejtat dhe detyrimet e konstatuara.(SSK 1, 35) </t>
  </si>
  <si>
    <t xml:space="preserve">     Parimet dhe karakteristikat cilesore te perdorura per hartimin e P.F. : (SKK 1; 37 - 69)</t>
  </si>
  <si>
    <t xml:space="preserve">        a) NJESIA EKONOMIKE RAPORTUSE ka mbajtur ne llogarite e saj aktivet,pasivet dhe</t>
  </si>
  <si>
    <t>transaksionet ekonomike te veta.</t>
  </si>
  <si>
    <t xml:space="preserve">        b) VIJIMESIA e veprimtarise ekonomike te njesise sone raportuse eshte e siguruar duke</t>
  </si>
  <si>
    <t>mos pasur ne plan ose nevoje nderprerjen  e aktivitetit te saj.</t>
  </si>
  <si>
    <t xml:space="preserve">        c) KOMPENSIM midis nje aktivi dhe nje pasivi nuk ka , ndersa midis te ardhurave dhe </t>
  </si>
  <si>
    <t>shpenzimeve ka vetem ne rastet qe lejohen nga SKK.</t>
  </si>
  <si>
    <t xml:space="preserve">        d) KUPTUSHMERIA e Pasqyrave Financiare eshte realizuar ne masen e plote per te </t>
  </si>
  <si>
    <t xml:space="preserve">qene te qarta dhe te kuptushme per perdorues te jashtem qe kane njohuri te pergjitheshme te </t>
  </si>
  <si>
    <t>mjaftueshme ne fushen e kontabilitetit.</t>
  </si>
  <si>
    <t xml:space="preserve">        e) MATERIALITETI eshte vleresuar nga ana jone dhe ne baze te tij Pasqyrat Financiare</t>
  </si>
  <si>
    <t>jane hartuar vetem per zera materiale.</t>
  </si>
  <si>
    <t xml:space="preserve">         f) BESUSHMERIA per hartimin e Pasqyrave Financiare eshte e siguruar pasi nuk ka</t>
  </si>
  <si>
    <t>gabime materiale duke zbatuar parimet e meposhteme :</t>
  </si>
  <si>
    <t xml:space="preserve">     </t>
  </si>
  <si>
    <t xml:space="preserve">                - Parimin e paraqitjes me besnikeri</t>
  </si>
  <si>
    <t xml:space="preserve">                - Parimin e perparesise se permbajtjes ekonomike mbi formen ligjore</t>
  </si>
  <si>
    <t xml:space="preserve">                - Parimin e paaneshmerise pa asnje influencim te qellimshem</t>
  </si>
  <si>
    <t xml:space="preserve">                - Parimin e maturise pa optimizem te teperuar,pa nen e mbivleresim te qellimshem</t>
  </si>
  <si>
    <t xml:space="preserve">                - Parimin e plotesise duke paraqitur nje pamje te vertete e te drejte te PF.</t>
  </si>
  <si>
    <t xml:space="preserve">                - Parimin e qendrushmerise per te mos ndryshuar politikat e metodat kontabel</t>
  </si>
  <si>
    <t xml:space="preserve">                - Parimin e krahasushmerise duke siguruar krahasimin midis dy periudhave.</t>
  </si>
  <si>
    <t>A II</t>
  </si>
  <si>
    <t>Politikat kontabël</t>
  </si>
  <si>
    <t xml:space="preserve">     Per percaktimin e kostos se inventareve eshte zgjedhur metoda "KOSTOS MESATARE" </t>
  </si>
  <si>
    <t>(SKK 4: 15)</t>
  </si>
  <si>
    <t xml:space="preserve">     Vleresimi fillestar i nje elementi te AAM qe ploteson kriteret per njohje si aktiv ne bilanc </t>
  </si>
  <si>
    <t>eshte vleresuar me kosto. (SKK 5; 11)</t>
  </si>
  <si>
    <t xml:space="preserve">     Per prodhimin ose krijimin e AAM kur kjo financohet nga nje hua,kostot e huamarrjes (dhe</t>
  </si>
  <si>
    <t>interesat) eshte metoda e kapitalizimit ne koston e aktivit per periudhen e investimit.(SKK 5: 16)</t>
  </si>
  <si>
    <t xml:space="preserve">     Per vleresimi i mepaseshem i AAM eshte zgjedhur modeli i kostos duke i paraqitur ne </t>
  </si>
  <si>
    <t>bilanc me kosto minus amortizimin e akumuluar. (SKK 5; 21)</t>
  </si>
  <si>
    <t xml:space="preserve">     Per llogaritjen e amortizimit te AAM (SKK 5: 38) njesia jone ekonomike  ka percaktuar</t>
  </si>
  <si>
    <t>si metode te amortizimit te ndertesave metoden lineare dhe per AAM te tjera metoden e amortizimit</t>
  </si>
  <si>
    <t>mbi bazen e vleftes se mbetur ndersa normat e amortizimit jane perdorur te njellojta me ato te sistemit</t>
  </si>
  <si>
    <t>fiskal ne fuqi dhe konkretisht :</t>
  </si>
  <si>
    <t xml:space="preserve">                - Per ndertesat ne menyre lineare me 5 % ne vit.</t>
  </si>
  <si>
    <t xml:space="preserve">                - Kompjutera e sisteme informacioni me 25 % te vleftes se mbetur</t>
  </si>
  <si>
    <t xml:space="preserve">                - Te gjitha AAM te tjera me 20 % te vleftes se mbetur</t>
  </si>
  <si>
    <t xml:space="preserve">     Per llogaritjen e amortizimit te AAJM (SKK 5: 59) njesia ekonomike raportuese ka </t>
  </si>
  <si>
    <t>percaktuar si metode te amortizimit metoden lineare ndersa normen e amortizimit me  10 % ne vit.</t>
  </si>
  <si>
    <t xml:space="preserve">                                                                             Per Drejtimin e Njesise Ekonomike </t>
  </si>
  <si>
    <t xml:space="preserve">                                                                                    (    Arsen Devollaj  )</t>
  </si>
</sst>
</file>

<file path=xl/styles.xml><?xml version="1.0" encoding="utf-8"?>
<styleSheet xmlns="http://schemas.openxmlformats.org/spreadsheetml/2006/main">
  <numFmts count="4">
    <numFmt numFmtId="167" formatCode="m/d/yyyy"/>
    <numFmt numFmtId="168" formatCode="#,##0.000000000000_);\(#,##0.000000000000\)"/>
    <numFmt numFmtId="169" formatCode="_(* #,##0_);_(* \(#,##0\);_(* \-??_);_(@_)"/>
    <numFmt numFmtId="170" formatCode="\£#,##0;&quot;-£&quot;#,##0"/>
  </numFmts>
  <fonts count="52">
    <font>
      <sz val="10"/>
      <color rgb="FF000000"/>
      <name val="Arial"/>
      <charset val="1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6"/>
      <name val="Arial Narrow"/>
      <family val="2"/>
    </font>
    <font>
      <b/>
      <i/>
      <sz val="10"/>
      <name val="Arial"/>
      <family val="2"/>
    </font>
    <font>
      <sz val="12"/>
      <color rgb="FF000000"/>
      <name val="Times New Roman"/>
      <family val="1"/>
    </font>
    <font>
      <b/>
      <sz val="26"/>
      <name val="Arial Narrow"/>
      <family val="2"/>
    </font>
    <font>
      <b/>
      <sz val="26"/>
      <name val="Arial"/>
      <family val="2"/>
    </font>
    <font>
      <sz val="12"/>
      <name val="Arial"/>
      <family val="2"/>
    </font>
    <font>
      <b/>
      <u/>
      <sz val="12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4"/>
      <name val="Times New Roman"/>
      <family val="1"/>
    </font>
    <font>
      <i/>
      <sz val="10"/>
      <name val="Arial"/>
      <family val="2"/>
    </font>
    <font>
      <b/>
      <sz val="10"/>
      <color rgb="FF000000"/>
      <name val="Arial"/>
      <family val="2"/>
    </font>
    <font>
      <sz val="8"/>
      <color rgb="FFFF0000"/>
      <name val="Arial"/>
      <family val="2"/>
    </font>
    <font>
      <sz val="8"/>
      <color rgb="FF000000"/>
      <name val="Arial"/>
      <family val="2"/>
    </font>
    <font>
      <u/>
      <sz val="12"/>
      <name val="Arial"/>
      <family val="2"/>
    </font>
    <font>
      <u/>
      <sz val="10"/>
      <name val="Arial"/>
      <family val="2"/>
    </font>
    <font>
      <u/>
      <sz val="14"/>
      <name val="Arial"/>
      <family val="2"/>
    </font>
    <font>
      <i/>
      <sz val="12"/>
      <name val="Arial"/>
      <family val="2"/>
    </font>
    <font>
      <b/>
      <i/>
      <sz val="8"/>
      <name val="Arial"/>
      <family val="2"/>
    </font>
    <font>
      <b/>
      <sz val="8"/>
      <name val="Arial"/>
      <family val="2"/>
    </font>
    <font>
      <sz val="11"/>
      <color rgb="FFFF0000"/>
      <name val="Calibri"/>
      <family val="2"/>
    </font>
    <font>
      <sz val="8"/>
      <name val="Arial"/>
      <family val="2"/>
    </font>
    <font>
      <sz val="11"/>
      <name val="Calibri"/>
      <family val="2"/>
    </font>
    <font>
      <sz val="10"/>
      <color rgb="FFFF0000"/>
      <name val="Arial"/>
      <family val="2"/>
    </font>
    <font>
      <i/>
      <sz val="8"/>
      <name val="Arial"/>
      <family val="2"/>
    </font>
    <font>
      <sz val="14"/>
      <name val="Arial"/>
      <family val="2"/>
    </font>
    <font>
      <i/>
      <sz val="14"/>
      <name val="Arial"/>
      <family val="2"/>
    </font>
    <font>
      <sz val="12"/>
      <name val="Calibri"/>
      <family val="2"/>
    </font>
    <font>
      <b/>
      <sz val="14"/>
      <name val="Calibri"/>
      <family val="2"/>
    </font>
    <font>
      <sz val="12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sz val="10"/>
      <color rgb="FF000000"/>
      <name val="Calibri"/>
      <family val="2"/>
    </font>
    <font>
      <u/>
      <sz val="10"/>
      <color rgb="FF000000"/>
      <name val="Arial"/>
      <family val="2"/>
    </font>
    <font>
      <i/>
      <sz val="10"/>
      <color rgb="FF000000"/>
      <name val="Arial"/>
      <family val="2"/>
    </font>
    <font>
      <i/>
      <sz val="10"/>
      <color rgb="FF000000"/>
      <name val="Tahoma"/>
      <family val="2"/>
    </font>
    <font>
      <b/>
      <i/>
      <sz val="10"/>
      <color rgb="FF000000"/>
      <name val="Arial"/>
      <family val="2"/>
    </font>
    <font>
      <i/>
      <u/>
      <sz val="10"/>
      <color rgb="FF000000"/>
      <name val="Arial"/>
      <family val="2"/>
    </font>
    <font>
      <sz val="11"/>
      <name val="Arial"/>
      <family val="2"/>
    </font>
    <font>
      <i/>
      <sz val="10"/>
      <name val="Tahoma"/>
      <family val="2"/>
    </font>
    <font>
      <sz val="12"/>
      <color rgb="FF000000"/>
      <name val="Arial"/>
      <family val="2"/>
    </font>
    <font>
      <sz val="11"/>
      <color rgb="FF000000"/>
      <name val="Arial"/>
      <family val="2"/>
    </font>
    <font>
      <sz val="10"/>
      <name val="Times New Roman"/>
      <family val="1"/>
    </font>
    <font>
      <b/>
      <sz val="11"/>
      <name val="Arial"/>
      <family val="2"/>
    </font>
    <font>
      <u/>
      <sz val="11"/>
      <name val="Arial"/>
      <family val="2"/>
    </font>
    <font>
      <b/>
      <u/>
      <sz val="14"/>
      <name val="Arial"/>
      <family val="2"/>
    </font>
    <font>
      <sz val="10"/>
      <color rgb="FF000000"/>
      <name val="Arial"/>
      <charset val="1"/>
    </font>
  </fonts>
  <fills count="2">
    <fill>
      <patternFill patternType="none"/>
    </fill>
    <fill>
      <patternFill patternType="gray125"/>
    </fill>
  </fills>
  <borders count="5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</borders>
  <cellStyleXfs count="3">
    <xf numFmtId="0" fontId="0" fillId="0" borderId="0"/>
    <xf numFmtId="170" fontId="51" fillId="0" borderId="0" applyBorder="0" applyAlignment="0" applyProtection="0"/>
    <xf numFmtId="9" fontId="51" fillId="0" borderId="0" applyBorder="0" applyAlignment="0" applyProtection="0"/>
  </cellStyleXfs>
  <cellXfs count="434">
    <xf numFmtId="0" fontId="0" fillId="0" borderId="0" xfId="0"/>
    <xf numFmtId="0" fontId="3" fillId="0" borderId="7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 vertical="center" wrapText="1"/>
    </xf>
    <xf numFmtId="0" fontId="13" fillId="0" borderId="37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13" fillId="0" borderId="32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9" xfId="0" applyFont="1" applyBorder="1" applyAlignment="1">
      <alignment horizontal="left" vertical="center"/>
    </xf>
    <xf numFmtId="0" fontId="13" fillId="0" borderId="12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4" fillId="0" borderId="7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30" fillId="0" borderId="0" xfId="0" applyFont="1" applyBorder="1" applyAlignment="1">
      <alignment horizontal="center" vertical="center"/>
    </xf>
    <xf numFmtId="0" fontId="29" fillId="0" borderId="42" xfId="2" applyNumberFormat="1" applyFont="1" applyBorder="1" applyAlignment="1">
      <alignment horizontal="left"/>
    </xf>
    <xf numFmtId="0" fontId="29" fillId="0" borderId="24" xfId="2" applyNumberFormat="1" applyFont="1" applyBorder="1" applyAlignment="1">
      <alignment horizontal="left"/>
    </xf>
    <xf numFmtId="0" fontId="24" fillId="0" borderId="24" xfId="2" applyNumberFormat="1" applyFont="1" applyBorder="1" applyAlignment="1">
      <alignment horizontal="left"/>
    </xf>
    <xf numFmtId="0" fontId="29" fillId="0" borderId="24" xfId="2" applyNumberFormat="1" applyFont="1" applyBorder="1" applyAlignment="1">
      <alignment horizontal="left" wrapText="1"/>
    </xf>
    <xf numFmtId="0" fontId="26" fillId="0" borderId="24" xfId="2" applyNumberFormat="1" applyFont="1" applyBorder="1" applyAlignment="1">
      <alignment horizontal="left" wrapText="1"/>
    </xf>
    <xf numFmtId="0" fontId="26" fillId="0" borderId="24" xfId="2" applyNumberFormat="1" applyFont="1" applyBorder="1" applyAlignment="1">
      <alignment horizontal="left"/>
    </xf>
    <xf numFmtId="0" fontId="24" fillId="0" borderId="24" xfId="2" applyNumberFormat="1" applyFont="1" applyBorder="1" applyAlignment="1">
      <alignment horizontal="left" wrapText="1"/>
    </xf>
    <xf numFmtId="0" fontId="26" fillId="0" borderId="24" xfId="2" applyNumberFormat="1" applyFont="1" applyBorder="1" applyAlignment="1">
      <alignment horizontal="left" vertical="center" wrapText="1"/>
    </xf>
    <xf numFmtId="0" fontId="24" fillId="0" borderId="39" xfId="2" applyNumberFormat="1" applyFont="1" applyBorder="1" applyAlignment="1">
      <alignment horizontal="left" wrapText="1"/>
    </xf>
    <xf numFmtId="0" fontId="15" fillId="0" borderId="36" xfId="2" applyNumberFormat="1" applyFont="1" applyBorder="1" applyAlignment="1">
      <alignment horizontal="left" wrapText="1"/>
    </xf>
    <xf numFmtId="0" fontId="23" fillId="0" borderId="35" xfId="2" applyNumberFormat="1" applyFont="1" applyBorder="1" applyAlignment="1">
      <alignment horizontal="center" wrapText="1"/>
    </xf>
    <xf numFmtId="0" fontId="13" fillId="0" borderId="42" xfId="2" applyNumberFormat="1" applyFont="1" applyBorder="1" applyAlignment="1">
      <alignment horizontal="left" wrapText="1"/>
    </xf>
    <xf numFmtId="0" fontId="3" fillId="0" borderId="36" xfId="2" applyNumberFormat="1" applyFont="1" applyBorder="1" applyAlignment="1">
      <alignment horizontal="center" wrapText="1"/>
    </xf>
    <xf numFmtId="2" fontId="23" fillId="0" borderId="6" xfId="2" applyNumberFormat="1" applyFont="1" applyBorder="1" applyAlignment="1">
      <alignment horizontal="center" wrapText="1"/>
    </xf>
    <xf numFmtId="0" fontId="13" fillId="0" borderId="36" xfId="2" applyNumberFormat="1" applyFont="1" applyBorder="1" applyAlignment="1">
      <alignment horizontal="left" wrapText="1"/>
    </xf>
    <xf numFmtId="0" fontId="3" fillId="0" borderId="36" xfId="2" applyNumberFormat="1" applyFont="1" applyBorder="1" applyAlignment="1">
      <alignment horizontal="left" wrapText="1"/>
    </xf>
    <xf numFmtId="0" fontId="13" fillId="0" borderId="39" xfId="2" applyNumberFormat="1" applyFont="1" applyBorder="1" applyAlignment="1">
      <alignment horizontal="left" wrapText="1"/>
    </xf>
    <xf numFmtId="0" fontId="12" fillId="0" borderId="24" xfId="0" applyFont="1" applyBorder="1" applyAlignment="1">
      <alignment horizontal="center" vertical="center"/>
    </xf>
    <xf numFmtId="2" fontId="13" fillId="0" borderId="18" xfId="2" applyNumberFormat="1" applyFont="1" applyBorder="1" applyAlignment="1">
      <alignment horizontal="center" wrapText="1"/>
    </xf>
    <xf numFmtId="0" fontId="3" fillId="0" borderId="0" xfId="0" applyFont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4" fillId="0" borderId="4" xfId="0" applyFont="1" applyBorder="1"/>
    <xf numFmtId="0" fontId="4" fillId="0" borderId="0" xfId="0" applyFont="1" applyBorder="1"/>
    <xf numFmtId="0" fontId="5" fillId="0" borderId="5" xfId="0" applyFont="1" applyBorder="1"/>
    <xf numFmtId="0" fontId="4" fillId="0" borderId="5" xfId="0" applyFont="1" applyBorder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5" xfId="0" applyFont="1" applyBorder="1"/>
    <xf numFmtId="0" fontId="4" fillId="0" borderId="6" xfId="0" applyFont="1" applyBorder="1"/>
    <xf numFmtId="0" fontId="4" fillId="0" borderId="0" xfId="0" applyFont="1"/>
    <xf numFmtId="0" fontId="6" fillId="0" borderId="0" xfId="0" applyFont="1"/>
    <xf numFmtId="0" fontId="4" fillId="0" borderId="2" xfId="0" applyFont="1" applyBorder="1" applyAlignment="1">
      <alignment horizontal="right"/>
    </xf>
    <xf numFmtId="0" fontId="4" fillId="0" borderId="2" xfId="0" applyFont="1" applyBorder="1" applyAlignment="1">
      <alignment horizontal="center"/>
    </xf>
    <xf numFmtId="0" fontId="4" fillId="0" borderId="2" xfId="0" applyFont="1" applyBorder="1"/>
    <xf numFmtId="0" fontId="7" fillId="0" borderId="0" xfId="0" applyFont="1"/>
    <xf numFmtId="0" fontId="4" fillId="0" borderId="7" xfId="0" applyFont="1" applyBorder="1" applyAlignment="1">
      <alignment horizontal="center"/>
    </xf>
    <xf numFmtId="167" fontId="7" fillId="0" borderId="0" xfId="0" applyNumberFormat="1" applyFont="1"/>
    <xf numFmtId="0" fontId="4" fillId="0" borderId="0" xfId="0" applyFont="1" applyBorder="1" applyAlignment="1">
      <alignment horizontal="center"/>
    </xf>
    <xf numFmtId="0" fontId="4" fillId="0" borderId="7" xfId="0" applyFont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4" fillId="0" borderId="7" xfId="0" applyFont="1" applyBorder="1"/>
    <xf numFmtId="0" fontId="3" fillId="0" borderId="4" xfId="0" applyFont="1" applyBorder="1"/>
    <xf numFmtId="0" fontId="3" fillId="0" borderId="0" xfId="0" applyFont="1" applyBorder="1"/>
    <xf numFmtId="0" fontId="3" fillId="0" borderId="6" xfId="0" applyFont="1" applyBorder="1"/>
    <xf numFmtId="1" fontId="3" fillId="0" borderId="0" xfId="0" applyNumberFormat="1" applyFont="1" applyBorder="1"/>
    <xf numFmtId="0" fontId="9" fillId="0" borderId="0" xfId="0" applyFont="1" applyBorder="1" applyAlignment="1">
      <alignment horizontal="center"/>
    </xf>
    <xf numFmtId="0" fontId="9" fillId="0" borderId="0" xfId="0" applyFont="1" applyBorder="1"/>
    <xf numFmtId="0" fontId="10" fillId="0" borderId="4" xfId="0" applyFont="1" applyBorder="1"/>
    <xf numFmtId="0" fontId="10" fillId="0" borderId="0" xfId="0" applyFont="1" applyBorder="1"/>
    <xf numFmtId="0" fontId="10" fillId="0" borderId="6" xfId="0" applyFont="1" applyBorder="1"/>
    <xf numFmtId="0" fontId="10" fillId="0" borderId="0" xfId="0" applyFont="1"/>
    <xf numFmtId="0" fontId="3" fillId="0" borderId="9" xfId="0" applyFont="1" applyBorder="1"/>
    <xf numFmtId="0" fontId="3" fillId="0" borderId="5" xfId="0" applyFont="1" applyBorder="1"/>
    <xf numFmtId="0" fontId="3" fillId="0" borderId="10" xfId="0" applyFont="1" applyBorder="1"/>
    <xf numFmtId="0" fontId="3" fillId="0" borderId="0" xfId="0" applyFont="1" applyAlignment="1">
      <alignment horizontal="center"/>
    </xf>
    <xf numFmtId="0" fontId="11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13" fillId="0" borderId="0" xfId="0" applyFont="1"/>
    <xf numFmtId="0" fontId="13" fillId="0" borderId="11" xfId="0" applyFont="1" applyBorder="1" applyAlignment="1">
      <alignment vertical="center"/>
    </xf>
    <xf numFmtId="0" fontId="13" fillId="0" borderId="13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13" fillId="0" borderId="9" xfId="0" applyFont="1" applyBorder="1" applyAlignment="1">
      <alignment horizontal="left" vertical="center"/>
    </xf>
    <xf numFmtId="0" fontId="13" fillId="0" borderId="16" xfId="0" applyFont="1" applyBorder="1" applyAlignment="1">
      <alignment horizontal="left" vertical="center"/>
    </xf>
    <xf numFmtId="0" fontId="3" fillId="0" borderId="17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3" fillId="0" borderId="7" xfId="0" applyFont="1" applyBorder="1" applyAlignment="1">
      <alignment horizontal="left" vertical="center"/>
    </xf>
    <xf numFmtId="0" fontId="3" fillId="0" borderId="7" xfId="0" applyFont="1" applyBorder="1" applyAlignment="1">
      <alignment vertical="center"/>
    </xf>
    <xf numFmtId="3" fontId="13" fillId="0" borderId="14" xfId="0" applyNumberFormat="1" applyFont="1" applyBorder="1" applyAlignment="1">
      <alignment vertical="center"/>
    </xf>
    <xf numFmtId="0" fontId="13" fillId="0" borderId="0" xfId="0" applyFont="1" applyAlignment="1">
      <alignment vertical="center"/>
    </xf>
    <xf numFmtId="0" fontId="13" fillId="0" borderId="18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15" fillId="0" borderId="7" xfId="0" applyFont="1" applyBorder="1" applyAlignment="1">
      <alignment vertical="center"/>
    </xf>
    <xf numFmtId="3" fontId="3" fillId="0" borderId="19" xfId="0" applyNumberFormat="1" applyFont="1" applyBorder="1" applyAlignment="1">
      <alignment vertical="center"/>
    </xf>
    <xf numFmtId="3" fontId="3" fillId="0" borderId="20" xfId="0" applyNumberFormat="1" applyFont="1" applyBorder="1" applyAlignment="1">
      <alignment vertical="center"/>
    </xf>
    <xf numFmtId="3" fontId="16" fillId="0" borderId="14" xfId="0" applyNumberFormat="1" applyFont="1" applyBorder="1" applyAlignment="1">
      <alignment vertical="center"/>
    </xf>
    <xf numFmtId="0" fontId="15" fillId="0" borderId="21" xfId="0" applyFont="1" applyBorder="1" applyAlignment="1">
      <alignment vertical="center"/>
    </xf>
    <xf numFmtId="0" fontId="15" fillId="0" borderId="19" xfId="0" applyFont="1" applyBorder="1" applyAlignment="1">
      <alignment vertical="center"/>
    </xf>
    <xf numFmtId="0" fontId="15" fillId="0" borderId="18" xfId="0" applyFont="1" applyBorder="1" applyAlignment="1">
      <alignment vertical="center"/>
    </xf>
    <xf numFmtId="0" fontId="15" fillId="0" borderId="22" xfId="0" applyFont="1" applyBorder="1" applyAlignment="1">
      <alignment vertical="center"/>
    </xf>
    <xf numFmtId="0" fontId="2" fillId="0" borderId="0" xfId="0" applyFont="1"/>
    <xf numFmtId="0" fontId="15" fillId="0" borderId="1" xfId="0" applyFont="1" applyBorder="1" applyAlignment="1">
      <alignment vertical="center"/>
    </xf>
    <xf numFmtId="0" fontId="15" fillId="0" borderId="20" xfId="0" applyFont="1" applyBorder="1" applyAlignment="1">
      <alignment vertical="center"/>
    </xf>
    <xf numFmtId="3" fontId="13" fillId="0" borderId="23" xfId="0" applyNumberFormat="1" applyFont="1" applyBorder="1" applyAlignment="1">
      <alignment vertical="center"/>
    </xf>
    <xf numFmtId="3" fontId="2" fillId="0" borderId="22" xfId="0" applyNumberFormat="1" applyFont="1" applyBorder="1" applyAlignment="1">
      <alignment vertical="center"/>
    </xf>
    <xf numFmtId="3" fontId="2" fillId="0" borderId="24" xfId="0" applyNumberFormat="1" applyFont="1" applyBorder="1" applyAlignment="1">
      <alignment vertical="center"/>
    </xf>
    <xf numFmtId="3" fontId="13" fillId="0" borderId="25" xfId="0" applyNumberFormat="1" applyFont="1" applyBorder="1" applyAlignment="1">
      <alignment vertical="center"/>
    </xf>
    <xf numFmtId="3" fontId="13" fillId="0" borderId="26" xfId="0" applyNumberFormat="1" applyFont="1" applyBorder="1" applyAlignment="1">
      <alignment vertical="center"/>
    </xf>
    <xf numFmtId="0" fontId="3" fillId="0" borderId="18" xfId="0" applyFont="1" applyBorder="1" applyAlignment="1">
      <alignment horizontal="center" vertical="center"/>
    </xf>
    <xf numFmtId="0" fontId="15" fillId="0" borderId="9" xfId="0" applyFont="1" applyBorder="1" applyAlignment="1">
      <alignment vertical="center"/>
    </xf>
    <xf numFmtId="3" fontId="3" fillId="0" borderId="22" xfId="0" applyNumberFormat="1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27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0" xfId="0" applyFont="1" applyBorder="1" applyAlignment="1">
      <alignment vertical="center"/>
    </xf>
    <xf numFmtId="0" fontId="13" fillId="0" borderId="11" xfId="0" applyFont="1" applyBorder="1" applyAlignment="1">
      <alignment horizontal="center" vertical="center"/>
    </xf>
    <xf numFmtId="0" fontId="13" fillId="0" borderId="19" xfId="0" applyFont="1" applyBorder="1" applyAlignment="1">
      <alignment horizontal="left" vertical="center"/>
    </xf>
    <xf numFmtId="0" fontId="15" fillId="0" borderId="7" xfId="0" applyFont="1" applyBorder="1" applyAlignment="1">
      <alignment vertical="center" wrapText="1"/>
    </xf>
    <xf numFmtId="0" fontId="15" fillId="0" borderId="18" xfId="0" applyFont="1" applyBorder="1" applyAlignment="1">
      <alignment vertical="center" wrapText="1"/>
    </xf>
    <xf numFmtId="0" fontId="3" fillId="0" borderId="2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3" fillId="0" borderId="13" xfId="0" applyFont="1" applyBorder="1" applyAlignment="1">
      <alignment horizontal="left" vertical="center"/>
    </xf>
    <xf numFmtId="0" fontId="13" fillId="0" borderId="13" xfId="0" applyFont="1" applyBorder="1" applyAlignment="1">
      <alignment vertical="center"/>
    </xf>
    <xf numFmtId="0" fontId="13" fillId="0" borderId="9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5" fillId="0" borderId="5" xfId="0" applyFont="1" applyBorder="1" applyAlignment="1">
      <alignment vertical="center"/>
    </xf>
    <xf numFmtId="3" fontId="3" fillId="0" borderId="22" xfId="0" applyNumberFormat="1" applyFont="1" applyBorder="1" applyAlignment="1">
      <alignment vertical="center"/>
    </xf>
    <xf numFmtId="0" fontId="15" fillId="0" borderId="29" xfId="0" applyFont="1" applyBorder="1" applyAlignment="1">
      <alignment vertical="center"/>
    </xf>
    <xf numFmtId="0" fontId="3" fillId="0" borderId="30" xfId="0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3" fillId="0" borderId="5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3" fillId="0" borderId="19" xfId="0" applyFont="1" applyBorder="1" applyAlignment="1">
      <alignment vertical="center"/>
    </xf>
    <xf numFmtId="0" fontId="13" fillId="0" borderId="20" xfId="0" applyFont="1" applyBorder="1" applyAlignment="1">
      <alignment horizontal="center" vertical="center"/>
    </xf>
    <xf numFmtId="0" fontId="13" fillId="0" borderId="31" xfId="0" applyFont="1" applyBorder="1" applyAlignment="1">
      <alignment horizontal="center" vertical="center"/>
    </xf>
    <xf numFmtId="3" fontId="13" fillId="0" borderId="33" xfId="0" applyNumberFormat="1" applyFont="1" applyBorder="1" applyAlignment="1">
      <alignment vertical="center"/>
    </xf>
    <xf numFmtId="3" fontId="13" fillId="0" borderId="34" xfId="0" applyNumberFormat="1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0" fillId="0" borderId="0" xfId="0" applyBorder="1"/>
    <xf numFmtId="0" fontId="3" fillId="0" borderId="0" xfId="0" applyFont="1" applyBorder="1" applyAlignment="1">
      <alignment vertical="center"/>
    </xf>
    <xf numFmtId="0" fontId="13" fillId="0" borderId="35" xfId="0" applyFont="1" applyBorder="1" applyAlignment="1">
      <alignment vertical="center"/>
    </xf>
    <xf numFmtId="0" fontId="13" fillId="0" borderId="24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36" xfId="0" applyFont="1" applyBorder="1" applyAlignment="1">
      <alignment vertical="center"/>
    </xf>
    <xf numFmtId="37" fontId="13" fillId="0" borderId="24" xfId="0" applyNumberFormat="1" applyFont="1" applyBorder="1" applyAlignment="1">
      <alignment vertical="center"/>
    </xf>
    <xf numFmtId="0" fontId="15" fillId="0" borderId="36" xfId="0" applyFont="1" applyBorder="1" applyAlignment="1">
      <alignment vertical="center"/>
    </xf>
    <xf numFmtId="3" fontId="3" fillId="0" borderId="24" xfId="0" applyNumberFormat="1" applyFont="1" applyBorder="1" applyAlignment="1">
      <alignment vertical="center"/>
    </xf>
    <xf numFmtId="3" fontId="3" fillId="0" borderId="0" xfId="0" applyNumberFormat="1" applyFont="1" applyBorder="1" applyAlignment="1">
      <alignment vertical="center"/>
    </xf>
    <xf numFmtId="3" fontId="0" fillId="0" borderId="0" xfId="0" applyNumberFormat="1" applyBorder="1"/>
    <xf numFmtId="3" fontId="1" fillId="0" borderId="0" xfId="2" applyNumberFormat="1" applyFont="1" applyBorder="1" applyAlignment="1" applyProtection="1">
      <alignment vertical="top"/>
    </xf>
    <xf numFmtId="0" fontId="17" fillId="0" borderId="0" xfId="0" applyFont="1" applyBorder="1" applyAlignment="1">
      <alignment vertical="top"/>
    </xf>
    <xf numFmtId="39" fontId="18" fillId="0" borderId="0" xfId="0" applyNumberFormat="1" applyFont="1" applyBorder="1" applyAlignment="1">
      <alignment horizontal="right" vertical="top"/>
    </xf>
    <xf numFmtId="3" fontId="17" fillId="0" borderId="0" xfId="0" applyNumberFormat="1" applyFont="1" applyBorder="1" applyAlignment="1">
      <alignment horizontal="left" vertical="top"/>
    </xf>
    <xf numFmtId="3" fontId="17" fillId="0" borderId="0" xfId="0" applyNumberFormat="1" applyFont="1" applyBorder="1" applyAlignment="1">
      <alignment vertical="top"/>
    </xf>
    <xf numFmtId="0" fontId="17" fillId="0" borderId="0" xfId="0" applyFont="1" applyBorder="1" applyAlignment="1">
      <alignment horizontal="left" vertical="top"/>
    </xf>
    <xf numFmtId="3" fontId="13" fillId="0" borderId="24" xfId="0" applyNumberFormat="1" applyFont="1" applyBorder="1" applyAlignment="1">
      <alignment vertical="center"/>
    </xf>
    <xf numFmtId="0" fontId="13" fillId="0" borderId="36" xfId="0" applyFont="1" applyBorder="1" applyAlignment="1">
      <alignment vertical="center"/>
    </xf>
    <xf numFmtId="39" fontId="0" fillId="0" borderId="0" xfId="0" applyNumberFormat="1" applyBorder="1"/>
    <xf numFmtId="0" fontId="14" fillId="0" borderId="5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3" fontId="13" fillId="0" borderId="37" xfId="0" applyNumberFormat="1" applyFont="1" applyBorder="1" applyAlignment="1">
      <alignment vertical="center"/>
    </xf>
    <xf numFmtId="0" fontId="10" fillId="0" borderId="0" xfId="0" applyFont="1" applyAlignment="1">
      <alignment horizontal="center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1" fillId="0" borderId="0" xfId="0" applyFont="1" applyAlignment="1">
      <alignment vertical="center"/>
    </xf>
    <xf numFmtId="0" fontId="13" fillId="0" borderId="35" xfId="0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13" fillId="0" borderId="18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36" xfId="0" applyFont="1" applyBorder="1" applyAlignment="1">
      <alignment horizontal="left" vertical="center"/>
    </xf>
    <xf numFmtId="37" fontId="13" fillId="0" borderId="24" xfId="0" applyNumberFormat="1" applyFont="1" applyBorder="1" applyAlignment="1">
      <alignment horizontal="right" vertical="center"/>
    </xf>
    <xf numFmtId="37" fontId="16" fillId="0" borderId="24" xfId="0" applyNumberFormat="1" applyFont="1" applyBorder="1" applyAlignment="1">
      <alignment horizontal="right" vertical="center"/>
    </xf>
    <xf numFmtId="0" fontId="10" fillId="0" borderId="24" xfId="0" applyFont="1" applyBorder="1" applyAlignment="1">
      <alignment horizontal="center" vertical="center"/>
    </xf>
    <xf numFmtId="0" fontId="3" fillId="0" borderId="18" xfId="0" applyFont="1" applyBorder="1" applyAlignment="1">
      <alignment horizontal="left" vertical="center"/>
    </xf>
    <xf numFmtId="0" fontId="15" fillId="0" borderId="7" xfId="0" applyFont="1" applyBorder="1" applyAlignment="1">
      <alignment horizontal="left" vertical="center"/>
    </xf>
    <xf numFmtId="37" fontId="3" fillId="0" borderId="35" xfId="0" applyNumberFormat="1" applyFont="1" applyBorder="1" applyAlignment="1">
      <alignment horizontal="right" vertical="center"/>
    </xf>
    <xf numFmtId="0" fontId="10" fillId="0" borderId="35" xfId="0" applyFont="1" applyBorder="1" applyAlignment="1">
      <alignment horizontal="center" vertical="center"/>
    </xf>
    <xf numFmtId="0" fontId="15" fillId="0" borderId="2" xfId="0" applyFont="1" applyBorder="1" applyAlignment="1">
      <alignment horizontal="left" vertical="center"/>
    </xf>
    <xf numFmtId="0" fontId="15" fillId="0" borderId="3" xfId="0" applyFont="1" applyBorder="1" applyAlignment="1">
      <alignment vertical="center"/>
    </xf>
    <xf numFmtId="37" fontId="16" fillId="0" borderId="24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left" vertical="center"/>
    </xf>
    <xf numFmtId="0" fontId="15" fillId="0" borderId="3" xfId="0" applyFont="1" applyBorder="1" applyAlignment="1">
      <alignment horizontal="left" vertical="center"/>
    </xf>
    <xf numFmtId="0" fontId="10" fillId="0" borderId="38" xfId="0" applyFont="1" applyBorder="1" applyAlignment="1">
      <alignment horizontal="center" vertical="center"/>
    </xf>
    <xf numFmtId="0" fontId="3" fillId="0" borderId="9" xfId="0" applyFont="1" applyBorder="1" applyAlignment="1">
      <alignment horizontal="left" vertical="center"/>
    </xf>
    <xf numFmtId="0" fontId="15" fillId="0" borderId="10" xfId="0" applyFont="1" applyBorder="1" applyAlignment="1">
      <alignment horizontal="left" vertical="center"/>
    </xf>
    <xf numFmtId="0" fontId="1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37" fontId="13" fillId="0" borderId="24" xfId="0" applyNumberFormat="1" applyFont="1" applyBorder="1" applyAlignment="1">
      <alignment horizontal="right" vertical="center"/>
    </xf>
    <xf numFmtId="0" fontId="15" fillId="0" borderId="36" xfId="0" applyFont="1" applyBorder="1" applyAlignment="1">
      <alignment horizontal="left" vertical="center"/>
    </xf>
    <xf numFmtId="37" fontId="3" fillId="0" borderId="24" xfId="0" applyNumberFormat="1" applyFont="1" applyBorder="1" applyAlignment="1">
      <alignment horizontal="right" vertical="center"/>
    </xf>
    <xf numFmtId="168" fontId="3" fillId="0" borderId="0" xfId="0" applyNumberFormat="1" applyFont="1"/>
    <xf numFmtId="37" fontId="3" fillId="0" borderId="0" xfId="0" applyNumberFormat="1" applyFont="1"/>
    <xf numFmtId="0" fontId="3" fillId="0" borderId="18" xfId="0" applyFont="1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36" xfId="0" applyFont="1" applyBorder="1"/>
    <xf numFmtId="3" fontId="13" fillId="0" borderId="24" xfId="0" applyNumberFormat="1" applyFont="1" applyBorder="1" applyAlignment="1">
      <alignment horizontal="center" vertical="center"/>
    </xf>
    <xf numFmtId="0" fontId="10" fillId="0" borderId="24" xfId="0" applyFont="1" applyBorder="1" applyAlignment="1">
      <alignment horizontal="center"/>
    </xf>
    <xf numFmtId="0" fontId="15" fillId="0" borderId="0" xfId="0" applyFont="1"/>
    <xf numFmtId="0" fontId="13" fillId="0" borderId="35" xfId="2" applyNumberFormat="1" applyFont="1" applyBorder="1" applyAlignment="1">
      <alignment horizontal="center"/>
    </xf>
    <xf numFmtId="2" fontId="23" fillId="0" borderId="6" xfId="2" applyNumberFormat="1" applyFont="1" applyBorder="1" applyAlignment="1">
      <alignment horizontal="center" wrapText="1"/>
    </xf>
    <xf numFmtId="0" fontId="24" fillId="0" borderId="8" xfId="2" applyNumberFormat="1" applyFont="1" applyBorder="1" applyAlignment="1">
      <alignment horizontal="center" vertical="center" wrapText="1"/>
    </xf>
    <xf numFmtId="0" fontId="13" fillId="0" borderId="31" xfId="2" applyNumberFormat="1" applyFont="1" applyBorder="1" applyAlignment="1">
      <alignment horizontal="center"/>
    </xf>
    <xf numFmtId="0" fontId="13" fillId="0" borderId="40" xfId="2" applyNumberFormat="1" applyFont="1" applyBorder="1" applyAlignment="1">
      <alignment horizontal="left" wrapText="1"/>
    </xf>
    <xf numFmtId="3" fontId="13" fillId="0" borderId="40" xfId="2" applyNumberFormat="1" applyFont="1" applyBorder="1" applyAlignment="1">
      <alignment horizontal="left" wrapText="1"/>
    </xf>
    <xf numFmtId="0" fontId="3" fillId="0" borderId="28" xfId="2" applyNumberFormat="1" applyFont="1" applyBorder="1" applyAlignment="1">
      <alignment horizontal="center"/>
    </xf>
    <xf numFmtId="0" fontId="3" fillId="0" borderId="36" xfId="2" applyNumberFormat="1" applyFont="1" applyBorder="1" applyAlignment="1">
      <alignment horizontal="left" wrapText="1"/>
    </xf>
    <xf numFmtId="0" fontId="3" fillId="0" borderId="27" xfId="2" applyNumberFormat="1" applyFont="1" applyBorder="1" applyAlignment="1">
      <alignment horizontal="center"/>
    </xf>
    <xf numFmtId="37" fontId="3" fillId="0" borderId="36" xfId="2" applyNumberFormat="1" applyFont="1" applyBorder="1" applyAlignment="1">
      <alignment horizontal="left" wrapText="1"/>
    </xf>
    <xf numFmtId="3" fontId="2" fillId="0" borderId="24" xfId="2" applyNumberFormat="1" applyFont="1" applyBorder="1" applyAlignment="1"/>
    <xf numFmtId="0" fontId="15" fillId="0" borderId="36" xfId="2" applyNumberFormat="1" applyFont="1" applyBorder="1" applyAlignment="1">
      <alignment horizontal="left" wrapText="1"/>
    </xf>
    <xf numFmtId="3" fontId="2" fillId="0" borderId="24" xfId="0" applyNumberFormat="1" applyFont="1" applyBorder="1" applyAlignment="1"/>
    <xf numFmtId="0" fontId="13" fillId="0" borderId="17" xfId="2" applyNumberFormat="1" applyFont="1" applyBorder="1" applyAlignment="1">
      <alignment horizontal="center"/>
    </xf>
    <xf numFmtId="0" fontId="13" fillId="0" borderId="36" xfId="2" applyNumberFormat="1" applyFont="1" applyBorder="1" applyAlignment="1">
      <alignment horizontal="left" wrapText="1"/>
    </xf>
    <xf numFmtId="0" fontId="3" fillId="0" borderId="38" xfId="2" applyNumberFormat="1" applyFont="1" applyBorder="1" applyAlignment="1">
      <alignment horizontal="left" wrapText="1"/>
    </xf>
    <xf numFmtId="0" fontId="0" fillId="0" borderId="0" xfId="0" applyAlignment="1" applyProtection="1">
      <alignment vertical="top"/>
      <protection locked="0"/>
    </xf>
    <xf numFmtId="0" fontId="3" fillId="0" borderId="15" xfId="2" applyNumberFormat="1" applyFont="1" applyBorder="1" applyAlignment="1">
      <alignment horizontal="center"/>
    </xf>
    <xf numFmtId="0" fontId="3" fillId="0" borderId="10" xfId="2" applyNumberFormat="1" applyFont="1" applyBorder="1" applyAlignment="1">
      <alignment horizontal="left" wrapText="1"/>
    </xf>
    <xf numFmtId="0" fontId="13" fillId="0" borderId="17" xfId="2" applyNumberFormat="1" applyFont="1" applyBorder="1" applyAlignment="1">
      <alignment horizontal="center" vertical="center"/>
    </xf>
    <xf numFmtId="0" fontId="13" fillId="0" borderId="27" xfId="2" applyNumberFormat="1" applyFont="1" applyBorder="1" applyAlignment="1">
      <alignment horizontal="center" vertical="center"/>
    </xf>
    <xf numFmtId="0" fontId="3" fillId="0" borderId="36" xfId="2" applyNumberFormat="1" applyFont="1" applyBorder="1" applyAlignment="1">
      <alignment horizontal="center" wrapText="1"/>
    </xf>
    <xf numFmtId="0" fontId="25" fillId="0" borderId="0" xfId="0" applyFont="1" applyAlignment="1" applyProtection="1">
      <alignment vertical="top"/>
      <protection locked="0"/>
    </xf>
    <xf numFmtId="0" fontId="13" fillId="0" borderId="28" xfId="2" applyNumberFormat="1" applyFont="1" applyBorder="1" applyAlignment="1">
      <alignment horizontal="center"/>
    </xf>
    <xf numFmtId="0" fontId="6" fillId="0" borderId="24" xfId="2" applyNumberFormat="1" applyFont="1" applyBorder="1" applyAlignment="1">
      <alignment horizontal="left" wrapText="1"/>
    </xf>
    <xf numFmtId="0" fontId="13" fillId="0" borderId="24" xfId="0" applyFont="1" applyBorder="1" applyAlignment="1">
      <alignment horizontal="left"/>
    </xf>
    <xf numFmtId="0" fontId="13" fillId="0" borderId="24" xfId="0" applyFont="1" applyBorder="1"/>
    <xf numFmtId="0" fontId="3" fillId="0" borderId="24" xfId="0" applyFont="1" applyBorder="1" applyAlignment="1">
      <alignment horizontal="left"/>
    </xf>
    <xf numFmtId="0" fontId="13" fillId="0" borderId="27" xfId="2" applyNumberFormat="1" applyFont="1" applyBorder="1" applyAlignment="1">
      <alignment horizontal="center"/>
    </xf>
    <xf numFmtId="0" fontId="13" fillId="0" borderId="24" xfId="2" applyNumberFormat="1" applyFont="1" applyBorder="1" applyAlignment="1">
      <alignment horizontal="left" wrapText="1"/>
    </xf>
    <xf numFmtId="0" fontId="13" fillId="0" borderId="15" xfId="2" applyNumberFormat="1" applyFont="1" applyBorder="1" applyAlignment="1">
      <alignment horizontal="center"/>
    </xf>
    <xf numFmtId="0" fontId="13" fillId="0" borderId="38" xfId="2" applyNumberFormat="1" applyFont="1" applyBorder="1" applyAlignment="1">
      <alignment horizontal="left" wrapText="1"/>
    </xf>
    <xf numFmtId="0" fontId="13" fillId="0" borderId="41" xfId="2" applyNumberFormat="1" applyFont="1" applyBorder="1" applyAlignment="1">
      <alignment horizontal="center"/>
    </xf>
    <xf numFmtId="0" fontId="13" fillId="0" borderId="42" xfId="2" applyNumberFormat="1" applyFont="1" applyBorder="1" applyAlignment="1">
      <alignment horizontal="left" wrapText="1"/>
    </xf>
    <xf numFmtId="3" fontId="13" fillId="0" borderId="42" xfId="2" applyNumberFormat="1" applyFont="1" applyBorder="1" applyAlignment="1"/>
    <xf numFmtId="0" fontId="13" fillId="0" borderId="0" xfId="2" applyNumberFormat="1" applyFont="1" applyBorder="1" applyAlignment="1">
      <alignment horizontal="center"/>
    </xf>
    <xf numFmtId="0" fontId="13" fillId="0" borderId="0" xfId="2" applyNumberFormat="1" applyFont="1" applyBorder="1" applyAlignment="1">
      <alignment horizontal="left" wrapText="1"/>
    </xf>
    <xf numFmtId="0" fontId="26" fillId="0" borderId="35" xfId="2" applyNumberFormat="1" applyFont="1" applyBorder="1"/>
    <xf numFmtId="2" fontId="23" fillId="0" borderId="35" xfId="2" applyNumberFormat="1" applyFont="1" applyBorder="1" applyAlignment="1">
      <alignment horizontal="center" wrapText="1"/>
    </xf>
    <xf numFmtId="2" fontId="23" fillId="0" borderId="8" xfId="2" applyNumberFormat="1" applyFont="1" applyBorder="1" applyAlignment="1">
      <alignment horizontal="center" wrapText="1"/>
    </xf>
    <xf numFmtId="3" fontId="3" fillId="0" borderId="0" xfId="0" applyNumberFormat="1" applyFont="1"/>
    <xf numFmtId="0" fontId="24" fillId="0" borderId="43" xfId="2" applyNumberFormat="1" applyFont="1" applyBorder="1" applyAlignment="1">
      <alignment horizontal="center"/>
    </xf>
    <xf numFmtId="0" fontId="24" fillId="0" borderId="40" xfId="2" applyNumberFormat="1" applyFont="1" applyBorder="1" applyAlignment="1">
      <alignment horizontal="left" wrapText="1"/>
    </xf>
    <xf numFmtId="3" fontId="24" fillId="0" borderId="44" xfId="2" applyNumberFormat="1" applyFont="1" applyBorder="1" applyAlignment="1"/>
    <xf numFmtId="0" fontId="26" fillId="0" borderId="17" xfId="2" applyNumberFormat="1" applyFont="1" applyBorder="1" applyAlignment="1">
      <alignment horizontal="left"/>
    </xf>
    <xf numFmtId="0" fontId="26" fillId="0" borderId="24" xfId="2" applyNumberFormat="1" applyFont="1" applyBorder="1" applyAlignment="1">
      <alignment horizontal="left" wrapText="1"/>
    </xf>
    <xf numFmtId="3" fontId="26" fillId="0" borderId="24" xfId="2" applyNumberFormat="1" applyFont="1" applyBorder="1" applyAlignment="1"/>
    <xf numFmtId="37" fontId="26" fillId="0" borderId="0" xfId="0" applyNumberFormat="1" applyFont="1" applyAlignment="1">
      <alignment horizontal="right" vertical="top"/>
    </xf>
    <xf numFmtId="0" fontId="26" fillId="0" borderId="24" xfId="2" applyNumberFormat="1" applyFont="1" applyBorder="1" applyAlignment="1">
      <alignment horizontal="left" wrapText="1"/>
    </xf>
    <xf numFmtId="0" fontId="27" fillId="0" borderId="0" xfId="0" applyFont="1" applyAlignment="1" applyProtection="1">
      <alignment vertical="top"/>
      <protection locked="0"/>
    </xf>
    <xf numFmtId="37" fontId="0" fillId="0" borderId="0" xfId="0" applyNumberFormat="1" applyAlignment="1" applyProtection="1">
      <alignment vertical="top"/>
      <protection locked="0"/>
    </xf>
    <xf numFmtId="3" fontId="0" fillId="0" borderId="0" xfId="0" applyNumberFormat="1" applyAlignment="1" applyProtection="1">
      <alignment vertical="top"/>
      <protection locked="0"/>
    </xf>
    <xf numFmtId="0" fontId="24" fillId="0" borderId="17" xfId="2" applyNumberFormat="1" applyFont="1" applyBorder="1" applyAlignment="1">
      <alignment horizontal="center"/>
    </xf>
    <xf numFmtId="0" fontId="24" fillId="0" borderId="24" xfId="2" applyNumberFormat="1" applyFont="1" applyBorder="1" applyAlignment="1">
      <alignment horizontal="left" wrapText="1"/>
    </xf>
    <xf numFmtId="3" fontId="24" fillId="0" borderId="24" xfId="2" applyNumberFormat="1" applyFont="1" applyBorder="1" applyAlignment="1"/>
    <xf numFmtId="1" fontId="3" fillId="0" borderId="0" xfId="0" applyNumberFormat="1" applyFont="1"/>
    <xf numFmtId="0" fontId="26" fillId="0" borderId="17" xfId="2" applyNumberFormat="1" applyFont="1" applyBorder="1" applyAlignment="1">
      <alignment horizontal="center"/>
    </xf>
    <xf numFmtId="1" fontId="28" fillId="0" borderId="0" xfId="0" applyNumberFormat="1" applyFont="1"/>
    <xf numFmtId="0" fontId="26" fillId="0" borderId="24" xfId="2" applyNumberFormat="1" applyFont="1" applyBorder="1" applyAlignment="1">
      <alignment horizontal="left"/>
    </xf>
    <xf numFmtId="1" fontId="26" fillId="0" borderId="0" xfId="0" applyNumberFormat="1" applyFont="1" applyAlignment="1">
      <alignment horizontal="right" vertical="top"/>
    </xf>
    <xf numFmtId="3" fontId="26" fillId="0" borderId="24" xfId="2" applyNumberFormat="1" applyFont="1" applyBorder="1" applyAlignment="1">
      <alignment wrapText="1"/>
    </xf>
    <xf numFmtId="0" fontId="26" fillId="0" borderId="17" xfId="2" applyNumberFormat="1" applyFont="1" applyBorder="1" applyAlignment="1">
      <alignment horizontal="center"/>
    </xf>
    <xf numFmtId="1" fontId="28" fillId="0" borderId="0" xfId="0" applyNumberFormat="1" applyFont="1"/>
    <xf numFmtId="0" fontId="24" fillId="0" borderId="24" xfId="2" applyNumberFormat="1" applyFont="1" applyBorder="1" applyAlignment="1">
      <alignment horizontal="left"/>
    </xf>
    <xf numFmtId="3" fontId="24" fillId="0" borderId="24" xfId="2" applyNumberFormat="1" applyFont="1" applyBorder="1" applyAlignment="1"/>
    <xf numFmtId="0" fontId="26" fillId="0" borderId="45" xfId="0" applyFont="1" applyBorder="1"/>
    <xf numFmtId="0" fontId="24" fillId="0" borderId="0" xfId="0" applyFont="1" applyBorder="1"/>
    <xf numFmtId="0" fontId="26" fillId="0" borderId="0" xfId="0" applyFont="1" applyBorder="1"/>
    <xf numFmtId="0" fontId="24" fillId="0" borderId="8" xfId="2" applyNumberFormat="1" applyFont="1" applyBorder="1" applyAlignment="1">
      <alignment horizontal="center" vertical="center" wrapText="1"/>
    </xf>
    <xf numFmtId="0" fontId="24" fillId="0" borderId="17" xfId="2" applyNumberFormat="1" applyFont="1" applyBorder="1"/>
    <xf numFmtId="0" fontId="24" fillId="0" borderId="18" xfId="2" applyNumberFormat="1" applyFont="1" applyBorder="1" applyAlignment="1">
      <alignment horizontal="right"/>
    </xf>
    <xf numFmtId="0" fontId="24" fillId="0" borderId="46" xfId="2" applyNumberFormat="1" applyFont="1" applyBorder="1" applyAlignment="1"/>
    <xf numFmtId="0" fontId="26" fillId="0" borderId="17" xfId="0" applyFont="1" applyBorder="1"/>
    <xf numFmtId="0" fontId="26" fillId="0" borderId="17" xfId="2" applyNumberFormat="1" applyFont="1" applyBorder="1"/>
    <xf numFmtId="0" fontId="26" fillId="0" borderId="18" xfId="2" applyNumberFormat="1" applyFont="1" applyBorder="1" applyAlignment="1">
      <alignment horizontal="left"/>
    </xf>
    <xf numFmtId="0" fontId="26" fillId="0" borderId="41" xfId="2" applyNumberFormat="1" applyFont="1" applyBorder="1"/>
    <xf numFmtId="0" fontId="24" fillId="0" borderId="42" xfId="2" applyNumberFormat="1" applyFont="1" applyBorder="1" applyAlignment="1">
      <alignment horizontal="left"/>
    </xf>
    <xf numFmtId="0" fontId="26" fillId="0" borderId="42" xfId="2" applyNumberFormat="1" applyFont="1" applyBorder="1" applyAlignment="1">
      <alignment horizontal="left"/>
    </xf>
    <xf numFmtId="0" fontId="26" fillId="0" borderId="47" xfId="2" applyNumberFormat="1" applyFont="1" applyBorder="1" applyAlignment="1">
      <alignment horizontal="left"/>
    </xf>
    <xf numFmtId="37" fontId="13" fillId="0" borderId="0" xfId="0" applyNumberFormat="1" applyFont="1" applyBorder="1" applyAlignment="1">
      <alignment horizontal="right" vertical="center"/>
    </xf>
    <xf numFmtId="0" fontId="19" fillId="0" borderId="24" xfId="0" applyFont="1" applyBorder="1" applyAlignment="1">
      <alignment horizontal="left" vertical="center"/>
    </xf>
    <xf numFmtId="0" fontId="13" fillId="0" borderId="18" xfId="0" applyFont="1" applyBorder="1" applyAlignment="1">
      <alignment vertical="center"/>
    </xf>
    <xf numFmtId="37" fontId="3" fillId="0" borderId="0" xfId="0" applyNumberFormat="1" applyFont="1" applyBorder="1" applyAlignment="1">
      <alignment horizontal="right" vertical="center"/>
    </xf>
    <xf numFmtId="0" fontId="14" fillId="0" borderId="24" xfId="0" applyFont="1" applyBorder="1" applyAlignment="1">
      <alignment horizontal="center" vertical="center"/>
    </xf>
    <xf numFmtId="37" fontId="15" fillId="0" borderId="36" xfId="0" applyNumberFormat="1" applyFont="1" applyBorder="1" applyAlignment="1">
      <alignment vertical="center"/>
    </xf>
    <xf numFmtId="3" fontId="3" fillId="0" borderId="24" xfId="0" applyNumberFormat="1" applyFont="1" applyBorder="1" applyAlignment="1">
      <alignment horizontal="right" vertical="center"/>
    </xf>
    <xf numFmtId="3" fontId="3" fillId="0" borderId="0" xfId="0" applyNumberFormat="1" applyFont="1" applyAlignment="1">
      <alignment vertical="center"/>
    </xf>
    <xf numFmtId="37" fontId="6" fillId="0" borderId="36" xfId="0" applyNumberFormat="1" applyFont="1" applyBorder="1" applyAlignment="1">
      <alignment vertical="center"/>
    </xf>
    <xf numFmtId="3" fontId="15" fillId="0" borderId="36" xfId="0" applyNumberFormat="1" applyFont="1" applyBorder="1" applyAlignment="1">
      <alignment vertical="center"/>
    </xf>
    <xf numFmtId="3" fontId="13" fillId="0" borderId="24" xfId="0" applyNumberFormat="1" applyFont="1" applyBorder="1" applyAlignment="1">
      <alignment horizontal="right" vertical="center"/>
    </xf>
    <xf numFmtId="0" fontId="32" fillId="0" borderId="0" xfId="2" applyNumberFormat="1" applyFont="1" applyAlignment="1"/>
    <xf numFmtId="0" fontId="32" fillId="0" borderId="0" xfId="2" applyNumberFormat="1" applyFont="1" applyAlignment="1">
      <alignment vertical="center"/>
    </xf>
    <xf numFmtId="0" fontId="33" fillId="0" borderId="0" xfId="2" applyNumberFormat="1" applyFont="1" applyAlignment="1">
      <alignment horizontal="center"/>
    </xf>
    <xf numFmtId="0" fontId="32" fillId="0" borderId="24" xfId="2" applyNumberFormat="1" applyFont="1" applyBorder="1" applyAlignment="1"/>
    <xf numFmtId="0" fontId="34" fillId="0" borderId="24" xfId="2" applyNumberFormat="1" applyFont="1" applyBorder="1" applyAlignment="1">
      <alignment vertical="center" textRotation="90" wrapText="1"/>
    </xf>
    <xf numFmtId="0" fontId="35" fillId="0" borderId="24" xfId="2" applyNumberFormat="1" applyFont="1" applyBorder="1" applyAlignment="1">
      <alignment horizontal="center" vertical="center" textRotation="90"/>
    </xf>
    <xf numFmtId="0" fontId="35" fillId="0" borderId="24" xfId="2" applyNumberFormat="1" applyFont="1" applyBorder="1" applyAlignment="1">
      <alignment horizontal="center" vertical="center" textRotation="90" wrapText="1"/>
    </xf>
    <xf numFmtId="0" fontId="35" fillId="0" borderId="0" xfId="2" applyNumberFormat="1" applyFont="1" applyBorder="1" applyAlignment="1">
      <alignment horizontal="center" vertical="center" textRotation="90" wrapText="1"/>
    </xf>
    <xf numFmtId="0" fontId="35" fillId="0" borderId="24" xfId="2" applyNumberFormat="1" applyFont="1" applyBorder="1" applyAlignment="1">
      <alignment vertical="center" wrapText="1"/>
    </xf>
    <xf numFmtId="169" fontId="4" fillId="0" borderId="35" xfId="0" applyNumberFormat="1" applyFont="1" applyBorder="1" applyAlignment="1">
      <alignment vertical="center"/>
    </xf>
    <xf numFmtId="169" fontId="13" fillId="0" borderId="24" xfId="1" applyNumberFormat="1" applyFont="1" applyBorder="1" applyAlignment="1" applyProtection="1">
      <alignment horizontal="center" vertical="center" wrapText="1"/>
    </xf>
    <xf numFmtId="37" fontId="13" fillId="0" borderId="0" xfId="1" applyNumberFormat="1" applyFont="1" applyBorder="1" applyAlignment="1" applyProtection="1">
      <alignment horizontal="center" vertical="center" wrapText="1"/>
    </xf>
    <xf numFmtId="0" fontId="34" fillId="0" borderId="24" xfId="2" applyNumberFormat="1" applyFont="1" applyBorder="1" applyAlignment="1">
      <alignment vertical="center" wrapText="1"/>
    </xf>
    <xf numFmtId="169" fontId="3" fillId="0" borderId="24" xfId="1" applyNumberFormat="1" applyFont="1" applyBorder="1" applyAlignment="1" applyProtection="1">
      <alignment horizontal="center" vertical="center" wrapText="1"/>
    </xf>
    <xf numFmtId="169" fontId="3" fillId="0" borderId="24" xfId="0" applyNumberFormat="1" applyFont="1" applyBorder="1" applyAlignment="1">
      <alignment vertical="center"/>
    </xf>
    <xf numFmtId="169" fontId="3" fillId="0" borderId="18" xfId="0" applyNumberFormat="1" applyFont="1" applyBorder="1" applyAlignment="1">
      <alignment vertical="center"/>
    </xf>
    <xf numFmtId="0" fontId="4" fillId="0" borderId="0" xfId="0" applyFont="1" applyAlignment="1">
      <alignment vertical="center"/>
    </xf>
    <xf numFmtId="37" fontId="3" fillId="0" borderId="0" xfId="1" applyNumberFormat="1" applyFont="1" applyBorder="1" applyAlignment="1" applyProtection="1">
      <alignment horizontal="center" vertical="center" wrapText="1"/>
    </xf>
    <xf numFmtId="0" fontId="36" fillId="0" borderId="24" xfId="2" applyNumberFormat="1" applyFont="1" applyBorder="1" applyAlignment="1">
      <alignment vertical="center" wrapText="1"/>
    </xf>
    <xf numFmtId="0" fontId="37" fillId="0" borderId="0" xfId="0" applyFont="1" applyBorder="1" applyAlignment="1" applyProtection="1"/>
    <xf numFmtId="0" fontId="2" fillId="0" borderId="0" xfId="0" applyFont="1" applyBorder="1" applyAlignment="1" applyProtection="1"/>
    <xf numFmtId="0" fontId="38" fillId="0" borderId="0" xfId="0" applyFont="1" applyBorder="1" applyAlignment="1" applyProtection="1"/>
    <xf numFmtId="1" fontId="16" fillId="0" borderId="0" xfId="0" applyNumberFormat="1" applyFont="1" applyBorder="1" applyAlignment="1" applyProtection="1">
      <alignment horizontal="right"/>
    </xf>
    <xf numFmtId="169" fontId="2" fillId="0" borderId="0" xfId="0" applyNumberFormat="1" applyFont="1" applyBorder="1" applyAlignment="1" applyProtection="1"/>
    <xf numFmtId="0" fontId="38" fillId="0" borderId="0" xfId="0" applyFont="1" applyBorder="1" applyAlignment="1" applyProtection="1">
      <alignment horizontal="left"/>
    </xf>
    <xf numFmtId="1" fontId="37" fillId="0" borderId="0" xfId="0" applyNumberFormat="1" applyFont="1" applyBorder="1" applyAlignment="1" applyProtection="1">
      <alignment horizontal="right"/>
    </xf>
    <xf numFmtId="169" fontId="37" fillId="0" borderId="0" xfId="0" applyNumberFormat="1" applyFont="1" applyBorder="1" applyAlignment="1" applyProtection="1"/>
    <xf numFmtId="169" fontId="2" fillId="0" borderId="35" xfId="0" applyNumberFormat="1" applyFont="1" applyBorder="1" applyAlignment="1" applyProtection="1">
      <alignment horizontal="center"/>
    </xf>
    <xf numFmtId="0" fontId="2" fillId="0" borderId="35" xfId="0" applyFont="1" applyBorder="1" applyAlignment="1" applyProtection="1">
      <alignment horizontal="center" vertical="center"/>
    </xf>
    <xf numFmtId="0" fontId="2" fillId="0" borderId="35" xfId="0" applyFont="1" applyBorder="1" applyAlignment="1" applyProtection="1">
      <alignment horizontal="center"/>
    </xf>
    <xf numFmtId="0" fontId="2" fillId="0" borderId="35" xfId="0" applyFont="1" applyBorder="1" applyAlignment="1" applyProtection="1">
      <alignment horizontal="center" wrapText="1"/>
    </xf>
    <xf numFmtId="167" fontId="2" fillId="0" borderId="38" xfId="0" applyNumberFormat="1" applyFont="1" applyBorder="1" applyAlignment="1" applyProtection="1">
      <alignment horizontal="center"/>
    </xf>
    <xf numFmtId="0" fontId="2" fillId="0" borderId="38" xfId="0" applyFont="1" applyBorder="1" applyAlignment="1" applyProtection="1">
      <alignment horizontal="center" vertical="center"/>
    </xf>
    <xf numFmtId="167" fontId="2" fillId="0" borderId="38" xfId="0" applyNumberFormat="1" applyFont="1" applyBorder="1" applyAlignment="1" applyProtection="1">
      <alignment horizontal="center" wrapText="1"/>
    </xf>
    <xf numFmtId="0" fontId="2" fillId="0" borderId="38" xfId="0" applyFont="1" applyBorder="1" applyAlignment="1" applyProtection="1">
      <alignment horizontal="center"/>
    </xf>
    <xf numFmtId="0" fontId="2" fillId="0" borderId="24" xfId="0" applyFont="1" applyBorder="1" applyAlignment="1" applyProtection="1">
      <alignment horizontal="center"/>
    </xf>
    <xf numFmtId="0" fontId="16" fillId="0" borderId="24" xfId="0" applyFont="1" applyBorder="1" applyAlignment="1" applyProtection="1"/>
    <xf numFmtId="1" fontId="2" fillId="0" borderId="24" xfId="0" applyNumberFormat="1" applyFont="1" applyBorder="1" applyAlignment="1" applyProtection="1">
      <alignment horizontal="right"/>
    </xf>
    <xf numFmtId="169" fontId="2" fillId="0" borderId="24" xfId="0" applyNumberFormat="1" applyFont="1" applyBorder="1" applyAlignment="1" applyProtection="1"/>
    <xf numFmtId="3" fontId="2" fillId="0" borderId="24" xfId="0" applyNumberFormat="1" applyFont="1" applyBorder="1" applyAlignment="1" applyProtection="1"/>
    <xf numFmtId="9" fontId="39" fillId="0" borderId="24" xfId="0" applyNumberFormat="1" applyFont="1" applyBorder="1" applyAlignment="1" applyProtection="1">
      <alignment horizontal="center"/>
    </xf>
    <xf numFmtId="0" fontId="2" fillId="0" borderId="24" xfId="0" applyFont="1" applyBorder="1" applyAlignment="1" applyProtection="1">
      <alignment vertical="top"/>
    </xf>
    <xf numFmtId="1" fontId="2" fillId="0" borderId="24" xfId="0" applyNumberFormat="1" applyFont="1" applyBorder="1" applyAlignment="1" applyProtection="1">
      <alignment horizontal="right" vertical="top"/>
    </xf>
    <xf numFmtId="3" fontId="40" fillId="0" borderId="24" xfId="0" applyNumberFormat="1" applyFont="1" applyBorder="1" applyAlignment="1" applyProtection="1">
      <alignment horizontal="right"/>
    </xf>
    <xf numFmtId="3" fontId="2" fillId="0" borderId="0" xfId="0" applyNumberFormat="1" applyFont="1" applyBorder="1" applyAlignment="1" applyProtection="1"/>
    <xf numFmtId="0" fontId="2" fillId="0" borderId="24" xfId="0" applyFont="1" applyBorder="1" applyAlignment="1" applyProtection="1"/>
    <xf numFmtId="3" fontId="41" fillId="0" borderId="24" xfId="0" applyNumberFormat="1" applyFont="1" applyBorder="1" applyAlignment="1" applyProtection="1"/>
    <xf numFmtId="9" fontId="2" fillId="0" borderId="24" xfId="0" applyNumberFormat="1" applyFont="1" applyBorder="1" applyAlignment="1" applyProtection="1"/>
    <xf numFmtId="3" fontId="2" fillId="0" borderId="18" xfId="0" applyNumberFormat="1" applyFont="1" applyBorder="1" applyAlignment="1" applyProtection="1"/>
    <xf numFmtId="1" fontId="16" fillId="0" borderId="24" xfId="0" applyNumberFormat="1" applyFont="1" applyBorder="1" applyAlignment="1" applyProtection="1">
      <alignment horizontal="right"/>
    </xf>
    <xf numFmtId="169" fontId="16" fillId="0" borderId="24" xfId="0" applyNumberFormat="1" applyFont="1" applyBorder="1" applyAlignment="1" applyProtection="1"/>
    <xf numFmtId="1" fontId="2" fillId="0" borderId="0" xfId="0" applyNumberFormat="1" applyFont="1" applyBorder="1" applyAlignment="1" applyProtection="1">
      <alignment horizontal="right"/>
    </xf>
    <xf numFmtId="4" fontId="16" fillId="0" borderId="0" xfId="0" applyNumberFormat="1" applyFont="1" applyBorder="1" applyAlignment="1" applyProtection="1">
      <alignment vertical="top"/>
    </xf>
    <xf numFmtId="1" fontId="2" fillId="0" borderId="0" xfId="0" applyNumberFormat="1" applyFont="1" applyBorder="1" applyAlignment="1" applyProtection="1"/>
    <xf numFmtId="3" fontId="16" fillId="0" borderId="0" xfId="0" applyNumberFormat="1" applyFont="1" applyBorder="1" applyAlignment="1" applyProtection="1"/>
    <xf numFmtId="0" fontId="42" fillId="0" borderId="0" xfId="0" applyFont="1" applyBorder="1" applyAlignment="1" applyProtection="1"/>
    <xf numFmtId="0" fontId="3" fillId="0" borderId="0" xfId="0" applyFont="1"/>
    <xf numFmtId="3" fontId="3" fillId="0" borderId="0" xfId="0" applyNumberFormat="1" applyFont="1"/>
    <xf numFmtId="169" fontId="3" fillId="0" borderId="35" xfId="0" applyNumberFormat="1" applyFont="1" applyBorder="1" applyAlignment="1" applyProtection="1">
      <alignment horizontal="center"/>
    </xf>
    <xf numFmtId="0" fontId="3" fillId="0" borderId="35" xfId="0" applyFont="1" applyBorder="1" applyAlignment="1" applyProtection="1">
      <alignment horizontal="center" vertical="center"/>
    </xf>
    <xf numFmtId="0" fontId="3" fillId="0" borderId="35" xfId="0" applyFont="1" applyBorder="1" applyAlignment="1" applyProtection="1">
      <alignment horizontal="center"/>
    </xf>
    <xf numFmtId="167" fontId="3" fillId="0" borderId="38" xfId="0" applyNumberFormat="1" applyFont="1" applyBorder="1" applyAlignment="1" applyProtection="1">
      <alignment horizontal="center"/>
    </xf>
    <xf numFmtId="0" fontId="3" fillId="0" borderId="38" xfId="0" applyFont="1" applyBorder="1" applyAlignment="1" applyProtection="1">
      <alignment horizontal="center" vertical="center"/>
    </xf>
    <xf numFmtId="0" fontId="3" fillId="0" borderId="24" xfId="0" applyFont="1" applyBorder="1" applyAlignment="1" applyProtection="1">
      <alignment vertical="top"/>
    </xf>
    <xf numFmtId="1" fontId="3" fillId="0" borderId="24" xfId="0" applyNumberFormat="1" applyFont="1" applyBorder="1" applyAlignment="1" applyProtection="1">
      <alignment horizontal="right" vertical="top"/>
    </xf>
    <xf numFmtId="3" fontId="3" fillId="0" borderId="24" xfId="0" applyNumberFormat="1" applyFont="1" applyBorder="1" applyAlignment="1" applyProtection="1"/>
    <xf numFmtId="3" fontId="6" fillId="0" borderId="24" xfId="0" applyNumberFormat="1" applyFont="1" applyBorder="1" applyAlignment="1" applyProtection="1"/>
    <xf numFmtId="3" fontId="3" fillId="0" borderId="18" xfId="0" applyNumberFormat="1" applyFont="1" applyBorder="1" applyAlignment="1" applyProtection="1"/>
    <xf numFmtId="3" fontId="28" fillId="0" borderId="24" xfId="0" applyNumberFormat="1" applyFont="1" applyBorder="1" applyAlignment="1" applyProtection="1"/>
    <xf numFmtId="0" fontId="13" fillId="0" borderId="24" xfId="0" applyFont="1" applyBorder="1" applyAlignment="1" applyProtection="1"/>
    <xf numFmtId="1" fontId="13" fillId="0" borderId="24" xfId="0" applyNumberFormat="1" applyFont="1" applyBorder="1" applyAlignment="1" applyProtection="1">
      <alignment horizontal="right"/>
    </xf>
    <xf numFmtId="169" fontId="13" fillId="0" borderId="24" xfId="0" applyNumberFormat="1" applyFont="1" applyBorder="1" applyAlignment="1" applyProtection="1"/>
    <xf numFmtId="0" fontId="19" fillId="0" borderId="0" xfId="0" applyFont="1" applyAlignment="1">
      <alignment horizontal="center"/>
    </xf>
    <xf numFmtId="0" fontId="4" fillId="0" borderId="0" xfId="0" applyFont="1"/>
    <xf numFmtId="3" fontId="20" fillId="0" borderId="0" xfId="0" applyNumberFormat="1" applyFont="1"/>
    <xf numFmtId="3" fontId="3" fillId="0" borderId="35" xfId="0" applyNumberFormat="1" applyFont="1" applyBorder="1" applyAlignment="1">
      <alignment horizontal="center"/>
    </xf>
    <xf numFmtId="167" fontId="3" fillId="0" borderId="38" xfId="0" applyNumberFormat="1" applyFont="1" applyBorder="1" applyAlignment="1">
      <alignment horizontal="center"/>
    </xf>
    <xf numFmtId="0" fontId="4" fillId="0" borderId="38" xfId="0" applyFont="1" applyBorder="1" applyAlignment="1">
      <alignment horizontal="center" vertical="center"/>
    </xf>
    <xf numFmtId="0" fontId="43" fillId="0" borderId="24" xfId="2" applyNumberFormat="1" applyFont="1" applyBorder="1" applyAlignment="1">
      <alignment vertical="top"/>
    </xf>
    <xf numFmtId="1" fontId="43" fillId="0" borderId="24" xfId="2" applyNumberFormat="1" applyFont="1" applyBorder="1" applyAlignment="1">
      <alignment horizontal="right" vertical="top"/>
    </xf>
    <xf numFmtId="3" fontId="3" fillId="0" borderId="38" xfId="0" applyNumberFormat="1" applyFont="1" applyBorder="1" applyAlignment="1">
      <alignment horizontal="right"/>
    </xf>
    <xf numFmtId="3" fontId="43" fillId="0" borderId="24" xfId="2" applyNumberFormat="1" applyFont="1" applyBorder="1" applyAlignment="1" applyProtection="1"/>
    <xf numFmtId="3" fontId="44" fillId="0" borderId="24" xfId="0" applyNumberFormat="1" applyFont="1" applyBorder="1" applyAlignment="1" applyProtection="1">
      <alignment horizontal="right"/>
    </xf>
    <xf numFmtId="0" fontId="10" fillId="0" borderId="24" xfId="2" applyNumberFormat="1" applyFont="1" applyBorder="1" applyAlignment="1">
      <alignment vertical="top"/>
    </xf>
    <xf numFmtId="0" fontId="45" fillId="0" borderId="24" xfId="2" applyNumberFormat="1" applyFont="1" applyBorder="1" applyAlignment="1">
      <alignment vertical="top"/>
    </xf>
    <xf numFmtId="3" fontId="46" fillId="0" borderId="24" xfId="2" applyNumberFormat="1" applyFont="1" applyBorder="1" applyAlignment="1" applyProtection="1"/>
    <xf numFmtId="0" fontId="43" fillId="0" borderId="24" xfId="0" applyFont="1" applyBorder="1"/>
    <xf numFmtId="0" fontId="47" fillId="0" borderId="24" xfId="0" applyFont="1" applyBorder="1"/>
    <xf numFmtId="3" fontId="48" fillId="0" borderId="24" xfId="0" applyNumberFormat="1" applyFont="1" applyBorder="1"/>
    <xf numFmtId="0" fontId="43" fillId="0" borderId="0" xfId="0" applyFont="1" applyBorder="1"/>
    <xf numFmtId="0" fontId="47" fillId="0" borderId="0" xfId="0" applyFont="1" applyBorder="1"/>
    <xf numFmtId="3" fontId="43" fillId="0" borderId="0" xfId="0" applyNumberFormat="1" applyFont="1" applyBorder="1"/>
    <xf numFmtId="3" fontId="49" fillId="0" borderId="0" xfId="0" applyNumberFormat="1" applyFont="1" applyBorder="1"/>
    <xf numFmtId="0" fontId="3" fillId="0" borderId="35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3" fontId="3" fillId="0" borderId="24" xfId="0" applyNumberFormat="1" applyFont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0" xfId="0" applyAlignment="1">
      <alignment vertical="center"/>
    </xf>
    <xf numFmtId="0" fontId="26" fillId="0" borderId="4" xfId="0" applyFont="1" applyBorder="1"/>
    <xf numFmtId="0" fontId="20" fillId="0" borderId="48" xfId="0" applyFont="1" applyBorder="1" applyAlignment="1">
      <alignment horizontal="center"/>
    </xf>
    <xf numFmtId="0" fontId="26" fillId="0" borderId="49" xfId="0" applyFont="1" applyBorder="1"/>
    <xf numFmtId="0" fontId="26" fillId="0" borderId="6" xfId="0" applyFont="1" applyBorder="1"/>
    <xf numFmtId="0" fontId="26" fillId="0" borderId="0" xfId="0" applyFont="1"/>
    <xf numFmtId="0" fontId="26" fillId="0" borderId="50" xfId="0" applyFont="1" applyBorder="1"/>
    <xf numFmtId="0" fontId="26" fillId="0" borderId="51" xfId="0" applyFont="1" applyBorder="1"/>
    <xf numFmtId="0" fontId="26" fillId="0" borderId="51" xfId="0" applyFont="1" applyBorder="1" applyAlignment="1"/>
    <xf numFmtId="0" fontId="26" fillId="0" borderId="50" xfId="0" applyFont="1" applyBorder="1"/>
    <xf numFmtId="0" fontId="26" fillId="0" borderId="52" xfId="0" applyFont="1" applyBorder="1"/>
    <xf numFmtId="0" fontId="26" fillId="0" borderId="53" xfId="0" applyFont="1" applyBorder="1"/>
    <xf numFmtId="0" fontId="0" fillId="0" borderId="4" xfId="0" applyBorder="1"/>
    <xf numFmtId="0" fontId="0" fillId="0" borderId="6" xfId="0" applyBorder="1"/>
    <xf numFmtId="0" fontId="11" fillId="0" borderId="0" xfId="0" applyFont="1" applyBorder="1" applyAlignment="1">
      <alignment horizontal="right" vertical="center"/>
    </xf>
    <xf numFmtId="0" fontId="11" fillId="0" borderId="0" xfId="0" applyFont="1" applyBorder="1" applyAlignment="1">
      <alignment vertical="center"/>
    </xf>
    <xf numFmtId="0" fontId="26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horizontal="right"/>
    </xf>
    <xf numFmtId="0" fontId="3" fillId="0" borderId="0" xfId="0" applyFont="1" applyBorder="1"/>
    <xf numFmtId="0" fontId="0" fillId="0" borderId="6" xfId="0" applyBorder="1" applyAlignment="1">
      <alignment horizontal="center"/>
    </xf>
    <xf numFmtId="0" fontId="0" fillId="0" borderId="9" xfId="0" applyBorder="1"/>
    <xf numFmtId="0" fontId="0" fillId="0" borderId="5" xfId="0" applyBorder="1"/>
    <xf numFmtId="0" fontId="2" fillId="0" borderId="5" xfId="0" applyFont="1" applyBorder="1"/>
    <xf numFmtId="0" fontId="0" fillId="0" borderId="10" xfId="0" applyBorder="1"/>
    <xf numFmtId="0" fontId="31" fillId="0" borderId="0" xfId="0" applyFont="1" applyBorder="1" applyAlignment="1">
      <alignment horizontal="center" vertical="center"/>
    </xf>
    <xf numFmtId="0" fontId="33" fillId="0" borderId="0" xfId="2" applyNumberFormat="1" applyFont="1" applyBorder="1" applyAlignment="1">
      <alignment horizontal="center"/>
    </xf>
    <xf numFmtId="0" fontId="2" fillId="0" borderId="24" xfId="0" applyFont="1" applyBorder="1" applyAlignment="1" applyProtection="1">
      <alignment horizontal="center" vertical="center"/>
    </xf>
    <xf numFmtId="1" fontId="2" fillId="0" borderId="24" xfId="0" applyNumberFormat="1" applyFont="1" applyBorder="1" applyAlignment="1" applyProtection="1">
      <alignment horizontal="center" vertical="center"/>
    </xf>
    <xf numFmtId="0" fontId="19" fillId="0" borderId="0" xfId="0" applyFont="1" applyBorder="1" applyAlignment="1">
      <alignment horizontal="center"/>
    </xf>
    <xf numFmtId="0" fontId="3" fillId="0" borderId="24" xfId="0" applyFont="1" applyBorder="1" applyAlignment="1" applyProtection="1">
      <alignment horizontal="center" vertical="center"/>
    </xf>
    <xf numFmtId="1" fontId="3" fillId="0" borderId="24" xfId="0" applyNumberFormat="1" applyFont="1" applyBorder="1" applyAlignment="1" applyProtection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3" fontId="3" fillId="0" borderId="24" xfId="0" applyNumberFormat="1" applyFont="1" applyBorder="1" applyAlignment="1">
      <alignment horizontal="center" vertical="center"/>
    </xf>
    <xf numFmtId="0" fontId="50" fillId="0" borderId="8" xfId="0" applyFont="1" applyBorder="1" applyAlignment="1">
      <alignment horizontal="center" vertical="center"/>
    </xf>
  </cellXfs>
  <cellStyles count="3">
    <cellStyle name="Comma" xfId="1" builtinId="3"/>
    <cellStyle name="Explanatory Text" xfId="2" builtinId="53" customBuiltin="1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TS/Downloads/Users/ARTIOLA/Desktop/MARKETE%20VLORA/TREGU/sintetiku%20i%20fundit%20-te%20permbledhura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igurime"/>
      <sheetName val="tatim fitimi"/>
      <sheetName val="tatim n burim"/>
      <sheetName val="tvsh"/>
      <sheetName val="situacion"/>
      <sheetName val="LISTEPAGESA"/>
      <sheetName val="sintetikPASH"/>
      <sheetName val="SIN PAS MBYLLJES"/>
    </sheetNames>
    <sheetDataSet>
      <sheetData sheetId="0"/>
      <sheetData sheetId="1"/>
      <sheetData sheetId="2"/>
      <sheetData sheetId="3"/>
      <sheetData sheetId="4"/>
      <sheetData sheetId="5"/>
      <sheetData sheetId="6">
        <row r="39">
          <cell r="F39">
            <v>2480919.3500000201</v>
          </cell>
        </row>
        <row r="89">
          <cell r="F89">
            <v>3524636</v>
          </cell>
        </row>
        <row r="90">
          <cell r="F90">
            <v>588600</v>
          </cell>
        </row>
        <row r="94">
          <cell r="F94">
            <v>487202</v>
          </cell>
        </row>
        <row r="95">
          <cell r="E95">
            <v>1586742.46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008080"/>
    <pageSetUpPr fitToPage="1"/>
  </sheetPr>
  <dimension ref="A2:O57"/>
  <sheetViews>
    <sheetView tabSelected="1" zoomScaleNormal="100" workbookViewId="0">
      <selection activeCell="H62" sqref="H62"/>
    </sheetView>
  </sheetViews>
  <sheetFormatPr defaultRowHeight="12.75"/>
  <cols>
    <col min="1" max="2" width="9.140625" style="35" customWidth="1"/>
    <col min="3" max="3" width="9.28515625" style="35" customWidth="1"/>
    <col min="4" max="4" width="11.42578125" style="35" customWidth="1"/>
    <col min="5" max="5" width="12.85546875" style="35" customWidth="1"/>
    <col min="6" max="6" width="5.42578125" style="35" customWidth="1"/>
    <col min="7" max="7" width="9.85546875" style="35" customWidth="1"/>
    <col min="8" max="8" width="9.140625" style="35" customWidth="1"/>
    <col min="9" max="9" width="3.140625" style="35" customWidth="1"/>
    <col min="10" max="10" width="9.140625" style="35" customWidth="1"/>
    <col min="11" max="11" width="1.85546875" style="35" customWidth="1"/>
    <col min="12" max="1025" width="9" customWidth="1"/>
  </cols>
  <sheetData>
    <row r="2" spans="1:15">
      <c r="A2" s="36"/>
      <c r="B2" s="37"/>
      <c r="C2" s="37"/>
      <c r="D2" s="37"/>
      <c r="E2" s="37"/>
      <c r="F2" s="37"/>
      <c r="G2" s="37"/>
      <c r="H2" s="37"/>
      <c r="I2" s="37"/>
      <c r="J2" s="38"/>
    </row>
    <row r="3" spans="1:15" ht="20.25">
      <c r="A3" s="39"/>
      <c r="B3" s="40" t="s">
        <v>0</v>
      </c>
      <c r="C3" s="40"/>
      <c r="D3" s="40"/>
      <c r="E3" s="41" t="s">
        <v>1</v>
      </c>
      <c r="F3" s="42"/>
      <c r="G3" s="43"/>
      <c r="H3" s="44"/>
      <c r="I3" s="40"/>
      <c r="J3" s="45"/>
      <c r="K3" s="46"/>
    </row>
    <row r="4" spans="1:15">
      <c r="A4" s="39"/>
      <c r="B4" s="40" t="s">
        <v>2</v>
      </c>
      <c r="C4" s="40"/>
      <c r="D4" s="40"/>
      <c r="E4" s="47" t="s">
        <v>3</v>
      </c>
      <c r="F4" s="48"/>
      <c r="G4" s="49"/>
      <c r="H4" s="50"/>
      <c r="I4" s="50"/>
      <c r="J4" s="45"/>
      <c r="K4" s="46"/>
    </row>
    <row r="5" spans="1:15" ht="15.75">
      <c r="A5" s="39"/>
      <c r="B5" s="40" t="s">
        <v>4</v>
      </c>
      <c r="C5" s="40"/>
      <c r="D5" s="40"/>
      <c r="E5" s="51" t="s">
        <v>5</v>
      </c>
      <c r="F5" s="44"/>
      <c r="G5" s="44"/>
      <c r="H5" s="44"/>
      <c r="I5" s="44"/>
      <c r="J5" s="45"/>
      <c r="K5" s="46"/>
    </row>
    <row r="6" spans="1:15">
      <c r="A6" s="39"/>
      <c r="B6" s="40"/>
      <c r="C6" s="40"/>
      <c r="D6" s="40"/>
      <c r="E6" s="40"/>
      <c r="F6" s="40"/>
      <c r="G6" s="52" t="s">
        <v>6</v>
      </c>
      <c r="H6" s="52"/>
      <c r="I6" s="50"/>
      <c r="J6" s="45"/>
      <c r="K6" s="46"/>
    </row>
    <row r="7" spans="1:15" ht="15.75">
      <c r="A7" s="39"/>
      <c r="B7" s="40" t="s">
        <v>7</v>
      </c>
      <c r="C7" s="40"/>
      <c r="D7" s="40"/>
      <c r="E7" s="53">
        <v>42298</v>
      </c>
      <c r="F7" s="54"/>
      <c r="G7" s="40"/>
      <c r="H7" s="40"/>
      <c r="I7" s="40"/>
      <c r="J7" s="45"/>
      <c r="K7" s="46"/>
    </row>
    <row r="8" spans="1:15">
      <c r="A8" s="39"/>
      <c r="B8" s="40" t="s">
        <v>8</v>
      </c>
      <c r="C8" s="40"/>
      <c r="D8" s="40"/>
      <c r="E8" s="55"/>
      <c r="F8" s="56"/>
      <c r="G8" s="40"/>
      <c r="H8" s="40"/>
      <c r="I8" s="40"/>
      <c r="J8" s="45"/>
      <c r="K8" s="46"/>
    </row>
    <row r="9" spans="1:15">
      <c r="A9" s="39"/>
      <c r="B9" s="40"/>
      <c r="C9" s="40"/>
      <c r="D9" s="40"/>
      <c r="E9" s="40"/>
      <c r="F9" s="40"/>
      <c r="G9" s="40"/>
      <c r="H9" s="40"/>
      <c r="I9" s="40"/>
      <c r="J9" s="45"/>
      <c r="K9" s="46"/>
      <c r="O9" s="57"/>
    </row>
    <row r="10" spans="1:15">
      <c r="A10" s="39"/>
      <c r="B10" s="40" t="s">
        <v>9</v>
      </c>
      <c r="C10" s="40"/>
      <c r="D10" s="40"/>
      <c r="E10" s="44" t="s">
        <v>10</v>
      </c>
      <c r="F10" s="44"/>
      <c r="G10" s="44"/>
      <c r="H10" s="44"/>
      <c r="I10" s="44"/>
      <c r="J10" s="45"/>
      <c r="K10" s="46"/>
    </row>
    <row r="11" spans="1:15">
      <c r="A11" s="39"/>
      <c r="B11" s="40"/>
      <c r="C11" s="40"/>
      <c r="D11" s="40"/>
      <c r="E11" s="58" t="s">
        <v>11</v>
      </c>
      <c r="F11" s="58"/>
      <c r="G11" s="58"/>
      <c r="H11" s="58"/>
      <c r="I11" s="58"/>
      <c r="J11" s="45"/>
      <c r="K11" s="46"/>
    </row>
    <row r="12" spans="1:15">
      <c r="A12" s="39"/>
      <c r="B12" s="40"/>
      <c r="C12" s="40"/>
      <c r="D12" s="40"/>
      <c r="E12" s="58"/>
      <c r="F12" s="58"/>
      <c r="G12" s="58"/>
      <c r="H12" s="58"/>
      <c r="I12" s="58"/>
      <c r="J12" s="45"/>
      <c r="K12" s="46"/>
    </row>
    <row r="13" spans="1:15">
      <c r="A13" s="59"/>
      <c r="B13" s="60"/>
      <c r="C13" s="60"/>
      <c r="D13" s="60"/>
      <c r="E13" s="60"/>
      <c r="F13" s="60"/>
      <c r="G13" s="60"/>
      <c r="H13" s="60"/>
      <c r="I13" s="60"/>
      <c r="J13" s="61"/>
    </row>
    <row r="14" spans="1:15">
      <c r="A14" s="59"/>
      <c r="B14" s="60"/>
      <c r="C14" s="60"/>
      <c r="D14" s="60"/>
      <c r="E14" s="60"/>
      <c r="F14" s="60"/>
      <c r="G14" s="60"/>
      <c r="H14" s="60"/>
      <c r="I14" s="60"/>
      <c r="J14" s="61"/>
    </row>
    <row r="15" spans="1:15">
      <c r="A15" s="59"/>
      <c r="B15" s="60"/>
      <c r="C15" s="60"/>
      <c r="D15" s="60"/>
      <c r="E15" s="60"/>
      <c r="F15" s="60"/>
      <c r="G15" s="60"/>
      <c r="H15" s="60"/>
      <c r="I15" s="60"/>
      <c r="J15" s="61"/>
    </row>
    <row r="16" spans="1:15">
      <c r="A16" s="59"/>
      <c r="B16" s="60"/>
      <c r="C16" s="60"/>
      <c r="D16" s="60"/>
      <c r="E16" s="60"/>
      <c r="F16" s="60"/>
      <c r="G16" s="60"/>
      <c r="H16" s="60"/>
      <c r="I16" s="60"/>
      <c r="J16" s="61"/>
    </row>
    <row r="17" spans="1:10">
      <c r="A17" s="59"/>
      <c r="B17" s="60"/>
      <c r="C17" s="60"/>
      <c r="D17" s="60"/>
      <c r="E17" s="60"/>
      <c r="F17" s="60"/>
      <c r="G17" s="60"/>
      <c r="H17" s="60"/>
      <c r="I17" s="60"/>
      <c r="J17" s="61"/>
    </row>
    <row r="18" spans="1:10">
      <c r="A18" s="59"/>
      <c r="B18" s="60"/>
      <c r="C18" s="60"/>
      <c r="D18" s="60"/>
      <c r="E18" s="60"/>
      <c r="F18" s="60"/>
      <c r="G18" s="60"/>
      <c r="H18" s="60"/>
      <c r="I18" s="60"/>
      <c r="J18" s="61"/>
    </row>
    <row r="19" spans="1:10">
      <c r="A19" s="59"/>
      <c r="B19" s="60"/>
      <c r="C19" s="60"/>
      <c r="D19" s="60"/>
      <c r="E19" s="62"/>
      <c r="F19" s="60"/>
      <c r="G19" s="60"/>
      <c r="H19" s="60"/>
      <c r="I19" s="60"/>
      <c r="J19" s="61"/>
    </row>
    <row r="20" spans="1:10">
      <c r="A20" s="59"/>
      <c r="B20" s="60"/>
      <c r="C20" s="60"/>
      <c r="D20" s="60"/>
      <c r="E20" s="60"/>
      <c r="F20" s="60"/>
      <c r="G20" s="60"/>
      <c r="H20" s="60"/>
      <c r="I20" s="60"/>
      <c r="J20" s="61"/>
    </row>
    <row r="21" spans="1:10">
      <c r="A21" s="59"/>
      <c r="C21" s="60"/>
      <c r="D21" s="60"/>
      <c r="E21" s="60"/>
      <c r="F21" s="60"/>
      <c r="G21" s="60"/>
      <c r="H21" s="60"/>
      <c r="I21" s="60"/>
      <c r="J21" s="61"/>
    </row>
    <row r="22" spans="1:10">
      <c r="A22" s="59"/>
      <c r="B22" s="60"/>
      <c r="C22" s="60"/>
      <c r="D22" s="60"/>
      <c r="E22" s="60"/>
      <c r="F22" s="60"/>
      <c r="G22" s="60"/>
      <c r="H22" s="60"/>
      <c r="I22" s="60"/>
      <c r="J22" s="61"/>
    </row>
    <row r="23" spans="1:10">
      <c r="A23" s="59"/>
      <c r="B23" s="60"/>
      <c r="C23" s="60"/>
      <c r="D23" s="60"/>
      <c r="E23" s="60"/>
      <c r="F23" s="60"/>
      <c r="G23" s="60"/>
      <c r="H23" s="60"/>
      <c r="I23" s="60"/>
      <c r="J23" s="61"/>
    </row>
    <row r="24" spans="1:10">
      <c r="A24" s="59"/>
      <c r="B24" s="60"/>
      <c r="C24" s="60"/>
      <c r="D24" s="60"/>
      <c r="E24" s="60"/>
      <c r="F24" s="60"/>
      <c r="G24" s="60"/>
      <c r="H24" s="60"/>
      <c r="I24" s="60"/>
      <c r="J24" s="61"/>
    </row>
    <row r="25" spans="1:10" ht="33.75">
      <c r="A25" s="14" t="s">
        <v>12</v>
      </c>
      <c r="B25" s="14"/>
      <c r="C25" s="14"/>
      <c r="D25" s="14"/>
      <c r="E25" s="14"/>
      <c r="F25" s="14"/>
      <c r="G25" s="14"/>
      <c r="H25" s="14"/>
      <c r="I25" s="14"/>
      <c r="J25" s="14"/>
    </row>
    <row r="26" spans="1:10">
      <c r="A26" s="59"/>
      <c r="B26" s="13" t="s">
        <v>13</v>
      </c>
      <c r="C26" s="13"/>
      <c r="D26" s="13"/>
      <c r="E26" s="13"/>
      <c r="F26" s="13"/>
      <c r="G26" s="13"/>
      <c r="H26" s="13"/>
      <c r="I26" s="13"/>
      <c r="J26" s="61"/>
    </row>
    <row r="27" spans="1:10">
      <c r="A27" s="59"/>
      <c r="B27" s="13" t="s">
        <v>14</v>
      </c>
      <c r="C27" s="13"/>
      <c r="D27" s="13"/>
      <c r="E27" s="13"/>
      <c r="F27" s="13"/>
      <c r="G27" s="13"/>
      <c r="H27" s="13"/>
      <c r="I27" s="13"/>
      <c r="J27" s="61"/>
    </row>
    <row r="28" spans="1:10">
      <c r="A28" s="59"/>
      <c r="B28" s="60"/>
      <c r="C28" s="60"/>
      <c r="D28" s="60"/>
      <c r="E28" s="60"/>
      <c r="F28" s="60"/>
      <c r="G28" s="60"/>
      <c r="H28" s="60"/>
      <c r="I28" s="60"/>
      <c r="J28" s="61"/>
    </row>
    <row r="29" spans="1:10">
      <c r="A29" s="59"/>
      <c r="B29" s="60"/>
      <c r="C29" s="60"/>
      <c r="D29" s="60"/>
      <c r="E29" s="60"/>
      <c r="F29" s="60"/>
      <c r="G29" s="60"/>
      <c r="H29" s="60"/>
      <c r="I29" s="60"/>
      <c r="J29" s="61"/>
    </row>
    <row r="30" spans="1:10" ht="33.75">
      <c r="A30" s="59"/>
      <c r="B30" s="60"/>
      <c r="C30" s="60"/>
      <c r="D30" s="60"/>
      <c r="E30" s="63" t="s">
        <v>15</v>
      </c>
      <c r="F30" s="64"/>
      <c r="G30" s="60"/>
      <c r="H30" s="60"/>
      <c r="I30" s="60"/>
      <c r="J30" s="61"/>
    </row>
    <row r="31" spans="1:10">
      <c r="A31" s="59"/>
      <c r="B31" s="60"/>
      <c r="C31" s="60"/>
      <c r="D31" s="60"/>
      <c r="E31" s="60"/>
      <c r="F31" s="60"/>
      <c r="G31" s="60"/>
      <c r="H31" s="60"/>
      <c r="I31" s="60"/>
      <c r="J31" s="61"/>
    </row>
    <row r="32" spans="1:10">
      <c r="A32" s="59"/>
      <c r="B32" s="60"/>
      <c r="C32" s="60"/>
      <c r="D32" s="60"/>
      <c r="E32" s="60"/>
      <c r="F32" s="60"/>
      <c r="G32" s="60"/>
      <c r="H32" s="60"/>
      <c r="I32" s="60"/>
      <c r="J32" s="61"/>
    </row>
    <row r="33" spans="1:11">
      <c r="A33" s="59"/>
      <c r="B33" s="60"/>
      <c r="C33" s="60"/>
      <c r="D33" s="60"/>
      <c r="E33" s="60"/>
      <c r="F33" s="60"/>
      <c r="G33" s="60"/>
      <c r="H33" s="60"/>
      <c r="I33" s="60"/>
      <c r="J33" s="61"/>
    </row>
    <row r="34" spans="1:11">
      <c r="A34" s="59"/>
      <c r="B34" s="60"/>
      <c r="C34" s="60"/>
      <c r="D34" s="60"/>
      <c r="E34" s="60"/>
      <c r="F34" s="60"/>
      <c r="G34" s="60"/>
      <c r="H34" s="60"/>
      <c r="I34" s="60"/>
      <c r="J34" s="61"/>
    </row>
    <row r="35" spans="1:11">
      <c r="A35" s="59"/>
      <c r="B35" s="60"/>
      <c r="C35" s="60"/>
      <c r="D35" s="60"/>
      <c r="E35" s="60"/>
      <c r="F35" s="60"/>
      <c r="G35" s="60"/>
      <c r="H35" s="60"/>
      <c r="I35" s="60"/>
      <c r="J35" s="61"/>
    </row>
    <row r="36" spans="1:11">
      <c r="A36" s="59"/>
      <c r="B36" s="60"/>
      <c r="C36" s="60"/>
      <c r="D36" s="60"/>
      <c r="E36" s="60"/>
      <c r="F36" s="60"/>
      <c r="G36" s="60"/>
      <c r="H36" s="60"/>
      <c r="I36" s="60"/>
      <c r="J36" s="61"/>
    </row>
    <row r="37" spans="1:11">
      <c r="A37" s="59"/>
      <c r="B37" s="60"/>
      <c r="C37" s="60"/>
      <c r="D37" s="60"/>
      <c r="E37" s="60"/>
      <c r="F37" s="60"/>
      <c r="G37" s="60"/>
      <c r="H37" s="60"/>
      <c r="I37" s="60"/>
      <c r="J37" s="61"/>
    </row>
    <row r="38" spans="1:11">
      <c r="A38" s="59"/>
      <c r="B38" s="60"/>
      <c r="C38" s="60"/>
      <c r="D38" s="60"/>
      <c r="E38" s="60"/>
      <c r="F38" s="60"/>
      <c r="G38" s="60"/>
      <c r="H38" s="60"/>
      <c r="I38" s="60"/>
      <c r="J38" s="61"/>
    </row>
    <row r="39" spans="1:11">
      <c r="A39" s="59"/>
      <c r="B39" s="60"/>
      <c r="C39" s="60"/>
      <c r="D39" s="60"/>
      <c r="E39" s="60"/>
      <c r="F39" s="60"/>
      <c r="G39" s="60"/>
      <c r="H39" s="60"/>
      <c r="I39" s="60"/>
      <c r="J39" s="61"/>
    </row>
    <row r="40" spans="1:11">
      <c r="A40" s="59"/>
      <c r="B40" s="60"/>
      <c r="C40" s="60"/>
      <c r="D40" s="60"/>
      <c r="E40" s="60"/>
      <c r="F40" s="60"/>
      <c r="G40" s="60"/>
      <c r="H40" s="60"/>
      <c r="I40" s="60"/>
      <c r="J40" s="61"/>
    </row>
    <row r="41" spans="1:11">
      <c r="A41" s="59"/>
      <c r="B41" s="60"/>
      <c r="C41" s="60"/>
      <c r="D41" s="60"/>
      <c r="E41" s="60"/>
      <c r="F41" s="60"/>
      <c r="G41" s="60"/>
      <c r="H41" s="60"/>
      <c r="I41" s="60"/>
      <c r="J41" s="61"/>
    </row>
    <row r="42" spans="1:11">
      <c r="A42" s="59"/>
      <c r="B42" s="60"/>
      <c r="C42" s="60"/>
      <c r="D42" s="60"/>
      <c r="E42" s="60"/>
      <c r="F42" s="60"/>
      <c r="G42" s="60"/>
      <c r="H42" s="60"/>
      <c r="I42" s="60"/>
      <c r="J42" s="61"/>
    </row>
    <row r="43" spans="1:11">
      <c r="A43" s="59"/>
      <c r="B43" s="60"/>
      <c r="C43" s="60"/>
      <c r="D43" s="60"/>
      <c r="E43" s="60"/>
      <c r="F43" s="60"/>
      <c r="G43" s="60"/>
      <c r="H43" s="60"/>
      <c r="I43" s="60"/>
      <c r="J43" s="61"/>
    </row>
    <row r="44" spans="1:11">
      <c r="A44" s="59"/>
      <c r="B44" s="60"/>
      <c r="C44" s="60"/>
      <c r="D44" s="60"/>
      <c r="E44" s="60"/>
      <c r="F44" s="60"/>
      <c r="G44" s="60"/>
      <c r="H44" s="60"/>
      <c r="I44" s="60"/>
      <c r="J44" s="61"/>
    </row>
    <row r="45" spans="1:11">
      <c r="A45" s="59"/>
      <c r="B45" s="60"/>
      <c r="C45" s="60"/>
      <c r="D45" s="60"/>
      <c r="E45" s="60"/>
      <c r="F45" s="60"/>
      <c r="G45" s="60"/>
      <c r="H45" s="60"/>
      <c r="I45" s="60"/>
      <c r="J45" s="61"/>
    </row>
    <row r="46" spans="1:11">
      <c r="A46" s="59"/>
      <c r="B46" s="60"/>
      <c r="C46" s="60"/>
      <c r="D46" s="60"/>
      <c r="E46" s="60"/>
      <c r="F46" s="60"/>
      <c r="G46" s="60"/>
      <c r="H46" s="60"/>
      <c r="I46" s="60"/>
      <c r="J46" s="61"/>
    </row>
    <row r="47" spans="1:11">
      <c r="A47" s="59"/>
      <c r="B47" s="60"/>
      <c r="C47" s="60"/>
      <c r="D47" s="60"/>
      <c r="E47" s="60"/>
      <c r="F47" s="60"/>
      <c r="G47" s="60"/>
      <c r="H47" s="60"/>
      <c r="I47" s="60"/>
      <c r="J47" s="61"/>
    </row>
    <row r="48" spans="1:11">
      <c r="A48" s="39"/>
      <c r="B48" s="40" t="s">
        <v>16</v>
      </c>
      <c r="C48" s="40"/>
      <c r="D48" s="40"/>
      <c r="E48" s="40"/>
      <c r="F48" s="40"/>
      <c r="G48" s="12" t="s">
        <v>17</v>
      </c>
      <c r="H48" s="12"/>
      <c r="I48" s="40"/>
      <c r="J48" s="45"/>
      <c r="K48" s="46"/>
    </row>
    <row r="49" spans="1:11">
      <c r="A49" s="39"/>
      <c r="B49" s="40" t="s">
        <v>18</v>
      </c>
      <c r="C49" s="40"/>
      <c r="D49" s="40"/>
      <c r="E49" s="40"/>
      <c r="F49" s="40"/>
      <c r="G49" s="11" t="s">
        <v>19</v>
      </c>
      <c r="H49" s="11"/>
      <c r="I49" s="40"/>
      <c r="J49" s="45"/>
      <c r="K49" s="46"/>
    </row>
    <row r="50" spans="1:11">
      <c r="A50" s="39"/>
      <c r="B50" s="40" t="s">
        <v>20</v>
      </c>
      <c r="C50" s="40"/>
      <c r="D50" s="40"/>
      <c r="E50" s="40"/>
      <c r="F50" s="40"/>
      <c r="G50" s="11" t="s">
        <v>21</v>
      </c>
      <c r="H50" s="11"/>
      <c r="I50" s="40"/>
      <c r="J50" s="45"/>
      <c r="K50" s="46"/>
    </row>
    <row r="51" spans="1:11">
      <c r="A51" s="39"/>
      <c r="B51" s="40" t="s">
        <v>22</v>
      </c>
      <c r="C51" s="40"/>
      <c r="D51" s="40"/>
      <c r="E51" s="40"/>
      <c r="F51" s="40"/>
      <c r="G51" s="11" t="s">
        <v>21</v>
      </c>
      <c r="H51" s="11"/>
      <c r="I51" s="40"/>
      <c r="J51" s="45"/>
      <c r="K51" s="46"/>
    </row>
    <row r="52" spans="1:11">
      <c r="A52" s="59"/>
      <c r="B52" s="60"/>
      <c r="C52" s="60"/>
      <c r="D52" s="60"/>
      <c r="E52" s="60"/>
      <c r="F52" s="60"/>
      <c r="G52" s="60"/>
      <c r="H52" s="60"/>
      <c r="I52" s="60"/>
      <c r="J52" s="61"/>
    </row>
    <row r="53" spans="1:11" ht="15">
      <c r="A53" s="65"/>
      <c r="B53" s="40" t="s">
        <v>23</v>
      </c>
      <c r="C53" s="40"/>
      <c r="D53" s="40"/>
      <c r="E53" s="40"/>
      <c r="F53" s="56" t="s">
        <v>24</v>
      </c>
      <c r="G53" s="12" t="s">
        <v>25</v>
      </c>
      <c r="H53" s="12"/>
      <c r="I53" s="66"/>
      <c r="J53" s="67"/>
      <c r="K53" s="68"/>
    </row>
    <row r="54" spans="1:11" ht="15">
      <c r="A54" s="65"/>
      <c r="B54" s="40"/>
      <c r="C54" s="40"/>
      <c r="D54" s="40"/>
      <c r="E54" s="40"/>
      <c r="F54" s="56" t="s">
        <v>26</v>
      </c>
      <c r="G54" s="11" t="s">
        <v>27</v>
      </c>
      <c r="H54" s="11"/>
      <c r="I54" s="66"/>
      <c r="J54" s="67"/>
      <c r="K54" s="68"/>
    </row>
    <row r="55" spans="1:11" ht="15">
      <c r="A55" s="65"/>
      <c r="B55" s="40"/>
      <c r="C55" s="40"/>
      <c r="D55" s="40"/>
      <c r="E55" s="40"/>
      <c r="F55" s="56"/>
      <c r="G55" s="56"/>
      <c r="H55" s="56"/>
      <c r="I55" s="66"/>
      <c r="J55" s="67"/>
      <c r="K55" s="68"/>
    </row>
    <row r="56" spans="1:11" ht="15">
      <c r="A56" s="65"/>
      <c r="B56" s="40" t="s">
        <v>28</v>
      </c>
      <c r="C56" s="40"/>
      <c r="D56" s="40"/>
      <c r="E56" s="56"/>
      <c r="F56" s="40"/>
      <c r="G56" s="12" t="s">
        <v>29</v>
      </c>
      <c r="H56" s="12"/>
      <c r="I56" s="66"/>
      <c r="J56" s="67"/>
      <c r="K56" s="68"/>
    </row>
    <row r="57" spans="1:11">
      <c r="A57" s="69"/>
      <c r="B57" s="70"/>
      <c r="C57" s="70"/>
      <c r="D57" s="70"/>
      <c r="E57" s="70"/>
      <c r="F57" s="70"/>
      <c r="G57" s="70"/>
      <c r="H57" s="70"/>
      <c r="I57" s="70"/>
      <c r="J57" s="71"/>
    </row>
  </sheetData>
  <mergeCells count="10">
    <mergeCell ref="G50:H50"/>
    <mergeCell ref="G51:H51"/>
    <mergeCell ref="G53:H53"/>
    <mergeCell ref="G54:H54"/>
    <mergeCell ref="G56:H56"/>
    <mergeCell ref="A25:J25"/>
    <mergeCell ref="B26:I26"/>
    <mergeCell ref="B27:I27"/>
    <mergeCell ref="G48:H48"/>
    <mergeCell ref="G49:H49"/>
  </mergeCells>
  <pageMargins left="0.85" right="0.44027777777777799" top="0.359722222222222" bottom="0.52986111111111101" header="0.51180555555555496" footer="0.51180555555555496"/>
  <pageSetup firstPageNumber="0" orientation="portrait" horizontalDpi="300" verticalDpi="300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008080"/>
    <pageSetUpPr fitToPage="1"/>
  </sheetPr>
  <dimension ref="A1:F60"/>
  <sheetViews>
    <sheetView zoomScaleNormal="100" workbookViewId="0">
      <selection activeCell="C64" sqref="C64"/>
    </sheetView>
  </sheetViews>
  <sheetFormatPr defaultRowHeight="12.75"/>
  <cols>
    <col min="1" max="1" width="4.5703125" customWidth="1"/>
    <col min="2" max="2" width="7.42578125" customWidth="1"/>
    <col min="3" max="3" width="78.140625" customWidth="1"/>
    <col min="4" max="4" width="4.85546875" customWidth="1"/>
    <col min="5" max="5" width="1.5703125" customWidth="1"/>
    <col min="6" max="1025" width="9" customWidth="1"/>
  </cols>
  <sheetData>
    <row r="1" spans="1:6">
      <c r="A1" s="396"/>
      <c r="B1" s="397"/>
      <c r="C1" s="397"/>
      <c r="D1" s="398"/>
    </row>
    <row r="2" spans="1:6" ht="18">
      <c r="A2" s="433" t="s">
        <v>385</v>
      </c>
      <c r="B2" s="433"/>
      <c r="C2" s="433"/>
      <c r="D2" s="433"/>
      <c r="E2" s="399"/>
      <c r="F2" s="399"/>
    </row>
    <row r="3" spans="1:6">
      <c r="A3" s="400"/>
      <c r="B3" s="401" t="s">
        <v>386</v>
      </c>
      <c r="C3" s="402"/>
      <c r="D3" s="403"/>
      <c r="E3" s="404"/>
      <c r="F3" s="404"/>
    </row>
    <row r="4" spans="1:6">
      <c r="A4" s="400"/>
      <c r="B4" s="405"/>
      <c r="C4" s="406" t="s">
        <v>387</v>
      </c>
      <c r="D4" s="403"/>
      <c r="E4" s="404"/>
      <c r="F4" s="404"/>
    </row>
    <row r="5" spans="1:6">
      <c r="A5" s="400"/>
      <c r="B5" s="405"/>
      <c r="C5" s="406" t="s">
        <v>388</v>
      </c>
      <c r="D5" s="403"/>
      <c r="E5" s="404"/>
      <c r="F5" s="404"/>
    </row>
    <row r="6" spans="1:6">
      <c r="A6" s="400"/>
      <c r="B6" s="405" t="s">
        <v>389</v>
      </c>
      <c r="C6" s="407"/>
      <c r="D6" s="403"/>
      <c r="E6" s="404"/>
      <c r="F6" s="404"/>
    </row>
    <row r="7" spans="1:6">
      <c r="A7" s="400"/>
      <c r="B7" s="405"/>
      <c r="C7" s="406" t="s">
        <v>390</v>
      </c>
      <c r="D7" s="403"/>
      <c r="E7" s="404"/>
      <c r="F7" s="404"/>
    </row>
    <row r="8" spans="1:6">
      <c r="A8" s="400"/>
      <c r="B8" s="408"/>
      <c r="C8" s="406" t="s">
        <v>391</v>
      </c>
      <c r="D8" s="403"/>
      <c r="E8" s="404"/>
      <c r="F8" s="404"/>
    </row>
    <row r="9" spans="1:6">
      <c r="A9" s="400"/>
      <c r="B9" s="409"/>
      <c r="C9" s="410" t="s">
        <v>392</v>
      </c>
      <c r="D9" s="403"/>
      <c r="E9" s="404"/>
      <c r="F9" s="404"/>
    </row>
    <row r="10" spans="1:6">
      <c r="A10" s="411"/>
      <c r="B10" s="144"/>
      <c r="C10" s="144"/>
      <c r="D10" s="412"/>
    </row>
    <row r="11" spans="1:6" ht="15.75">
      <c r="A11" s="411"/>
      <c r="B11" s="413" t="s">
        <v>393</v>
      </c>
      <c r="C11" s="414" t="s">
        <v>394</v>
      </c>
      <c r="D11" s="412"/>
    </row>
    <row r="12" spans="1:6">
      <c r="A12" s="411"/>
      <c r="B12" s="415"/>
      <c r="C12" s="144"/>
      <c r="D12" s="412"/>
    </row>
    <row r="13" spans="1:6">
      <c r="A13" s="411"/>
      <c r="B13" s="416">
        <v>1</v>
      </c>
      <c r="C13" s="417" t="s">
        <v>395</v>
      </c>
      <c r="D13" s="412"/>
    </row>
    <row r="14" spans="1:6">
      <c r="A14" s="411"/>
      <c r="B14" s="416">
        <v>2</v>
      </c>
      <c r="C14" s="60" t="s">
        <v>396</v>
      </c>
      <c r="D14" s="412"/>
    </row>
    <row r="15" spans="1:6">
      <c r="A15" s="411"/>
      <c r="B15" s="60">
        <v>3</v>
      </c>
      <c r="C15" s="60" t="s">
        <v>397</v>
      </c>
      <c r="D15" s="412"/>
    </row>
    <row r="16" spans="1:6">
      <c r="A16" s="59"/>
      <c r="B16" s="60">
        <v>4</v>
      </c>
      <c r="C16" s="60" t="s">
        <v>398</v>
      </c>
      <c r="D16" s="61"/>
      <c r="E16" s="35"/>
      <c r="F16" s="35"/>
    </row>
    <row r="17" spans="1:6">
      <c r="A17" s="59"/>
      <c r="B17" s="60"/>
      <c r="C17" s="417" t="s">
        <v>399</v>
      </c>
      <c r="D17" s="61"/>
      <c r="E17" s="35"/>
      <c r="F17" s="35"/>
    </row>
    <row r="18" spans="1:6">
      <c r="A18" s="59"/>
      <c r="B18" s="60" t="s">
        <v>400</v>
      </c>
      <c r="C18" s="60"/>
      <c r="D18" s="61"/>
      <c r="E18" s="35"/>
      <c r="F18" s="35"/>
    </row>
    <row r="19" spans="1:6">
      <c r="A19" s="59"/>
      <c r="B19" s="60"/>
      <c r="C19" s="417" t="s">
        <v>401</v>
      </c>
      <c r="D19" s="61"/>
      <c r="E19" s="35"/>
      <c r="F19" s="35"/>
    </row>
    <row r="20" spans="1:6">
      <c r="A20" s="59"/>
      <c r="B20" s="60" t="s">
        <v>402</v>
      </c>
      <c r="C20" s="60"/>
      <c r="D20" s="61"/>
      <c r="E20" s="35"/>
      <c r="F20" s="35"/>
    </row>
    <row r="21" spans="1:6">
      <c r="A21" s="59"/>
      <c r="B21" s="60"/>
      <c r="C21" s="417" t="s">
        <v>403</v>
      </c>
      <c r="D21" s="61"/>
      <c r="E21" s="35"/>
      <c r="F21" s="35"/>
    </row>
    <row r="22" spans="1:6">
      <c r="A22" s="59"/>
      <c r="B22" s="60" t="s">
        <v>404</v>
      </c>
      <c r="C22" s="60"/>
      <c r="D22" s="61"/>
      <c r="E22" s="35"/>
      <c r="F22" s="35"/>
    </row>
    <row r="23" spans="1:6">
      <c r="A23" s="59"/>
      <c r="B23" s="60"/>
      <c r="C23" s="60" t="s">
        <v>405</v>
      </c>
      <c r="D23" s="61"/>
      <c r="E23" s="35"/>
      <c r="F23" s="35"/>
    </row>
    <row r="24" spans="1:6">
      <c r="A24" s="59"/>
      <c r="B24" s="60" t="s">
        <v>406</v>
      </c>
      <c r="C24" s="60"/>
      <c r="D24" s="61"/>
      <c r="E24" s="35"/>
      <c r="F24" s="35"/>
    </row>
    <row r="25" spans="1:6">
      <c r="A25" s="59"/>
      <c r="B25" s="417" t="s">
        <v>407</v>
      </c>
      <c r="C25" s="60"/>
      <c r="D25" s="61"/>
      <c r="E25" s="35"/>
      <c r="F25" s="35"/>
    </row>
    <row r="26" spans="1:6">
      <c r="A26" s="59"/>
      <c r="B26" s="60"/>
      <c r="C26" s="60" t="s">
        <v>408</v>
      </c>
      <c r="D26" s="61"/>
      <c r="E26" s="35"/>
      <c r="F26" s="35"/>
    </row>
    <row r="27" spans="1:6">
      <c r="A27" s="59"/>
      <c r="B27" s="417" t="s">
        <v>409</v>
      </c>
      <c r="C27" s="60"/>
      <c r="D27" s="61"/>
      <c r="E27" s="35"/>
      <c r="F27" s="35"/>
    </row>
    <row r="28" spans="1:6">
      <c r="A28" s="59"/>
      <c r="B28" s="60"/>
      <c r="C28" s="60" t="s">
        <v>410</v>
      </c>
      <c r="D28" s="61"/>
      <c r="E28" s="35"/>
      <c r="F28" s="35"/>
    </row>
    <row r="29" spans="1:6">
      <c r="A29" s="59"/>
      <c r="B29" s="417" t="s">
        <v>411</v>
      </c>
      <c r="C29" s="60"/>
      <c r="D29" s="61"/>
      <c r="E29" s="35"/>
      <c r="F29" s="35"/>
    </row>
    <row r="30" spans="1:6">
      <c r="A30" s="59"/>
      <c r="B30" s="60" t="s">
        <v>412</v>
      </c>
      <c r="C30" s="60" t="s">
        <v>413</v>
      </c>
      <c r="D30" s="61"/>
      <c r="E30" s="35"/>
      <c r="F30" s="35"/>
    </row>
    <row r="31" spans="1:6">
      <c r="A31" s="59"/>
      <c r="B31" s="60"/>
      <c r="C31" s="417" t="s">
        <v>414</v>
      </c>
      <c r="D31" s="61"/>
      <c r="E31" s="35"/>
      <c r="F31" s="35"/>
    </row>
    <row r="32" spans="1:6">
      <c r="A32" s="59"/>
      <c r="B32" s="60"/>
      <c r="C32" s="417" t="s">
        <v>415</v>
      </c>
      <c r="D32" s="61"/>
      <c r="E32" s="35"/>
      <c r="F32" s="35"/>
    </row>
    <row r="33" spans="1:6">
      <c r="A33" s="59"/>
      <c r="B33" s="60"/>
      <c r="C33" s="417" t="s">
        <v>416</v>
      </c>
      <c r="D33" s="61"/>
      <c r="E33" s="35"/>
      <c r="F33" s="35"/>
    </row>
    <row r="34" spans="1:6">
      <c r="A34" s="59"/>
      <c r="B34" s="60"/>
      <c r="C34" s="417" t="s">
        <v>417</v>
      </c>
      <c r="D34" s="61"/>
      <c r="E34" s="35"/>
      <c r="F34" s="35"/>
    </row>
    <row r="35" spans="1:6">
      <c r="A35" s="59"/>
      <c r="B35" s="60"/>
      <c r="C35" s="417" t="s">
        <v>418</v>
      </c>
      <c r="D35" s="61"/>
      <c r="E35" s="35"/>
      <c r="F35" s="35"/>
    </row>
    <row r="36" spans="1:6">
      <c r="A36" s="59"/>
      <c r="B36" s="60"/>
      <c r="C36" s="417" t="s">
        <v>419</v>
      </c>
      <c r="D36" s="61"/>
      <c r="E36" s="35"/>
      <c r="F36" s="35"/>
    </row>
    <row r="37" spans="1:6">
      <c r="A37" s="59"/>
      <c r="B37" s="60"/>
      <c r="C37" s="60"/>
      <c r="D37" s="61"/>
      <c r="E37" s="35"/>
      <c r="F37" s="35"/>
    </row>
    <row r="38" spans="1:6" ht="15.75">
      <c r="A38" s="59"/>
      <c r="B38" s="413" t="s">
        <v>420</v>
      </c>
      <c r="C38" s="414" t="s">
        <v>421</v>
      </c>
      <c r="D38" s="61"/>
      <c r="E38" s="35"/>
      <c r="F38" s="35"/>
    </row>
    <row r="39" spans="1:6">
      <c r="A39" s="59"/>
      <c r="B39" s="60"/>
      <c r="C39" s="60"/>
      <c r="D39" s="61"/>
      <c r="E39" s="35"/>
      <c r="F39" s="35"/>
    </row>
    <row r="40" spans="1:6">
      <c r="A40" s="59"/>
      <c r="B40" s="60"/>
      <c r="C40" s="417" t="s">
        <v>422</v>
      </c>
      <c r="D40" s="61"/>
      <c r="E40" s="35"/>
      <c r="F40" s="35"/>
    </row>
    <row r="41" spans="1:6">
      <c r="A41" s="59"/>
      <c r="B41" s="60" t="s">
        <v>423</v>
      </c>
      <c r="C41" s="60"/>
      <c r="D41" s="61"/>
      <c r="E41" s="35"/>
      <c r="F41" s="35"/>
    </row>
    <row r="42" spans="1:6">
      <c r="A42" s="59"/>
      <c r="B42" s="60"/>
      <c r="C42" s="60" t="s">
        <v>424</v>
      </c>
      <c r="D42" s="61"/>
      <c r="E42" s="35"/>
      <c r="F42" s="35"/>
    </row>
    <row r="43" spans="1:6">
      <c r="A43" s="59"/>
      <c r="B43" s="60" t="s">
        <v>425</v>
      </c>
      <c r="C43" s="60"/>
      <c r="D43" s="61"/>
      <c r="E43" s="35"/>
      <c r="F43" s="35"/>
    </row>
    <row r="44" spans="1:6">
      <c r="A44" s="59"/>
      <c r="B44" s="60"/>
      <c r="C44" s="60" t="s">
        <v>426</v>
      </c>
      <c r="D44" s="61"/>
      <c r="E44" s="35"/>
      <c r="F44" s="35"/>
    </row>
    <row r="45" spans="1:6">
      <c r="A45" s="59"/>
      <c r="B45" s="60" t="s">
        <v>427</v>
      </c>
      <c r="C45" s="60"/>
      <c r="D45" s="61"/>
      <c r="E45" s="35"/>
      <c r="F45" s="35"/>
    </row>
    <row r="46" spans="1:6">
      <c r="A46" s="59"/>
      <c r="B46" s="60"/>
      <c r="C46" s="60" t="s">
        <v>428</v>
      </c>
      <c r="D46" s="61"/>
      <c r="E46" s="35"/>
      <c r="F46" s="35"/>
    </row>
    <row r="47" spans="1:6">
      <c r="A47" s="59"/>
      <c r="B47" s="60" t="s">
        <v>429</v>
      </c>
      <c r="C47" s="60"/>
      <c r="D47" s="61"/>
      <c r="E47" s="35"/>
      <c r="F47" s="35"/>
    </row>
    <row r="48" spans="1:6">
      <c r="A48" s="59"/>
      <c r="B48" s="60"/>
      <c r="C48" s="60" t="s">
        <v>430</v>
      </c>
      <c r="D48" s="61"/>
      <c r="E48" s="35"/>
      <c r="F48" s="35"/>
    </row>
    <row r="49" spans="1:6">
      <c r="A49" s="59"/>
      <c r="B49" s="60" t="s">
        <v>431</v>
      </c>
      <c r="C49" s="60"/>
      <c r="D49" s="61"/>
      <c r="E49" s="35"/>
      <c r="F49" s="35"/>
    </row>
    <row r="50" spans="1:6">
      <c r="A50" s="59"/>
      <c r="B50" s="60" t="s">
        <v>432</v>
      </c>
      <c r="C50" s="60"/>
      <c r="D50" s="61"/>
      <c r="E50" s="35"/>
      <c r="F50" s="35"/>
    </row>
    <row r="51" spans="1:6">
      <c r="A51" s="59"/>
      <c r="B51" s="60" t="s">
        <v>433</v>
      </c>
      <c r="C51" s="60"/>
      <c r="D51" s="61"/>
      <c r="E51" s="35"/>
      <c r="F51" s="35"/>
    </row>
    <row r="52" spans="1:6">
      <c r="A52" s="59"/>
      <c r="B52" s="60"/>
      <c r="C52" s="60" t="s">
        <v>434</v>
      </c>
      <c r="D52" s="61"/>
      <c r="E52" s="35"/>
      <c r="F52" s="35"/>
    </row>
    <row r="53" spans="1:6">
      <c r="A53" s="59"/>
      <c r="B53" s="60"/>
      <c r="C53" s="60" t="s">
        <v>435</v>
      </c>
      <c r="D53" s="61"/>
      <c r="E53" s="35"/>
      <c r="F53" s="35"/>
    </row>
    <row r="54" spans="1:6">
      <c r="A54" s="59"/>
      <c r="B54" s="60"/>
      <c r="C54" s="60" t="s">
        <v>436</v>
      </c>
      <c r="D54" s="61"/>
      <c r="E54" s="35"/>
      <c r="F54" s="35"/>
    </row>
    <row r="55" spans="1:6">
      <c r="A55" s="411"/>
      <c r="B55" s="60"/>
      <c r="C55" s="60" t="s">
        <v>437</v>
      </c>
      <c r="D55" s="412"/>
    </row>
    <row r="56" spans="1:6">
      <c r="A56" s="411"/>
      <c r="B56" s="60" t="s">
        <v>438</v>
      </c>
      <c r="C56" s="60"/>
      <c r="D56" s="412"/>
    </row>
    <row r="57" spans="1:6">
      <c r="A57" s="411"/>
      <c r="B57" s="60"/>
      <c r="C57" s="60"/>
      <c r="D57" s="412"/>
    </row>
    <row r="58" spans="1:6">
      <c r="A58" s="411"/>
      <c r="B58" s="60"/>
      <c r="C58" s="60"/>
      <c r="D58" s="412"/>
    </row>
    <row r="59" spans="1:6">
      <c r="A59" s="411"/>
      <c r="B59" s="60"/>
      <c r="C59" s="60" t="s">
        <v>439</v>
      </c>
      <c r="D59" s="418">
        <v>1</v>
      </c>
    </row>
    <row r="60" spans="1:6">
      <c r="A60" s="419"/>
      <c r="B60" s="420"/>
      <c r="C60" s="421" t="s">
        <v>440</v>
      </c>
      <c r="D60" s="422"/>
    </row>
  </sheetData>
  <mergeCells count="1">
    <mergeCell ref="A2:D2"/>
  </mergeCells>
  <pageMargins left="0.47986111111111102" right="0.19027777777777799" top="0.34027777777777801" bottom="0.5" header="0.51180555555555496" footer="0.51180555555555496"/>
  <pageSetup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8080"/>
  </sheetPr>
  <dimension ref="A1:J59"/>
  <sheetViews>
    <sheetView zoomScaleNormal="100" workbookViewId="0">
      <selection activeCell="F45" sqref="F45"/>
    </sheetView>
  </sheetViews>
  <sheetFormatPr defaultRowHeight="12.75"/>
  <cols>
    <col min="1" max="1" width="2.85546875" style="35" customWidth="1"/>
    <col min="2" max="3" width="3.7109375" style="72" customWidth="1"/>
    <col min="4" max="4" width="4" style="72" customWidth="1"/>
    <col min="5" max="5" width="57.42578125" style="35" customWidth="1"/>
    <col min="6" max="6" width="15.5703125" style="35" customWidth="1"/>
    <col min="7" max="7" width="11.42578125" style="35" customWidth="1"/>
    <col min="8" max="8" width="9.140625" style="35" customWidth="1"/>
    <col min="9" max="9" width="10.140625" customWidth="1"/>
    <col min="10" max="1025" width="9" customWidth="1"/>
  </cols>
  <sheetData>
    <row r="1" spans="1:10" ht="15.75">
      <c r="B1" s="73" t="s">
        <v>30</v>
      </c>
    </row>
    <row r="2" spans="1:10" ht="15.75">
      <c r="A2" s="74"/>
      <c r="B2" s="10" t="s">
        <v>31</v>
      </c>
      <c r="C2" s="10"/>
      <c r="D2" s="10"/>
      <c r="E2" s="10"/>
      <c r="F2" s="10"/>
      <c r="G2" s="10"/>
      <c r="H2" s="74"/>
    </row>
    <row r="3" spans="1:10">
      <c r="A3" s="75"/>
      <c r="B3" s="76" t="s">
        <v>32</v>
      </c>
      <c r="C3" s="9" t="s">
        <v>33</v>
      </c>
      <c r="D3" s="9"/>
      <c r="E3" s="9"/>
      <c r="F3" s="77">
        <v>2018</v>
      </c>
      <c r="G3" s="78">
        <v>2017</v>
      </c>
      <c r="H3" s="75"/>
    </row>
    <row r="4" spans="1:10">
      <c r="A4" s="74"/>
      <c r="B4" s="79"/>
      <c r="C4" s="8" t="s">
        <v>34</v>
      </c>
      <c r="D4" s="8"/>
      <c r="E4" s="8"/>
      <c r="F4" s="81"/>
      <c r="G4" s="81"/>
      <c r="H4" s="74"/>
    </row>
    <row r="5" spans="1:10" ht="18.75">
      <c r="A5" s="74"/>
      <c r="B5" s="82"/>
      <c r="C5" s="83" t="s">
        <v>35</v>
      </c>
      <c r="D5" s="84" t="s">
        <v>36</v>
      </c>
      <c r="E5" s="85"/>
      <c r="F5" s="86">
        <f>SUM(F6:F7)</f>
        <v>9467377</v>
      </c>
      <c r="G5" s="86">
        <f>SUM(G6:G7)</f>
        <v>5218306.4000000199</v>
      </c>
      <c r="H5" s="87"/>
    </row>
    <row r="6" spans="1:10">
      <c r="A6" s="74"/>
      <c r="B6" s="82"/>
      <c r="C6" s="88"/>
      <c r="D6" s="89">
        <v>1</v>
      </c>
      <c r="E6" s="90" t="s">
        <v>37</v>
      </c>
      <c r="F6" s="91">
        <f>8225619-59</f>
        <v>8225560</v>
      </c>
      <c r="G6" s="91">
        <f>[1]sintetikPASH!$F$39</f>
        <v>2480919.3500000201</v>
      </c>
      <c r="H6" s="74"/>
    </row>
    <row r="7" spans="1:10">
      <c r="A7" s="74"/>
      <c r="B7" s="82"/>
      <c r="C7" s="88"/>
      <c r="D7" s="89">
        <v>2</v>
      </c>
      <c r="E7" s="90" t="s">
        <v>38</v>
      </c>
      <c r="F7" s="92">
        <v>1241817</v>
      </c>
      <c r="G7" s="92">
        <v>2737387.05</v>
      </c>
      <c r="H7" s="74"/>
    </row>
    <row r="8" spans="1:10" ht="18.75">
      <c r="A8" s="74"/>
      <c r="B8" s="82"/>
      <c r="C8" s="83" t="s">
        <v>35</v>
      </c>
      <c r="D8" s="84" t="s">
        <v>39</v>
      </c>
      <c r="E8" s="90"/>
      <c r="F8" s="93"/>
      <c r="G8" s="93">
        <f>SUM(G9:G12)</f>
        <v>0</v>
      </c>
      <c r="H8" s="87"/>
    </row>
    <row r="9" spans="1:10">
      <c r="A9" s="74"/>
      <c r="B9" s="82"/>
      <c r="C9" s="88"/>
      <c r="D9" s="89">
        <v>1</v>
      </c>
      <c r="E9" s="90" t="s">
        <v>40</v>
      </c>
      <c r="F9" s="94"/>
      <c r="G9" s="95"/>
      <c r="H9" s="74"/>
    </row>
    <row r="10" spans="1:10">
      <c r="A10" s="74"/>
      <c r="B10" s="82"/>
      <c r="C10" s="88"/>
      <c r="D10" s="89">
        <v>2</v>
      </c>
      <c r="E10" s="90" t="s">
        <v>41</v>
      </c>
      <c r="F10" s="96"/>
      <c r="G10" s="97"/>
      <c r="H10" s="74"/>
    </row>
    <row r="11" spans="1:10">
      <c r="A11" s="74"/>
      <c r="B11" s="82"/>
      <c r="C11" s="88"/>
      <c r="D11" s="89">
        <v>3</v>
      </c>
      <c r="E11" s="90" t="s">
        <v>42</v>
      </c>
      <c r="F11" s="96"/>
      <c r="G11" s="97"/>
      <c r="H11" s="74"/>
      <c r="J11" s="98"/>
    </row>
    <row r="12" spans="1:10">
      <c r="A12" s="74"/>
      <c r="B12" s="82"/>
      <c r="C12" s="88"/>
      <c r="D12" s="89"/>
      <c r="E12" s="90"/>
      <c r="F12" s="99"/>
      <c r="G12" s="100"/>
      <c r="H12" s="74"/>
    </row>
    <row r="13" spans="1:10" ht="18.75">
      <c r="A13" s="74"/>
      <c r="B13" s="82"/>
      <c r="C13" s="83" t="s">
        <v>35</v>
      </c>
      <c r="D13" s="84" t="s">
        <v>43</v>
      </c>
      <c r="E13" s="90"/>
      <c r="F13" s="101">
        <f>SUM(F14:F19)</f>
        <v>1364404.01</v>
      </c>
      <c r="G13" s="86">
        <f>SUM(G14:G19)</f>
        <v>1660500.6617258801</v>
      </c>
      <c r="H13" s="74"/>
    </row>
    <row r="14" spans="1:10">
      <c r="A14" s="74"/>
      <c r="B14" s="82"/>
      <c r="C14" s="88"/>
      <c r="D14" s="89">
        <v>1</v>
      </c>
      <c r="E14" s="90" t="s">
        <v>44</v>
      </c>
      <c r="F14" s="102">
        <v>1364404.01</v>
      </c>
      <c r="G14" s="102">
        <v>1527509.6617258801</v>
      </c>
      <c r="H14" s="74"/>
    </row>
    <row r="15" spans="1:10">
      <c r="A15" s="74"/>
      <c r="B15" s="82"/>
      <c r="C15" s="88"/>
      <c r="D15" s="89">
        <v>2</v>
      </c>
      <c r="E15" s="90" t="s">
        <v>45</v>
      </c>
      <c r="F15" s="96"/>
      <c r="G15" s="97"/>
      <c r="H15" s="74"/>
    </row>
    <row r="16" spans="1:10">
      <c r="A16" s="74"/>
      <c r="B16" s="82"/>
      <c r="C16" s="88"/>
      <c r="D16" s="89">
        <v>3</v>
      </c>
      <c r="E16" s="90" t="s">
        <v>46</v>
      </c>
      <c r="F16" s="96"/>
      <c r="G16" s="97"/>
      <c r="H16" s="74"/>
    </row>
    <row r="17" spans="1:8">
      <c r="A17" s="74"/>
      <c r="B17" s="82"/>
      <c r="C17" s="88"/>
      <c r="D17" s="89">
        <v>4</v>
      </c>
      <c r="E17" s="90" t="s">
        <v>47</v>
      </c>
      <c r="F17" s="96"/>
      <c r="G17" s="97"/>
      <c r="H17" s="74"/>
    </row>
    <row r="18" spans="1:8">
      <c r="A18" s="74"/>
      <c r="B18" s="82"/>
      <c r="C18" s="88"/>
      <c r="D18" s="89">
        <v>5</v>
      </c>
      <c r="E18" s="90" t="s">
        <v>48</v>
      </c>
      <c r="F18" s="96"/>
      <c r="G18" s="97"/>
      <c r="H18" s="74"/>
    </row>
    <row r="19" spans="1:8">
      <c r="A19" s="74"/>
      <c r="B19" s="82"/>
      <c r="C19" s="88"/>
      <c r="D19" s="89">
        <v>6</v>
      </c>
      <c r="E19" s="90" t="s">
        <v>49</v>
      </c>
      <c r="F19" s="96">
        <v>0</v>
      </c>
      <c r="G19" s="103">
        <v>132991</v>
      </c>
      <c r="H19" s="74"/>
    </row>
    <row r="20" spans="1:8" ht="18.75">
      <c r="A20" s="74"/>
      <c r="B20" s="82"/>
      <c r="C20" s="83" t="s">
        <v>35</v>
      </c>
      <c r="D20" s="84" t="s">
        <v>50</v>
      </c>
      <c r="E20" s="85"/>
      <c r="F20" s="104">
        <f>SUM(F21:F27)</f>
        <v>7197190.8099999996</v>
      </c>
      <c r="G20" s="105">
        <f>SUM(G21:G27)</f>
        <v>6695189.3899999997</v>
      </c>
      <c r="H20" s="74"/>
    </row>
    <row r="21" spans="1:8">
      <c r="A21" s="74"/>
      <c r="B21" s="82"/>
      <c r="C21" s="106"/>
      <c r="D21" s="89">
        <v>1</v>
      </c>
      <c r="E21" s="90" t="s">
        <v>51</v>
      </c>
      <c r="F21" s="107"/>
      <c r="G21" s="95"/>
      <c r="H21" s="74"/>
    </row>
    <row r="22" spans="1:8">
      <c r="A22" s="74"/>
      <c r="B22" s="82"/>
      <c r="C22" s="106"/>
      <c r="D22" s="89">
        <v>2</v>
      </c>
      <c r="E22" s="90" t="s">
        <v>52</v>
      </c>
      <c r="F22" s="96"/>
      <c r="G22" s="97"/>
      <c r="H22" s="74"/>
    </row>
    <row r="23" spans="1:8">
      <c r="A23" s="74"/>
      <c r="B23" s="82"/>
      <c r="C23" s="106"/>
      <c r="D23" s="89">
        <v>3</v>
      </c>
      <c r="E23" s="90" t="s">
        <v>53</v>
      </c>
      <c r="F23" s="96"/>
      <c r="G23" s="97"/>
      <c r="H23" s="74"/>
    </row>
    <row r="24" spans="1:8">
      <c r="A24" s="74"/>
      <c r="B24" s="82"/>
      <c r="C24" s="106"/>
      <c r="D24" s="89">
        <v>4</v>
      </c>
      <c r="E24" s="90" t="s">
        <v>54</v>
      </c>
      <c r="F24" s="108">
        <v>7197190.8099999996</v>
      </c>
      <c r="G24" s="108">
        <v>6695189.3899999997</v>
      </c>
      <c r="H24" s="74"/>
    </row>
    <row r="25" spans="1:8">
      <c r="A25" s="74"/>
      <c r="B25" s="82"/>
      <c r="C25" s="106"/>
      <c r="D25" s="89">
        <v>5</v>
      </c>
      <c r="E25" s="90" t="s">
        <v>55</v>
      </c>
      <c r="F25" s="96"/>
      <c r="G25" s="97"/>
      <c r="H25" s="74"/>
    </row>
    <row r="26" spans="1:8">
      <c r="A26" s="74"/>
      <c r="B26" s="82"/>
      <c r="C26" s="106"/>
      <c r="D26" s="89">
        <v>6</v>
      </c>
      <c r="E26" s="90" t="s">
        <v>56</v>
      </c>
      <c r="F26" s="96"/>
      <c r="G26" s="97"/>
      <c r="H26" s="74"/>
    </row>
    <row r="27" spans="1:8">
      <c r="A27" s="74"/>
      <c r="B27" s="82"/>
      <c r="C27" s="106"/>
      <c r="D27" s="89">
        <v>7</v>
      </c>
      <c r="E27" s="90" t="s">
        <v>57</v>
      </c>
      <c r="F27" s="96"/>
      <c r="G27" s="97"/>
    </row>
    <row r="28" spans="1:8">
      <c r="A28" s="74"/>
      <c r="B28" s="82"/>
      <c r="C28" s="106"/>
      <c r="D28" s="89"/>
      <c r="E28" s="90"/>
      <c r="F28" s="96"/>
      <c r="G28" s="97"/>
      <c r="H28" s="74"/>
    </row>
    <row r="29" spans="1:8" ht="18.75">
      <c r="A29" s="74"/>
      <c r="B29" s="82"/>
      <c r="C29" s="83" t="s">
        <v>35</v>
      </c>
      <c r="D29" s="84" t="s">
        <v>58</v>
      </c>
      <c r="E29" s="85"/>
      <c r="F29" s="109"/>
      <c r="G29" s="110"/>
    </row>
    <row r="30" spans="1:8" ht="18.75">
      <c r="A30" s="74"/>
      <c r="B30" s="82"/>
      <c r="C30" s="83" t="s">
        <v>35</v>
      </c>
      <c r="D30" s="84" t="s">
        <v>59</v>
      </c>
      <c r="E30" s="85"/>
      <c r="F30" s="109"/>
      <c r="G30" s="110"/>
      <c r="H30" s="74"/>
    </row>
    <row r="31" spans="1:8">
      <c r="A31" s="74"/>
      <c r="B31" s="111"/>
      <c r="C31" s="112"/>
      <c r="D31" s="113"/>
      <c r="E31" s="114"/>
      <c r="F31" s="115"/>
      <c r="G31" s="116"/>
      <c r="H31" s="74"/>
    </row>
    <row r="32" spans="1:8">
      <c r="A32" s="74"/>
      <c r="B32" s="117" t="s">
        <v>60</v>
      </c>
      <c r="C32" s="9" t="s">
        <v>61</v>
      </c>
      <c r="D32" s="9"/>
      <c r="E32" s="9"/>
      <c r="F32" s="101">
        <f>SUM(F5+F8+F13+F20+F29+F30)</f>
        <v>18028971.82</v>
      </c>
      <c r="G32" s="86">
        <f>SUM(G5+G8+G13+G20+G29+G30)</f>
        <v>13573996.4517259</v>
      </c>
      <c r="H32" s="74"/>
    </row>
    <row r="33" spans="1:8">
      <c r="A33" s="74"/>
      <c r="B33" s="79"/>
      <c r="C33" s="8" t="s">
        <v>62</v>
      </c>
      <c r="D33" s="8"/>
      <c r="E33" s="8"/>
      <c r="F33" s="80"/>
      <c r="G33" s="118"/>
      <c r="H33" s="74"/>
    </row>
    <row r="34" spans="1:8" ht="18.75">
      <c r="A34" s="74"/>
      <c r="B34" s="82"/>
      <c r="C34" s="83" t="s">
        <v>35</v>
      </c>
      <c r="D34" s="84" t="s">
        <v>63</v>
      </c>
      <c r="E34" s="85"/>
      <c r="F34" s="109"/>
      <c r="G34" s="110">
        <v>0</v>
      </c>
      <c r="H34" s="74"/>
    </row>
    <row r="35" spans="1:8">
      <c r="A35" s="74"/>
      <c r="B35" s="82"/>
      <c r="C35" s="106"/>
      <c r="D35" s="89">
        <v>1</v>
      </c>
      <c r="E35" s="90" t="s">
        <v>64</v>
      </c>
      <c r="F35" s="96"/>
      <c r="G35" s="97"/>
    </row>
    <row r="36" spans="1:8">
      <c r="A36" s="74"/>
      <c r="B36" s="82"/>
      <c r="C36" s="106"/>
      <c r="D36" s="89">
        <v>2</v>
      </c>
      <c r="E36" s="90" t="s">
        <v>65</v>
      </c>
      <c r="F36" s="96"/>
      <c r="G36" s="97"/>
    </row>
    <row r="37" spans="1:8">
      <c r="A37" s="74"/>
      <c r="B37" s="82"/>
      <c r="C37" s="106"/>
      <c r="D37" s="89">
        <v>3</v>
      </c>
      <c r="E37" s="90" t="s">
        <v>66</v>
      </c>
      <c r="F37" s="96"/>
      <c r="G37" s="97"/>
    </row>
    <row r="38" spans="1:8" ht="25.5">
      <c r="A38" s="74"/>
      <c r="B38" s="82"/>
      <c r="C38" s="106"/>
      <c r="D38" s="89">
        <v>4</v>
      </c>
      <c r="E38" s="119" t="s">
        <v>67</v>
      </c>
      <c r="F38" s="120"/>
      <c r="G38" s="97"/>
    </row>
    <row r="39" spans="1:8">
      <c r="A39" s="74"/>
      <c r="B39" s="82"/>
      <c r="C39" s="106"/>
      <c r="D39" s="89">
        <v>5</v>
      </c>
      <c r="E39" s="90" t="s">
        <v>68</v>
      </c>
      <c r="F39" s="96"/>
      <c r="G39" s="97"/>
    </row>
    <row r="40" spans="1:8">
      <c r="A40" s="74"/>
      <c r="B40" s="82"/>
      <c r="C40" s="106"/>
      <c r="D40" s="89">
        <v>6</v>
      </c>
      <c r="E40" s="90" t="s">
        <v>69</v>
      </c>
      <c r="F40" s="96"/>
      <c r="G40" s="97"/>
    </row>
    <row r="41" spans="1:8">
      <c r="A41" s="74"/>
      <c r="B41" s="121"/>
      <c r="C41" s="122"/>
      <c r="D41" s="123"/>
      <c r="E41" s="114"/>
      <c r="F41" s="115"/>
      <c r="G41" s="116"/>
    </row>
    <row r="42" spans="1:8" ht="18.75">
      <c r="A42" s="74"/>
      <c r="B42" s="124"/>
      <c r="C42" s="125" t="s">
        <v>35</v>
      </c>
      <c r="D42" s="126" t="s">
        <v>70</v>
      </c>
      <c r="E42" s="127"/>
      <c r="F42" s="101">
        <f>SUM(F43:F47)</f>
        <v>1537991.63</v>
      </c>
      <c r="G42" s="86">
        <f>SUM(G43:G47)</f>
        <v>1853206</v>
      </c>
    </row>
    <row r="43" spans="1:8">
      <c r="A43" s="74"/>
      <c r="B43" s="79"/>
      <c r="C43" s="128"/>
      <c r="D43" s="129">
        <v>1</v>
      </c>
      <c r="E43" s="130" t="s">
        <v>71</v>
      </c>
      <c r="F43" s="107"/>
      <c r="G43" s="95"/>
    </row>
    <row r="44" spans="1:8">
      <c r="A44" s="74"/>
      <c r="B44" s="82"/>
      <c r="C44" s="88"/>
      <c r="D44" s="89">
        <v>2</v>
      </c>
      <c r="E44" s="90" t="s">
        <v>72</v>
      </c>
      <c r="F44" s="131"/>
      <c r="G44" s="97"/>
      <c r="H44" s="74"/>
    </row>
    <row r="45" spans="1:8">
      <c r="A45" s="74"/>
      <c r="B45" s="82"/>
      <c r="C45" s="88"/>
      <c r="D45" s="89">
        <v>3</v>
      </c>
      <c r="E45" s="90" t="s">
        <v>73</v>
      </c>
      <c r="F45" s="131">
        <v>1032702.63</v>
      </c>
      <c r="G45" s="131">
        <v>1543989</v>
      </c>
      <c r="H45" s="74"/>
    </row>
    <row r="46" spans="1:8">
      <c r="A46" s="74"/>
      <c r="B46" s="82"/>
      <c r="C46" s="88"/>
      <c r="D46" s="89">
        <v>4</v>
      </c>
      <c r="E46" s="90" t="s">
        <v>74</v>
      </c>
      <c r="F46" s="96">
        <v>505289</v>
      </c>
      <c r="G46" s="97">
        <v>309217</v>
      </c>
    </row>
    <row r="47" spans="1:8">
      <c r="A47" s="74"/>
      <c r="B47" s="82"/>
      <c r="C47" s="88"/>
      <c r="D47" s="89">
        <v>5</v>
      </c>
      <c r="E47" s="90" t="s">
        <v>75</v>
      </c>
      <c r="F47" s="132"/>
      <c r="G47" s="100"/>
    </row>
    <row r="48" spans="1:8" ht="18.75">
      <c r="A48" s="74"/>
      <c r="B48" s="82"/>
      <c r="C48" s="83" t="s">
        <v>35</v>
      </c>
      <c r="D48" s="84" t="s">
        <v>76</v>
      </c>
      <c r="E48" s="85"/>
      <c r="F48" s="101"/>
      <c r="G48" s="86">
        <f>SUM(G49)</f>
        <v>0</v>
      </c>
    </row>
    <row r="49" spans="1:8">
      <c r="A49" s="74"/>
      <c r="B49" s="121"/>
      <c r="C49" s="112"/>
      <c r="D49" s="113"/>
      <c r="E49" s="114"/>
      <c r="F49" s="133"/>
      <c r="G49" s="134"/>
      <c r="H49" s="74"/>
    </row>
    <row r="50" spans="1:8" ht="18.75">
      <c r="A50" s="74"/>
      <c r="B50" s="124"/>
      <c r="C50" s="125" t="s">
        <v>35</v>
      </c>
      <c r="D50" s="126" t="s">
        <v>77</v>
      </c>
      <c r="E50" s="135"/>
      <c r="F50" s="101">
        <f>SUM(F51:F54)</f>
        <v>0</v>
      </c>
      <c r="G50" s="86">
        <f>SUM(G51:G54)</f>
        <v>0</v>
      </c>
    </row>
    <row r="51" spans="1:8" ht="21" customHeight="1">
      <c r="A51" s="74"/>
      <c r="B51" s="79"/>
      <c r="C51" s="128"/>
      <c r="D51" s="129">
        <v>1</v>
      </c>
      <c r="E51" s="136" t="s">
        <v>78</v>
      </c>
      <c r="F51" s="137"/>
      <c r="G51" s="138"/>
    </row>
    <row r="52" spans="1:8">
      <c r="A52" s="74"/>
      <c r="B52" s="82"/>
      <c r="C52" s="88"/>
      <c r="D52" s="89">
        <v>2</v>
      </c>
      <c r="E52" s="90" t="s">
        <v>79</v>
      </c>
      <c r="F52" s="96"/>
      <c r="G52" s="97"/>
      <c r="H52" s="74"/>
    </row>
    <row r="53" spans="1:8">
      <c r="A53" s="74"/>
      <c r="B53" s="82"/>
      <c r="C53" s="88"/>
      <c r="D53" s="89">
        <v>3</v>
      </c>
      <c r="E53" s="90" t="s">
        <v>80</v>
      </c>
      <c r="F53" s="96"/>
      <c r="G53" s="97"/>
      <c r="H53" s="74"/>
    </row>
    <row r="54" spans="1:8">
      <c r="A54" s="74"/>
      <c r="B54" s="82"/>
      <c r="C54" s="88"/>
      <c r="D54" s="89"/>
      <c r="E54" s="85"/>
      <c r="F54" s="109"/>
      <c r="G54" s="110"/>
      <c r="H54" s="74"/>
    </row>
    <row r="55" spans="1:8" ht="18.75">
      <c r="A55" s="74"/>
      <c r="B55" s="82"/>
      <c r="C55" s="83" t="s">
        <v>35</v>
      </c>
      <c r="D55" s="84" t="s">
        <v>81</v>
      </c>
      <c r="E55" s="85"/>
      <c r="F55" s="109"/>
      <c r="G55" s="110"/>
      <c r="H55" s="74"/>
    </row>
    <row r="56" spans="1:8" ht="18.75">
      <c r="A56" s="74"/>
      <c r="B56" s="82"/>
      <c r="C56" s="83" t="s">
        <v>35</v>
      </c>
      <c r="D56" s="84" t="s">
        <v>82</v>
      </c>
      <c r="E56" s="85"/>
      <c r="F56" s="109"/>
      <c r="G56" s="110"/>
    </row>
    <row r="57" spans="1:8">
      <c r="A57" s="74"/>
      <c r="B57" s="121"/>
      <c r="C57" s="7"/>
      <c r="D57" s="7"/>
      <c r="E57" s="7"/>
      <c r="F57" s="112"/>
      <c r="G57" s="139"/>
      <c r="H57" s="74"/>
    </row>
    <row r="58" spans="1:8">
      <c r="A58" s="74"/>
      <c r="B58" s="140" t="s">
        <v>83</v>
      </c>
      <c r="C58" s="6" t="s">
        <v>84</v>
      </c>
      <c r="D58" s="6"/>
      <c r="E58" s="6"/>
      <c r="F58" s="141">
        <f>F33+F42+F48+F50+F55+F56</f>
        <v>1537991.63</v>
      </c>
      <c r="G58" s="142">
        <f>G33+G42+G48+G50+G55+G56</f>
        <v>1853206</v>
      </c>
      <c r="H58" s="74"/>
    </row>
    <row r="59" spans="1:8">
      <c r="A59" s="74"/>
      <c r="B59" s="143"/>
      <c r="C59" s="9" t="s">
        <v>85</v>
      </c>
      <c r="D59" s="9"/>
      <c r="E59" s="9"/>
      <c r="F59" s="101">
        <f>F58+F32</f>
        <v>19566963.449999999</v>
      </c>
      <c r="G59" s="86">
        <f>G58+G32</f>
        <v>15427202.4517259</v>
      </c>
      <c r="H59" s="74"/>
    </row>
  </sheetData>
  <mergeCells count="8">
    <mergeCell ref="C57:E57"/>
    <mergeCell ref="C58:E58"/>
    <mergeCell ref="C59:E59"/>
    <mergeCell ref="B2:G2"/>
    <mergeCell ref="C3:E3"/>
    <mergeCell ref="C4:E4"/>
    <mergeCell ref="C32:E32"/>
    <mergeCell ref="C33:E33"/>
  </mergeCells>
  <pageMargins left="0.44027777777777799" right="0.75" top="0.52986111111111101" bottom="0.50972222222222197" header="0.51180555555555496" footer="0.51180555555555496"/>
  <pageSetup paperSize="9" scale="90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008080"/>
  </sheetPr>
  <dimension ref="A1:M53"/>
  <sheetViews>
    <sheetView zoomScaleNormal="100" workbookViewId="0">
      <selection activeCell="F51" sqref="F51"/>
    </sheetView>
  </sheetViews>
  <sheetFormatPr defaultRowHeight="12.75"/>
  <cols>
    <col min="1" max="1" width="3.5703125" style="35" customWidth="1"/>
    <col min="2" max="2" width="3.7109375" style="72" customWidth="1"/>
    <col min="3" max="3" width="4" style="72" customWidth="1"/>
    <col min="4" max="4" width="3.42578125" style="72" customWidth="1"/>
    <col min="5" max="5" width="61.7109375" style="35" customWidth="1"/>
    <col min="6" max="6" width="12.140625" style="35" customWidth="1"/>
    <col min="7" max="7" width="11.140625" style="35" customWidth="1"/>
    <col min="8" max="8" width="6.85546875" customWidth="1"/>
    <col min="9" max="10" width="14.140625" style="60" customWidth="1"/>
    <col min="11" max="11" width="10.140625" style="144" customWidth="1"/>
    <col min="12" max="12" width="12.7109375" style="144" customWidth="1"/>
    <col min="13" max="13" width="11.7109375" style="144" customWidth="1"/>
    <col min="14" max="14" width="19.85546875" customWidth="1"/>
    <col min="15" max="15" width="15.5703125" customWidth="1"/>
    <col min="16" max="1025" width="9" customWidth="1"/>
  </cols>
  <sheetData>
    <row r="1" spans="1:13" ht="15.75">
      <c r="B1" s="73" t="s">
        <v>86</v>
      </c>
    </row>
    <row r="2" spans="1:13" ht="15.75">
      <c r="A2" s="74"/>
      <c r="B2" s="10" t="s">
        <v>31</v>
      </c>
      <c r="C2" s="10"/>
      <c r="D2" s="10"/>
      <c r="E2" s="10"/>
      <c r="F2" s="10"/>
      <c r="G2" s="10"/>
      <c r="H2" s="74"/>
      <c r="I2" s="145"/>
      <c r="J2" s="144"/>
    </row>
    <row r="3" spans="1:13">
      <c r="I3" s="145"/>
      <c r="J3" s="145"/>
    </row>
    <row r="4" spans="1:13">
      <c r="A4" s="87"/>
      <c r="B4" s="146" t="s">
        <v>32</v>
      </c>
      <c r="C4" s="5" t="s">
        <v>87</v>
      </c>
      <c r="D4" s="5"/>
      <c r="E4" s="5"/>
      <c r="F4" s="148">
        <v>2018</v>
      </c>
      <c r="G4" s="148">
        <v>2017</v>
      </c>
      <c r="I4" s="145"/>
      <c r="J4" s="145"/>
    </row>
    <row r="5" spans="1:13" ht="18.75">
      <c r="A5" s="74"/>
      <c r="B5" s="149"/>
      <c r="C5" s="83" t="s">
        <v>35</v>
      </c>
      <c r="D5" s="84" t="s">
        <v>88</v>
      </c>
      <c r="E5" s="150"/>
      <c r="F5" s="151">
        <f>SUM(F6:F15)</f>
        <v>9247603.4500000011</v>
      </c>
      <c r="G5" s="151">
        <f>SUM(G6:G15)</f>
        <v>6369953.4800000004</v>
      </c>
    </row>
    <row r="6" spans="1:13">
      <c r="A6" s="74"/>
      <c r="B6" s="149"/>
      <c r="C6" s="88"/>
      <c r="D6" s="89">
        <v>1</v>
      </c>
      <c r="E6" s="152" t="s">
        <v>89</v>
      </c>
      <c r="F6" s="152"/>
      <c r="G6" s="152"/>
      <c r="I6" s="145"/>
      <c r="J6" s="145"/>
    </row>
    <row r="7" spans="1:13">
      <c r="A7" s="74"/>
      <c r="B7" s="149"/>
      <c r="C7" s="88"/>
      <c r="D7" s="89">
        <v>2</v>
      </c>
      <c r="E7" s="152" t="s">
        <v>90</v>
      </c>
      <c r="F7" s="152"/>
      <c r="G7" s="152"/>
      <c r="I7" s="145"/>
      <c r="J7" s="145"/>
    </row>
    <row r="8" spans="1:13">
      <c r="A8" s="74"/>
      <c r="B8" s="149"/>
      <c r="C8" s="88"/>
      <c r="D8" s="89">
        <v>3</v>
      </c>
      <c r="E8" s="152" t="s">
        <v>91</v>
      </c>
      <c r="F8" s="152"/>
      <c r="G8" s="152"/>
      <c r="I8" s="145"/>
      <c r="J8" s="145"/>
    </row>
    <row r="9" spans="1:13">
      <c r="A9" s="74"/>
      <c r="B9" s="149"/>
      <c r="C9" s="88"/>
      <c r="D9" s="89">
        <v>4</v>
      </c>
      <c r="E9" s="152" t="s">
        <v>92</v>
      </c>
      <c r="F9" s="153">
        <v>6385159.6100000003</v>
      </c>
      <c r="G9" s="153">
        <v>5625408</v>
      </c>
      <c r="I9" s="145"/>
      <c r="J9" s="145"/>
    </row>
    <row r="10" spans="1:13">
      <c r="A10" s="74"/>
      <c r="B10" s="149"/>
      <c r="C10" s="88"/>
      <c r="D10" s="89">
        <v>5</v>
      </c>
      <c r="E10" s="152" t="s">
        <v>93</v>
      </c>
      <c r="F10" s="152"/>
      <c r="G10" s="152"/>
      <c r="I10" s="145"/>
      <c r="J10" s="145"/>
    </row>
    <row r="11" spans="1:13">
      <c r="A11" s="74"/>
      <c r="B11" s="149"/>
      <c r="C11" s="88"/>
      <c r="D11" s="89">
        <v>6</v>
      </c>
      <c r="E11" s="152" t="s">
        <v>94</v>
      </c>
      <c r="F11" s="152"/>
      <c r="G11" s="152"/>
      <c r="I11" s="145"/>
      <c r="J11" s="145"/>
    </row>
    <row r="12" spans="1:13">
      <c r="A12" s="74"/>
      <c r="B12" s="149"/>
      <c r="C12" s="88"/>
      <c r="D12" s="89">
        <v>7</v>
      </c>
      <c r="E12" s="152" t="s">
        <v>95</v>
      </c>
      <c r="F12" s="152"/>
      <c r="G12" s="152"/>
      <c r="I12" s="145"/>
      <c r="J12" s="145"/>
    </row>
    <row r="13" spans="1:13" ht="15">
      <c r="A13" s="74"/>
      <c r="B13" s="149"/>
      <c r="C13" s="88"/>
      <c r="D13" s="89">
        <v>8</v>
      </c>
      <c r="E13" s="152" t="s">
        <v>96</v>
      </c>
      <c r="F13" s="153">
        <v>1843350</v>
      </c>
      <c r="G13" s="153">
        <v>112935</v>
      </c>
      <c r="I13" s="145"/>
      <c r="J13" s="154"/>
      <c r="K13" s="155"/>
      <c r="L13" s="156"/>
    </row>
    <row r="14" spans="1:13" ht="15">
      <c r="A14" s="74"/>
      <c r="B14" s="149"/>
      <c r="C14" s="88"/>
      <c r="D14" s="89">
        <v>9</v>
      </c>
      <c r="E14" s="152" t="s">
        <v>97</v>
      </c>
      <c r="F14" s="153">
        <v>1019093.84</v>
      </c>
      <c r="G14" s="153">
        <v>631610.48</v>
      </c>
      <c r="I14" s="145"/>
      <c r="J14" s="157"/>
      <c r="K14" s="157"/>
      <c r="L14" s="156"/>
      <c r="M14" s="158"/>
    </row>
    <row r="15" spans="1:13">
      <c r="A15" s="74"/>
      <c r="B15" s="149"/>
      <c r="C15" s="88"/>
      <c r="D15" s="89"/>
      <c r="E15" s="152"/>
      <c r="F15" s="152"/>
      <c r="G15" s="152"/>
      <c r="I15" s="145"/>
      <c r="J15" s="157"/>
      <c r="K15" s="157"/>
      <c r="L15" s="159"/>
      <c r="M15" s="158"/>
    </row>
    <row r="16" spans="1:13" ht="18.75">
      <c r="A16" s="74"/>
      <c r="B16" s="149"/>
      <c r="C16" s="83" t="s">
        <v>35</v>
      </c>
      <c r="D16" s="84" t="s">
        <v>98</v>
      </c>
      <c r="E16" s="150"/>
      <c r="F16" s="150"/>
      <c r="G16" s="150"/>
      <c r="I16" s="145"/>
      <c r="J16" s="160"/>
      <c r="K16" s="157"/>
      <c r="L16" s="161"/>
      <c r="M16" s="158"/>
    </row>
    <row r="17" spans="1:13" ht="18.75">
      <c r="A17" s="74"/>
      <c r="B17" s="149"/>
      <c r="C17" s="83" t="s">
        <v>35</v>
      </c>
      <c r="D17" s="84" t="s">
        <v>99</v>
      </c>
      <c r="E17" s="152"/>
      <c r="F17" s="152"/>
      <c r="G17" s="152"/>
      <c r="I17" s="145"/>
      <c r="J17" s="157"/>
      <c r="K17" s="157"/>
      <c r="L17" s="161"/>
      <c r="M17" s="158"/>
    </row>
    <row r="18" spans="1:13" ht="18.75">
      <c r="A18" s="74"/>
      <c r="B18" s="149"/>
      <c r="C18" s="83" t="s">
        <v>35</v>
      </c>
      <c r="D18" s="84" t="s">
        <v>100</v>
      </c>
      <c r="E18" s="152"/>
      <c r="F18" s="152"/>
      <c r="G18" s="152"/>
      <c r="I18" s="145"/>
      <c r="J18" s="157"/>
      <c r="K18" s="157"/>
      <c r="L18" s="161"/>
      <c r="M18" s="158"/>
    </row>
    <row r="19" spans="1:13">
      <c r="A19" s="74"/>
      <c r="B19" s="149"/>
      <c r="C19" s="5" t="s">
        <v>101</v>
      </c>
      <c r="D19" s="5"/>
      <c r="E19" s="5"/>
      <c r="F19" s="162">
        <f>F5+F16+F17+F18</f>
        <v>9247603.4500000011</v>
      </c>
      <c r="G19" s="162">
        <f>G5+G16+G17+G18</f>
        <v>6369953.4800000004</v>
      </c>
      <c r="I19" s="145"/>
      <c r="J19" s="157"/>
      <c r="K19" s="157"/>
      <c r="L19" s="161"/>
      <c r="M19" s="158"/>
    </row>
    <row r="20" spans="1:13" ht="18.75">
      <c r="A20" s="74"/>
      <c r="B20" s="149"/>
      <c r="C20" s="83" t="s">
        <v>35</v>
      </c>
      <c r="D20" s="84" t="s">
        <v>102</v>
      </c>
      <c r="E20" s="163"/>
      <c r="F20" s="163"/>
      <c r="G20" s="163"/>
      <c r="I20" s="145"/>
      <c r="J20" s="157"/>
      <c r="K20" s="157"/>
      <c r="L20" s="161"/>
      <c r="M20" s="158"/>
    </row>
    <row r="21" spans="1:13">
      <c r="A21" s="74"/>
      <c r="B21" s="149"/>
      <c r="C21" s="106"/>
      <c r="D21" s="89">
        <v>1</v>
      </c>
      <c r="E21" s="152" t="s">
        <v>89</v>
      </c>
      <c r="F21" s="152"/>
      <c r="G21" s="152"/>
      <c r="I21" s="145"/>
      <c r="J21" s="157"/>
      <c r="K21" s="157"/>
      <c r="L21" s="161"/>
      <c r="M21" s="158"/>
    </row>
    <row r="22" spans="1:13">
      <c r="A22" s="74"/>
      <c r="B22" s="149"/>
      <c r="C22" s="106"/>
      <c r="D22" s="89">
        <v>2</v>
      </c>
      <c r="E22" s="152" t="s">
        <v>90</v>
      </c>
      <c r="F22" s="152"/>
      <c r="G22" s="152"/>
      <c r="I22" s="145"/>
      <c r="J22" s="157"/>
      <c r="K22" s="157"/>
      <c r="L22" s="161"/>
      <c r="M22" s="158"/>
    </row>
    <row r="23" spans="1:13">
      <c r="A23" s="74"/>
      <c r="B23" s="149"/>
      <c r="C23" s="106"/>
      <c r="D23" s="89">
        <v>3</v>
      </c>
      <c r="E23" s="152" t="s">
        <v>103</v>
      </c>
      <c r="F23" s="152"/>
      <c r="G23" s="152"/>
      <c r="I23" s="145"/>
      <c r="M23" s="164"/>
    </row>
    <row r="24" spans="1:13">
      <c r="A24" s="74"/>
      <c r="B24" s="149"/>
      <c r="C24" s="106"/>
      <c r="D24" s="89">
        <v>4</v>
      </c>
      <c r="E24" s="152" t="s">
        <v>92</v>
      </c>
      <c r="F24" s="152"/>
      <c r="G24" s="152"/>
      <c r="I24" s="145"/>
      <c r="J24" s="145"/>
    </row>
    <row r="25" spans="1:13">
      <c r="A25" s="74"/>
      <c r="B25" s="149"/>
      <c r="C25" s="106"/>
      <c r="D25" s="89">
        <v>5</v>
      </c>
      <c r="E25" s="152" t="s">
        <v>93</v>
      </c>
      <c r="F25" s="152"/>
      <c r="G25" s="152"/>
      <c r="I25" s="145"/>
      <c r="J25" s="145"/>
    </row>
    <row r="26" spans="1:13">
      <c r="A26" s="74"/>
      <c r="B26" s="149"/>
      <c r="C26" s="106"/>
      <c r="D26" s="89">
        <v>6</v>
      </c>
      <c r="E26" s="152" t="s">
        <v>94</v>
      </c>
      <c r="F26" s="152"/>
      <c r="G26" s="152"/>
      <c r="I26" s="145"/>
      <c r="J26" s="145"/>
    </row>
    <row r="27" spans="1:13">
      <c r="A27" s="74"/>
      <c r="B27" s="149"/>
      <c r="C27" s="106"/>
      <c r="D27" s="89">
        <v>7</v>
      </c>
      <c r="E27" s="152" t="s">
        <v>95</v>
      </c>
      <c r="F27" s="152"/>
      <c r="G27" s="152"/>
      <c r="I27" s="145"/>
      <c r="J27" s="157"/>
      <c r="K27" s="157"/>
      <c r="L27" s="161"/>
      <c r="M27" s="158"/>
    </row>
    <row r="28" spans="1:13">
      <c r="A28" s="74"/>
      <c r="B28" s="149"/>
      <c r="C28" s="106"/>
      <c r="D28" s="89">
        <v>8</v>
      </c>
      <c r="E28" s="152" t="s">
        <v>104</v>
      </c>
      <c r="F28" s="152"/>
      <c r="G28" s="152"/>
      <c r="I28" s="145"/>
      <c r="J28" s="145"/>
    </row>
    <row r="29" spans="1:13">
      <c r="A29" s="74"/>
      <c r="B29" s="149"/>
      <c r="C29" s="106"/>
      <c r="D29" s="89"/>
      <c r="E29" s="152"/>
      <c r="F29" s="152"/>
      <c r="G29" s="152"/>
      <c r="I29" s="145"/>
      <c r="J29" s="145"/>
    </row>
    <row r="30" spans="1:13" ht="18.75">
      <c r="A30" s="74"/>
      <c r="B30" s="149"/>
      <c r="C30" s="83" t="s">
        <v>35</v>
      </c>
      <c r="D30" s="84" t="s">
        <v>105</v>
      </c>
      <c r="E30" s="150"/>
      <c r="F30" s="150"/>
      <c r="G30" s="150"/>
      <c r="I30" s="145"/>
      <c r="J30" s="145"/>
    </row>
    <row r="31" spans="1:13" ht="18.75">
      <c r="A31" s="74"/>
      <c r="B31" s="149"/>
      <c r="C31" s="83" t="s">
        <v>35</v>
      </c>
      <c r="D31" s="84" t="s">
        <v>106</v>
      </c>
      <c r="E31" s="150"/>
      <c r="F31" s="150"/>
      <c r="G31" s="150"/>
      <c r="I31" s="145"/>
      <c r="J31" s="145"/>
    </row>
    <row r="32" spans="1:13" ht="18.75">
      <c r="A32" s="74"/>
      <c r="B32" s="149"/>
      <c r="C32" s="83" t="s">
        <v>35</v>
      </c>
      <c r="D32" s="84" t="s">
        <v>107</v>
      </c>
      <c r="E32" s="150"/>
      <c r="F32" s="162">
        <f>SUM(F33:F34)</f>
        <v>0</v>
      </c>
      <c r="G32" s="162">
        <f>SUM(G33:G34)</f>
        <v>0</v>
      </c>
      <c r="I32" s="145"/>
      <c r="J32" s="145"/>
    </row>
    <row r="33" spans="1:10">
      <c r="A33" s="74"/>
      <c r="B33" s="149"/>
      <c r="C33" s="88"/>
      <c r="D33" s="89">
        <v>1</v>
      </c>
      <c r="E33" s="152" t="s">
        <v>108</v>
      </c>
      <c r="F33" s="152"/>
      <c r="G33" s="152"/>
      <c r="I33" s="145"/>
      <c r="J33" s="145"/>
    </row>
    <row r="34" spans="1:10">
      <c r="A34" s="74"/>
      <c r="B34" s="149"/>
      <c r="C34" s="88"/>
      <c r="D34" s="89">
        <v>2</v>
      </c>
      <c r="E34" s="152" t="s">
        <v>109</v>
      </c>
      <c r="F34" s="152"/>
      <c r="G34" s="152"/>
      <c r="I34" s="145"/>
      <c r="J34" s="145"/>
    </row>
    <row r="35" spans="1:10" ht="18.75">
      <c r="A35" s="74"/>
      <c r="B35" s="149"/>
      <c r="C35" s="83" t="s">
        <v>35</v>
      </c>
      <c r="D35" s="84" t="s">
        <v>110</v>
      </c>
      <c r="E35" s="150"/>
      <c r="F35" s="162">
        <f>SUM(F36)</f>
        <v>0</v>
      </c>
      <c r="G35" s="162">
        <f>SUM(G36)</f>
        <v>0</v>
      </c>
      <c r="I35" s="145"/>
      <c r="J35" s="145"/>
    </row>
    <row r="36" spans="1:10">
      <c r="A36" s="74"/>
      <c r="B36" s="149"/>
      <c r="C36" s="88"/>
      <c r="D36" s="84"/>
      <c r="E36" s="150"/>
      <c r="F36" s="150"/>
      <c r="G36" s="150"/>
      <c r="I36" s="145"/>
      <c r="J36" s="145"/>
    </row>
    <row r="37" spans="1:10">
      <c r="A37" s="74"/>
      <c r="B37" s="149"/>
      <c r="C37" s="5" t="s">
        <v>111</v>
      </c>
      <c r="D37" s="5"/>
      <c r="E37" s="5"/>
      <c r="F37" s="162">
        <f>F20+F30+F31+F32+F35</f>
        <v>0</v>
      </c>
      <c r="G37" s="162">
        <f>G20+G30+G31+G32+G35</f>
        <v>0</v>
      </c>
      <c r="I37" s="145"/>
      <c r="J37" s="145"/>
    </row>
    <row r="38" spans="1:10">
      <c r="A38" s="74"/>
      <c r="B38" s="149"/>
      <c r="C38" s="88"/>
      <c r="D38" s="84"/>
      <c r="E38" s="150"/>
      <c r="F38" s="150"/>
      <c r="G38" s="150"/>
      <c r="I38" s="145"/>
      <c r="J38" s="145"/>
    </row>
    <row r="39" spans="1:10">
      <c r="A39" s="74"/>
      <c r="B39" s="149"/>
      <c r="C39" s="5" t="s">
        <v>112</v>
      </c>
      <c r="D39" s="5"/>
      <c r="E39" s="5"/>
      <c r="F39" s="162">
        <f>F19+F37</f>
        <v>9247603.4500000011</v>
      </c>
      <c r="G39" s="162">
        <f>G19+G37</f>
        <v>6369953.4800000004</v>
      </c>
      <c r="I39" s="145"/>
      <c r="J39" s="145"/>
    </row>
    <row r="40" spans="1:10" ht="18.75">
      <c r="A40" s="74"/>
      <c r="B40" s="149"/>
      <c r="C40" s="83" t="s">
        <v>35</v>
      </c>
      <c r="D40" s="84" t="s">
        <v>113</v>
      </c>
      <c r="E40" s="150"/>
      <c r="F40" s="150"/>
      <c r="G40" s="150"/>
      <c r="I40" s="145"/>
      <c r="J40" s="145"/>
    </row>
    <row r="41" spans="1:10" ht="18.75">
      <c r="A41" s="74"/>
      <c r="B41" s="149"/>
      <c r="C41" s="83" t="s">
        <v>35</v>
      </c>
      <c r="D41" s="84" t="s">
        <v>114</v>
      </c>
      <c r="E41" s="150"/>
      <c r="F41" s="153">
        <v>4000000</v>
      </c>
      <c r="G41" s="153">
        <v>4000000</v>
      </c>
      <c r="I41" s="145"/>
      <c r="J41" s="145"/>
    </row>
    <row r="42" spans="1:10" ht="18.75">
      <c r="A42" s="74"/>
      <c r="B42" s="149"/>
      <c r="C42" s="83" t="s">
        <v>35</v>
      </c>
      <c r="D42" s="84" t="s">
        <v>115</v>
      </c>
      <c r="E42" s="150"/>
      <c r="F42" s="150"/>
      <c r="G42" s="150"/>
      <c r="I42" s="145"/>
      <c r="J42" s="145"/>
    </row>
    <row r="43" spans="1:10" ht="18.75">
      <c r="A43" s="74"/>
      <c r="B43" s="149"/>
      <c r="C43" s="83" t="s">
        <v>35</v>
      </c>
      <c r="D43" s="84" t="s">
        <v>116</v>
      </c>
      <c r="E43" s="150"/>
      <c r="F43" s="150"/>
      <c r="G43" s="150"/>
      <c r="I43" s="145"/>
      <c r="J43" s="145"/>
    </row>
    <row r="44" spans="1:10" ht="18.75">
      <c r="A44" s="74"/>
      <c r="B44" s="149"/>
      <c r="C44" s="83" t="s">
        <v>35</v>
      </c>
      <c r="D44" s="84" t="s">
        <v>117</v>
      </c>
      <c r="E44" s="150"/>
      <c r="F44" s="150"/>
      <c r="G44" s="150"/>
      <c r="I44" s="145"/>
      <c r="J44" s="145"/>
    </row>
    <row r="45" spans="1:10" ht="18.75">
      <c r="A45" s="74"/>
      <c r="B45" s="149"/>
      <c r="C45" s="165"/>
      <c r="D45" s="89">
        <v>1</v>
      </c>
      <c r="E45" s="152" t="s">
        <v>118</v>
      </c>
      <c r="F45" s="152"/>
      <c r="G45" s="152"/>
      <c r="I45" s="145"/>
      <c r="J45" s="145"/>
    </row>
    <row r="46" spans="1:10" ht="18.75">
      <c r="A46" s="74"/>
      <c r="B46" s="149"/>
      <c r="C46" s="165"/>
      <c r="D46" s="89">
        <v>2</v>
      </c>
      <c r="E46" s="152" t="s">
        <v>119</v>
      </c>
      <c r="F46" s="152"/>
      <c r="G46" s="152"/>
      <c r="I46" s="145"/>
      <c r="J46" s="145"/>
    </row>
    <row r="47" spans="1:10" ht="18.75">
      <c r="A47" s="74"/>
      <c r="B47" s="149"/>
      <c r="C47" s="165"/>
      <c r="D47" s="89">
        <v>3</v>
      </c>
      <c r="E47" s="152" t="s">
        <v>117</v>
      </c>
      <c r="F47" s="152"/>
      <c r="G47" s="152"/>
      <c r="I47" s="145"/>
      <c r="J47" s="145"/>
    </row>
    <row r="48" spans="1:10" ht="18.75">
      <c r="A48" s="74"/>
      <c r="B48" s="149"/>
      <c r="C48" s="83" t="s">
        <v>35</v>
      </c>
      <c r="D48" s="84" t="s">
        <v>120</v>
      </c>
      <c r="E48" s="150"/>
      <c r="F48" s="150"/>
      <c r="G48" s="153"/>
      <c r="I48" s="145"/>
      <c r="J48" s="145"/>
    </row>
    <row r="49" spans="1:10" ht="18.75">
      <c r="A49" s="74"/>
      <c r="B49" s="149"/>
      <c r="C49" s="83" t="s">
        <v>35</v>
      </c>
      <c r="D49" s="84" t="s">
        <v>121</v>
      </c>
      <c r="E49" s="150"/>
      <c r="F49" s="153">
        <v>6319360</v>
      </c>
      <c r="G49" s="153">
        <f>pash!F49</f>
        <v>5057248.6286416501</v>
      </c>
      <c r="I49" s="145"/>
      <c r="J49" s="145"/>
    </row>
    <row r="50" spans="1:10">
      <c r="A50" s="74"/>
      <c r="B50" s="149"/>
      <c r="C50" s="128"/>
      <c r="D50" s="84"/>
      <c r="E50" s="150"/>
      <c r="F50" s="150"/>
      <c r="G50" s="150"/>
      <c r="I50" s="145"/>
      <c r="J50" s="145"/>
    </row>
    <row r="51" spans="1:10">
      <c r="A51" s="74"/>
      <c r="B51" s="149"/>
      <c r="C51" s="5" t="s">
        <v>122</v>
      </c>
      <c r="D51" s="5"/>
      <c r="E51" s="5"/>
      <c r="F51" s="162">
        <f>SUM(F40:F50)</f>
        <v>10319360</v>
      </c>
      <c r="G51" s="162">
        <f>SUM(G40:G50)</f>
        <v>9057248.6286416501</v>
      </c>
      <c r="I51" s="145"/>
      <c r="J51" s="145"/>
    </row>
    <row r="52" spans="1:10">
      <c r="A52" s="74"/>
      <c r="B52" s="166"/>
      <c r="C52" s="167"/>
      <c r="D52" s="113"/>
      <c r="E52" s="168"/>
      <c r="F52" s="168"/>
      <c r="G52" s="168"/>
      <c r="I52" s="145"/>
      <c r="J52" s="145"/>
    </row>
    <row r="53" spans="1:10">
      <c r="A53" s="74"/>
      <c r="B53" s="124"/>
      <c r="C53" s="4" t="s">
        <v>123</v>
      </c>
      <c r="D53" s="4"/>
      <c r="E53" s="4"/>
      <c r="F53" s="169">
        <f>F39+F51</f>
        <v>19566963.450000003</v>
      </c>
      <c r="G53" s="169">
        <f>G39+G51</f>
        <v>15427202.108641651</v>
      </c>
      <c r="I53" s="145"/>
      <c r="J53" s="145"/>
    </row>
  </sheetData>
  <mergeCells count="7">
    <mergeCell ref="C51:E51"/>
    <mergeCell ref="C53:E53"/>
    <mergeCell ref="B2:G2"/>
    <mergeCell ref="C4:E4"/>
    <mergeCell ref="C19:E19"/>
    <mergeCell ref="C37:E37"/>
    <mergeCell ref="C39:E39"/>
  </mergeCells>
  <pageMargins left="0.5" right="0.30972222222222201" top="0.62986111111111098" bottom="0.50972222222222197" header="0.51180555555555496" footer="0.51180555555555496"/>
  <pageSetup paperSize="9" scale="90"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008080"/>
  </sheetPr>
  <dimension ref="A1:IW61"/>
  <sheetViews>
    <sheetView zoomScaleNormal="100" workbookViewId="0">
      <selection activeCell="E29" activeCellId="5" sqref="E10 E10 E13 E18 E19 E29"/>
    </sheetView>
  </sheetViews>
  <sheetFormatPr defaultRowHeight="15"/>
  <cols>
    <col min="1" max="1" width="3.7109375" style="170" customWidth="1"/>
    <col min="2" max="2" width="4.85546875" style="72" customWidth="1"/>
    <col min="3" max="3" width="6.28515625" style="72" customWidth="1"/>
    <col min="4" max="4" width="56.42578125" style="35" customWidth="1"/>
    <col min="5" max="5" width="22.5703125" style="35" customWidth="1"/>
    <col min="6" max="6" width="16.42578125" style="35" customWidth="1"/>
    <col min="7" max="8" width="9.140625" style="35" customWidth="1"/>
    <col min="9" max="9" width="17.42578125" style="35" customWidth="1"/>
    <col min="10" max="257" width="9.140625" style="35" customWidth="1"/>
    <col min="258" max="1025" width="9.140625" customWidth="1"/>
  </cols>
  <sheetData>
    <row r="1" spans="1:6" ht="18">
      <c r="A1" s="171"/>
      <c r="B1" s="73" t="s">
        <v>124</v>
      </c>
      <c r="C1" s="172"/>
      <c r="D1" s="173"/>
      <c r="E1" s="173"/>
      <c r="F1" s="173"/>
    </row>
    <row r="2" spans="1:6" ht="15.75" customHeight="1">
      <c r="A2" s="3" t="s">
        <v>125</v>
      </c>
      <c r="B2" s="3"/>
      <c r="C2" s="3"/>
      <c r="D2" s="3"/>
      <c r="E2" s="3"/>
      <c r="F2" s="3"/>
    </row>
    <row r="3" spans="1:6" ht="15.75" customHeight="1">
      <c r="A3" s="3" t="s">
        <v>126</v>
      </c>
      <c r="B3" s="3"/>
      <c r="C3" s="3"/>
      <c r="D3" s="3"/>
      <c r="E3" s="3"/>
      <c r="F3" s="3"/>
    </row>
    <row r="4" spans="1:6">
      <c r="A4" s="2" t="s">
        <v>127</v>
      </c>
      <c r="B4" s="2"/>
      <c r="C4" s="2"/>
      <c r="D4" s="2"/>
      <c r="E4" s="2"/>
      <c r="F4" s="2"/>
    </row>
    <row r="5" spans="1:6" ht="12.75">
      <c r="A5" s="174" t="s">
        <v>32</v>
      </c>
      <c r="B5" s="5" t="s">
        <v>128</v>
      </c>
      <c r="C5" s="5"/>
      <c r="D5" s="5"/>
      <c r="E5" s="148">
        <v>2018</v>
      </c>
      <c r="F5" s="148">
        <v>2017</v>
      </c>
    </row>
    <row r="6" spans="1:6" ht="15.75">
      <c r="A6" s="175" t="s">
        <v>35</v>
      </c>
      <c r="B6" s="176" t="s">
        <v>129</v>
      </c>
      <c r="C6" s="177"/>
      <c r="D6" s="178"/>
      <c r="E6" s="179">
        <v>105979441</v>
      </c>
      <c r="F6" s="179">
        <f>89968010.2022869+15</f>
        <v>89968025.202286899</v>
      </c>
    </row>
    <row r="7" spans="1:6" ht="15.75">
      <c r="A7" s="175" t="s">
        <v>35</v>
      </c>
      <c r="B7" s="176" t="s">
        <v>130</v>
      </c>
      <c r="C7" s="177"/>
      <c r="D7" s="178"/>
      <c r="E7" s="178"/>
      <c r="F7" s="178"/>
    </row>
    <row r="8" spans="1:6" ht="15.75">
      <c r="A8" s="175" t="s">
        <v>35</v>
      </c>
      <c r="B8" s="176" t="s">
        <v>131</v>
      </c>
      <c r="C8" s="177"/>
      <c r="D8" s="178"/>
      <c r="E8" s="178"/>
      <c r="F8" s="178"/>
    </row>
    <row r="9" spans="1:6" ht="15.75">
      <c r="A9" s="175" t="s">
        <v>35</v>
      </c>
      <c r="B9" s="176" t="s">
        <v>132</v>
      </c>
      <c r="C9" s="177"/>
      <c r="D9" s="178"/>
      <c r="E9" s="180">
        <v>1532051</v>
      </c>
      <c r="F9" s="180">
        <f>[1]sintetikPASH!$E$95</f>
        <v>1586742.46</v>
      </c>
    </row>
    <row r="10" spans="1:6" ht="15.75">
      <c r="A10" s="175" t="s">
        <v>35</v>
      </c>
      <c r="B10" s="176" t="s">
        <v>133</v>
      </c>
      <c r="C10" s="177"/>
      <c r="D10" s="178"/>
      <c r="E10" s="179">
        <f>SUM(E11:E12)</f>
        <v>89768435</v>
      </c>
      <c r="F10" s="179">
        <f>SUM(F11:F12)</f>
        <v>77369311.488002598</v>
      </c>
    </row>
    <row r="11" spans="1:6">
      <c r="A11" s="181"/>
      <c r="B11" s="182"/>
      <c r="C11" s="85">
        <v>1</v>
      </c>
      <c r="D11" s="183" t="s">
        <v>133</v>
      </c>
      <c r="E11" s="184">
        <v>89768435</v>
      </c>
      <c r="F11" s="184">
        <v>77369311.488002598</v>
      </c>
    </row>
    <row r="12" spans="1:6">
      <c r="A12" s="185"/>
      <c r="B12" s="182"/>
      <c r="C12" s="74">
        <v>2</v>
      </c>
      <c r="D12" s="183" t="s">
        <v>134</v>
      </c>
      <c r="E12" s="186"/>
      <c r="F12" s="186"/>
    </row>
    <row r="13" spans="1:6" ht="15.75">
      <c r="A13" s="175" t="s">
        <v>35</v>
      </c>
      <c r="B13" s="176" t="s">
        <v>135</v>
      </c>
      <c r="C13" s="177"/>
      <c r="D13" s="178"/>
      <c r="E13" s="179">
        <f>SUM(E14:E16)</f>
        <v>6247555</v>
      </c>
      <c r="F13" s="179">
        <f>SUM(F14:F16)</f>
        <v>4113236</v>
      </c>
    </row>
    <row r="14" spans="1:6">
      <c r="A14" s="185"/>
      <c r="B14" s="182"/>
      <c r="C14" s="90">
        <v>1</v>
      </c>
      <c r="D14" s="152" t="s">
        <v>136</v>
      </c>
      <c r="E14" s="184">
        <v>5596795</v>
      </c>
      <c r="F14" s="184">
        <f>[1]sintetikPASH!$F$89</f>
        <v>3524636</v>
      </c>
    </row>
    <row r="15" spans="1:6">
      <c r="A15" s="185"/>
      <c r="B15" s="182"/>
      <c r="C15" s="90">
        <v>2</v>
      </c>
      <c r="D15" s="152" t="s">
        <v>137</v>
      </c>
      <c r="E15" s="184">
        <v>650760</v>
      </c>
      <c r="F15" s="184">
        <f>[1]sintetikPASH!$F$90</f>
        <v>588600</v>
      </c>
    </row>
    <row r="16" spans="1:6">
      <c r="A16" s="185"/>
      <c r="B16" s="182"/>
      <c r="C16" s="90"/>
      <c r="D16" s="152" t="s">
        <v>138</v>
      </c>
      <c r="E16" s="187"/>
      <c r="F16" s="187"/>
    </row>
    <row r="17" spans="1:6" ht="15.75">
      <c r="A17" s="175" t="s">
        <v>35</v>
      </c>
      <c r="B17" s="176" t="s">
        <v>139</v>
      </c>
      <c r="C17" s="177"/>
      <c r="D17" s="178"/>
      <c r="E17" s="178"/>
      <c r="F17" s="178"/>
    </row>
    <row r="18" spans="1:6" ht="15.75">
      <c r="A18" s="175" t="s">
        <v>35</v>
      </c>
      <c r="B18" s="176" t="s">
        <v>140</v>
      </c>
      <c r="C18" s="177"/>
      <c r="D18" s="178"/>
      <c r="E18" s="179">
        <v>395465</v>
      </c>
      <c r="F18" s="179">
        <f>[1]sintetikPASH!$F$94</f>
        <v>487202</v>
      </c>
    </row>
    <row r="19" spans="1:6" ht="15.75">
      <c r="A19" s="175" t="s">
        <v>35</v>
      </c>
      <c r="B19" s="176" t="s">
        <v>141</v>
      </c>
      <c r="C19" s="177"/>
      <c r="D19" s="178"/>
      <c r="E19" s="188">
        <v>3610640.46</v>
      </c>
      <c r="F19" s="188">
        <f>3633660.67-12647+164</f>
        <v>3621177.67</v>
      </c>
    </row>
    <row r="20" spans="1:6" ht="15.75">
      <c r="A20" s="175" t="s">
        <v>35</v>
      </c>
      <c r="B20" s="176" t="s">
        <v>142</v>
      </c>
      <c r="C20" s="177"/>
      <c r="D20" s="178"/>
      <c r="E20" s="178"/>
      <c r="F20" s="178"/>
    </row>
    <row r="21" spans="1:6">
      <c r="A21" s="185"/>
      <c r="B21" s="189"/>
      <c r="C21" s="1">
        <v>1</v>
      </c>
      <c r="D21" s="190" t="s">
        <v>143</v>
      </c>
      <c r="E21" s="190"/>
      <c r="F21" s="190"/>
    </row>
    <row r="22" spans="1:6">
      <c r="A22" s="191"/>
      <c r="B22" s="192"/>
      <c r="C22" s="1"/>
      <c r="D22" s="193" t="s">
        <v>144</v>
      </c>
      <c r="E22" s="193"/>
      <c r="F22" s="193"/>
    </row>
    <row r="23" spans="1:6">
      <c r="A23" s="185"/>
      <c r="B23" s="189"/>
      <c r="C23" s="1">
        <v>2</v>
      </c>
      <c r="D23" s="190" t="s">
        <v>145</v>
      </c>
      <c r="E23" s="190"/>
      <c r="F23" s="190"/>
    </row>
    <row r="24" spans="1:6">
      <c r="A24" s="191"/>
      <c r="B24" s="192"/>
      <c r="C24" s="1"/>
      <c r="D24" s="193" t="s">
        <v>146</v>
      </c>
      <c r="E24" s="193"/>
      <c r="F24" s="193"/>
    </row>
    <row r="25" spans="1:6">
      <c r="A25" s="185"/>
      <c r="B25" s="189"/>
      <c r="C25" s="1">
        <v>3</v>
      </c>
      <c r="D25" s="190" t="s">
        <v>147</v>
      </c>
      <c r="E25" s="190"/>
      <c r="F25" s="190"/>
    </row>
    <row r="26" spans="1:6">
      <c r="A26" s="191"/>
      <c r="B26" s="192"/>
      <c r="C26" s="1"/>
      <c r="D26" s="193" t="s">
        <v>148</v>
      </c>
      <c r="E26" s="193"/>
      <c r="F26" s="193"/>
    </row>
    <row r="27" spans="1:6" ht="12.75">
      <c r="A27" s="33" t="s">
        <v>35</v>
      </c>
      <c r="B27" s="194" t="s">
        <v>149</v>
      </c>
      <c r="C27" s="195"/>
      <c r="D27" s="196"/>
      <c r="E27" s="196"/>
      <c r="F27" s="196"/>
    </row>
    <row r="28" spans="1:6" ht="12.75">
      <c r="A28" s="33"/>
      <c r="B28" s="80" t="s">
        <v>150</v>
      </c>
      <c r="C28" s="197"/>
      <c r="D28" s="198"/>
      <c r="E28" s="198"/>
      <c r="F28" s="198"/>
    </row>
    <row r="29" spans="1:6" ht="15.75">
      <c r="A29" s="175" t="s">
        <v>35</v>
      </c>
      <c r="B29" s="176" t="s">
        <v>151</v>
      </c>
      <c r="C29" s="177"/>
      <c r="D29" s="178"/>
      <c r="E29" s="199">
        <f>SUM(E30:E32)</f>
        <v>8885</v>
      </c>
      <c r="F29" s="199">
        <f>SUM(F30:F32)</f>
        <v>12467</v>
      </c>
    </row>
    <row r="30" spans="1:6">
      <c r="A30" s="185"/>
      <c r="B30" s="189"/>
      <c r="C30" s="1">
        <v>1</v>
      </c>
      <c r="D30" s="190" t="s">
        <v>152</v>
      </c>
      <c r="E30" s="190"/>
      <c r="F30" s="190"/>
    </row>
    <row r="31" spans="1:6">
      <c r="A31" s="191"/>
      <c r="B31" s="192"/>
      <c r="C31" s="1"/>
      <c r="D31" s="193" t="s">
        <v>153</v>
      </c>
      <c r="E31" s="193"/>
      <c r="F31" s="193"/>
    </row>
    <row r="32" spans="1:6">
      <c r="A32" s="181"/>
      <c r="B32" s="182"/>
      <c r="C32" s="89">
        <v>2</v>
      </c>
      <c r="D32" s="200" t="s">
        <v>154</v>
      </c>
      <c r="E32" s="201">
        <v>8885</v>
      </c>
      <c r="F32" s="201">
        <v>12467</v>
      </c>
    </row>
    <row r="33" spans="1:9" ht="15.75">
      <c r="A33" s="175" t="s">
        <v>35</v>
      </c>
      <c r="B33" s="176" t="s">
        <v>155</v>
      </c>
      <c r="C33" s="177"/>
      <c r="D33" s="178"/>
      <c r="E33" s="178"/>
      <c r="F33" s="178"/>
    </row>
    <row r="34" spans="1:9">
      <c r="A34" s="181"/>
      <c r="B34" s="176"/>
      <c r="C34" s="177"/>
      <c r="D34" s="178"/>
      <c r="E34" s="178"/>
      <c r="F34" s="178"/>
    </row>
    <row r="35" spans="1:9" ht="15.75">
      <c r="A35" s="175" t="s">
        <v>35</v>
      </c>
      <c r="B35" s="176" t="s">
        <v>156</v>
      </c>
      <c r="C35" s="177"/>
      <c r="D35" s="178"/>
      <c r="E35" s="179">
        <f>E6+E9-E10-E13-E18-E19-E29</f>
        <v>7480511.54</v>
      </c>
      <c r="F35" s="179">
        <f>F6+F9-F10-F13-F18-F19-F29</f>
        <v>5951373.5042842943</v>
      </c>
      <c r="I35" s="202"/>
    </row>
    <row r="36" spans="1:9">
      <c r="A36" s="181"/>
      <c r="B36" s="182"/>
      <c r="C36" s="177"/>
      <c r="D36" s="178"/>
      <c r="E36" s="178"/>
      <c r="F36" s="178"/>
    </row>
    <row r="37" spans="1:9" ht="15.75">
      <c r="A37" s="175" t="s">
        <v>35</v>
      </c>
      <c r="B37" s="176" t="s">
        <v>157</v>
      </c>
      <c r="C37" s="177"/>
      <c r="D37" s="178"/>
      <c r="E37" s="179">
        <f>(E35+260496)*0.15</f>
        <v>1161151.1310000001</v>
      </c>
      <c r="F37" s="179">
        <f>(F35+9459)*0.15</f>
        <v>894124.87564264413</v>
      </c>
    </row>
    <row r="38" spans="1:9">
      <c r="A38" s="181"/>
      <c r="B38" s="182"/>
      <c r="C38" s="89">
        <v>1</v>
      </c>
      <c r="D38" s="200" t="s">
        <v>158</v>
      </c>
      <c r="E38" s="200"/>
      <c r="F38" s="200"/>
    </row>
    <row r="39" spans="1:9">
      <c r="A39" s="181"/>
      <c r="B39" s="182"/>
      <c r="C39" s="89">
        <v>2</v>
      </c>
      <c r="D39" s="200" t="s">
        <v>159</v>
      </c>
      <c r="E39" s="200"/>
      <c r="F39" s="200"/>
    </row>
    <row r="40" spans="1:9" ht="12.75" customHeight="1">
      <c r="A40" s="181"/>
      <c r="B40" s="182"/>
      <c r="C40" s="89">
        <v>3</v>
      </c>
      <c r="D40" s="200" t="s">
        <v>160</v>
      </c>
      <c r="E40" s="200"/>
      <c r="F40" s="200"/>
    </row>
    <row r="41" spans="1:9" ht="7.5" hidden="1" customHeight="1">
      <c r="A41" s="181"/>
      <c r="B41" s="182"/>
      <c r="C41" s="177"/>
      <c r="D41" s="178"/>
      <c r="E41" s="178"/>
      <c r="F41" s="178"/>
    </row>
    <row r="42" spans="1:9" ht="15.75">
      <c r="A42" s="175" t="s">
        <v>35</v>
      </c>
      <c r="B42" s="176" t="s">
        <v>161</v>
      </c>
      <c r="C42" s="177"/>
      <c r="D42" s="178"/>
      <c r="E42" s="179">
        <f>E35-E37</f>
        <v>6319360.409</v>
      </c>
      <c r="F42" s="179">
        <f>F35-F37</f>
        <v>5057248.6286416501</v>
      </c>
      <c r="I42" s="203"/>
    </row>
    <row r="43" spans="1:9">
      <c r="A43" s="181"/>
      <c r="B43" s="182"/>
      <c r="C43" s="177"/>
      <c r="D43" s="178"/>
      <c r="E43" s="178"/>
      <c r="F43" s="178"/>
    </row>
    <row r="44" spans="1:9" ht="15.75">
      <c r="A44" s="175" t="s">
        <v>35</v>
      </c>
      <c r="B44" s="176" t="s">
        <v>162</v>
      </c>
      <c r="C44" s="177"/>
      <c r="D44" s="178"/>
      <c r="E44" s="178"/>
      <c r="F44" s="178"/>
    </row>
    <row r="45" spans="1:9">
      <c r="A45" s="181"/>
      <c r="B45" s="182"/>
      <c r="C45" s="177"/>
      <c r="D45" s="200" t="s">
        <v>163</v>
      </c>
      <c r="E45" s="200"/>
      <c r="F45" s="200"/>
    </row>
    <row r="46" spans="1:9">
      <c r="A46" s="181"/>
      <c r="B46" s="182"/>
      <c r="C46" s="177"/>
      <c r="D46" s="200" t="s">
        <v>164</v>
      </c>
      <c r="E46" s="200"/>
      <c r="F46" s="200"/>
    </row>
    <row r="47" spans="1:9" ht="15.75" customHeight="1">
      <c r="A47" s="3" t="s">
        <v>165</v>
      </c>
      <c r="B47" s="3"/>
      <c r="C47" s="3"/>
      <c r="D47" s="3"/>
      <c r="E47" s="3"/>
      <c r="F47" s="3"/>
    </row>
    <row r="48" spans="1:9" ht="15.75">
      <c r="A48" s="175" t="s">
        <v>32</v>
      </c>
      <c r="B48" s="5" t="s">
        <v>128</v>
      </c>
      <c r="C48" s="5"/>
      <c r="D48" s="5"/>
      <c r="E48" s="147"/>
      <c r="F48" s="147">
        <v>2017</v>
      </c>
    </row>
    <row r="49" spans="1:6" ht="15.75">
      <c r="A49" s="175" t="s">
        <v>35</v>
      </c>
      <c r="B49" s="204" t="s">
        <v>161</v>
      </c>
      <c r="C49" s="205"/>
      <c r="D49" s="206"/>
      <c r="E49" s="207">
        <f>E42</f>
        <v>6319360.409</v>
      </c>
      <c r="F49" s="207">
        <f>F42</f>
        <v>5057248.6286416501</v>
      </c>
    </row>
    <row r="50" spans="1:6" ht="15.75">
      <c r="A50" s="175"/>
      <c r="B50" s="204" t="s">
        <v>166</v>
      </c>
      <c r="C50" s="205"/>
      <c r="D50" s="206"/>
      <c r="E50" s="206"/>
      <c r="F50" s="206"/>
    </row>
    <row r="51" spans="1:6">
      <c r="A51" s="208"/>
      <c r="B51" s="204" t="s">
        <v>167</v>
      </c>
      <c r="C51" s="205"/>
      <c r="D51" s="206"/>
      <c r="E51" s="206"/>
      <c r="F51" s="206"/>
    </row>
    <row r="52" spans="1:6">
      <c r="A52" s="208"/>
      <c r="B52" s="204" t="s">
        <v>168</v>
      </c>
      <c r="C52" s="205"/>
      <c r="D52" s="206"/>
      <c r="E52" s="206"/>
      <c r="F52" s="206"/>
    </row>
    <row r="53" spans="1:6">
      <c r="A53" s="208"/>
      <c r="B53" s="204" t="s">
        <v>169</v>
      </c>
      <c r="C53" s="205"/>
      <c r="D53" s="206"/>
      <c r="E53" s="206"/>
      <c r="F53" s="206"/>
    </row>
    <row r="54" spans="1:6">
      <c r="A54" s="208"/>
      <c r="B54" s="204" t="s">
        <v>170</v>
      </c>
      <c r="C54" s="205"/>
      <c r="D54" s="206"/>
      <c r="E54" s="206"/>
      <c r="F54" s="206"/>
    </row>
    <row r="55" spans="1:6">
      <c r="A55" s="208"/>
      <c r="B55" s="204"/>
      <c r="C55" s="205"/>
      <c r="D55" s="206"/>
      <c r="E55" s="206"/>
      <c r="F55" s="206"/>
    </row>
    <row r="56" spans="1:6" ht="15.75">
      <c r="A56" s="175" t="s">
        <v>35</v>
      </c>
      <c r="B56" s="204" t="s">
        <v>171</v>
      </c>
      <c r="C56" s="205"/>
      <c r="D56" s="206"/>
      <c r="E56" s="206"/>
      <c r="F56" s="206"/>
    </row>
    <row r="57" spans="1:6" ht="15.75">
      <c r="A57" s="175" t="s">
        <v>35</v>
      </c>
      <c r="B57" s="204" t="s">
        <v>172</v>
      </c>
      <c r="C57" s="205"/>
      <c r="D57" s="206"/>
      <c r="E57" s="206"/>
      <c r="F57" s="206"/>
    </row>
    <row r="58" spans="1:6">
      <c r="A58" s="208"/>
      <c r="B58" s="204"/>
      <c r="C58" s="205"/>
      <c r="D58" s="206"/>
      <c r="E58" s="206"/>
      <c r="F58" s="206"/>
    </row>
    <row r="59" spans="1:6" ht="15.75">
      <c r="A59" s="175" t="s">
        <v>35</v>
      </c>
      <c r="B59" s="204" t="s">
        <v>173</v>
      </c>
      <c r="C59" s="205"/>
      <c r="D59" s="206"/>
      <c r="E59" s="206"/>
      <c r="F59" s="206"/>
    </row>
    <row r="60" spans="1:6">
      <c r="A60" s="208"/>
      <c r="B60" s="204"/>
      <c r="C60" s="205"/>
      <c r="D60" s="200" t="s">
        <v>163</v>
      </c>
      <c r="E60" s="200"/>
      <c r="F60" s="200"/>
    </row>
    <row r="61" spans="1:6">
      <c r="A61" s="208"/>
      <c r="B61" s="204"/>
      <c r="C61" s="205"/>
      <c r="D61" s="200" t="s">
        <v>164</v>
      </c>
      <c r="E61" s="200"/>
      <c r="F61" s="200"/>
    </row>
  </sheetData>
  <mergeCells count="11">
    <mergeCell ref="B48:D48"/>
    <mergeCell ref="C23:C24"/>
    <mergeCell ref="C25:C26"/>
    <mergeCell ref="A27:A28"/>
    <mergeCell ref="C30:C31"/>
    <mergeCell ref="A47:F47"/>
    <mergeCell ref="A2:F2"/>
    <mergeCell ref="A3:F3"/>
    <mergeCell ref="A4:F4"/>
    <mergeCell ref="B5:D5"/>
    <mergeCell ref="C21:C22"/>
  </mergeCells>
  <pageMargins left="0.24027777777777801" right="0.27986111111111101" top="0.24027777777777801" bottom="0.2" header="0.51180555555555496" footer="0.51180555555555496"/>
  <pageSetup paperSize="9" scale="90" firstPageNumber="0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008080"/>
  </sheetPr>
  <dimension ref="A1:IW101"/>
  <sheetViews>
    <sheetView zoomScaleNormal="100" workbookViewId="0">
      <selection activeCell="I90" sqref="I90"/>
    </sheetView>
  </sheetViews>
  <sheetFormatPr defaultRowHeight="12.75"/>
  <cols>
    <col min="1" max="1" width="3" style="35" customWidth="1"/>
    <col min="2" max="8" width="9.140625" style="35" customWidth="1"/>
    <col min="9" max="9" width="11.7109375" style="35" customWidth="1"/>
    <col min="10" max="10" width="10.140625" style="35" customWidth="1"/>
    <col min="11" max="11" width="11.140625" style="35" customWidth="1"/>
    <col min="12" max="12" width="9.7109375" style="35" customWidth="1"/>
    <col min="13" max="257" width="9.140625" style="35" customWidth="1"/>
    <col min="258" max="1025" width="9.140625" customWidth="1"/>
  </cols>
  <sheetData>
    <row r="1" spans="1:13" ht="15.75">
      <c r="B1" s="73" t="s">
        <v>124</v>
      </c>
      <c r="C1" s="209"/>
      <c r="D1" s="209"/>
    </row>
    <row r="2" spans="1:13">
      <c r="B2" s="47"/>
      <c r="C2" s="209"/>
      <c r="D2" s="209"/>
    </row>
    <row r="3" spans="1:13">
      <c r="B3" s="75"/>
    </row>
    <row r="4" spans="1:13">
      <c r="B4" s="75"/>
    </row>
    <row r="5" spans="1:13">
      <c r="A5" s="60"/>
      <c r="B5" s="60"/>
      <c r="C5" s="60"/>
      <c r="D5" s="60"/>
      <c r="E5" s="60"/>
      <c r="F5" s="60"/>
      <c r="G5" s="60"/>
      <c r="H5" s="60"/>
      <c r="I5" s="60"/>
      <c r="J5" s="60"/>
    </row>
    <row r="6" spans="1:13" ht="12.75" customHeight="1">
      <c r="A6" s="34" t="s">
        <v>174</v>
      </c>
      <c r="B6" s="34"/>
      <c r="C6" s="34"/>
      <c r="D6" s="34"/>
      <c r="E6" s="34"/>
      <c r="F6" s="34"/>
      <c r="G6" s="34"/>
      <c r="H6" s="34"/>
      <c r="I6" s="34"/>
      <c r="J6" s="34"/>
    </row>
    <row r="7" spans="1:13" ht="33" customHeight="1">
      <c r="A7" s="210"/>
      <c r="B7" s="29" t="s">
        <v>175</v>
      </c>
      <c r="C7" s="29"/>
      <c r="D7" s="29"/>
      <c r="E7" s="29"/>
      <c r="F7" s="29"/>
      <c r="G7" s="211" t="s">
        <v>176</v>
      </c>
      <c r="H7" s="211" t="s">
        <v>177</v>
      </c>
      <c r="I7" s="211" t="s">
        <v>178</v>
      </c>
      <c r="J7" s="212" t="s">
        <v>179</v>
      </c>
    </row>
    <row r="8" spans="1:13" ht="12.75" customHeight="1">
      <c r="A8" s="213">
        <v>1</v>
      </c>
      <c r="B8" s="32" t="s">
        <v>180</v>
      </c>
      <c r="C8" s="32"/>
      <c r="D8" s="32"/>
      <c r="E8" s="32"/>
      <c r="F8" s="32"/>
      <c r="G8" s="214">
        <v>70</v>
      </c>
      <c r="H8" s="214">
        <v>11100</v>
      </c>
      <c r="I8" s="215">
        <f>I10+I11</f>
        <v>107511492</v>
      </c>
      <c r="J8" s="215">
        <f>J10+J11</f>
        <v>91554767.662286893</v>
      </c>
    </row>
    <row r="9" spans="1:13" ht="25.5" customHeight="1">
      <c r="A9" s="216" t="s">
        <v>181</v>
      </c>
      <c r="B9" s="31" t="s">
        <v>182</v>
      </c>
      <c r="C9" s="31"/>
      <c r="D9" s="31"/>
      <c r="E9" s="31"/>
      <c r="F9" s="31"/>
      <c r="G9" s="217" t="s">
        <v>183</v>
      </c>
      <c r="H9" s="217">
        <v>11101</v>
      </c>
      <c r="I9" s="217"/>
      <c r="J9" s="217"/>
    </row>
    <row r="10" spans="1:13" ht="12.75" customHeight="1">
      <c r="A10" s="218" t="s">
        <v>184</v>
      </c>
      <c r="B10" s="31" t="s">
        <v>185</v>
      </c>
      <c r="C10" s="31"/>
      <c r="D10" s="31"/>
      <c r="E10" s="31"/>
      <c r="F10" s="31"/>
      <c r="G10" s="217">
        <v>704</v>
      </c>
      <c r="H10" s="217">
        <v>11102</v>
      </c>
      <c r="I10" s="219">
        <f>pash!E9</f>
        <v>1532051</v>
      </c>
      <c r="J10" s="220">
        <v>1586742.46</v>
      </c>
    </row>
    <row r="11" spans="1:13" ht="12.75" customHeight="1">
      <c r="A11" s="218" t="s">
        <v>186</v>
      </c>
      <c r="B11" s="31" t="s">
        <v>187</v>
      </c>
      <c r="C11" s="31"/>
      <c r="D11" s="31"/>
      <c r="E11" s="31"/>
      <c r="F11" s="31"/>
      <c r="G11" s="221">
        <v>705</v>
      </c>
      <c r="H11" s="217">
        <v>11103</v>
      </c>
      <c r="I11" s="219">
        <f>pash!E6</f>
        <v>105979441</v>
      </c>
      <c r="J11" s="222">
        <v>89968025.202286899</v>
      </c>
    </row>
    <row r="12" spans="1:13" ht="12.75" customHeight="1">
      <c r="A12" s="223">
        <v>2</v>
      </c>
      <c r="B12" s="30" t="s">
        <v>188</v>
      </c>
      <c r="C12" s="30"/>
      <c r="D12" s="30"/>
      <c r="E12" s="30"/>
      <c r="F12" s="30"/>
      <c r="G12" s="224">
        <v>708</v>
      </c>
      <c r="H12" s="225">
        <v>11104</v>
      </c>
      <c r="I12" s="225"/>
      <c r="J12" s="225"/>
      <c r="L12" s="226"/>
      <c r="M12" s="226"/>
    </row>
    <row r="13" spans="1:13" ht="12.75" customHeight="1">
      <c r="A13" s="227" t="s">
        <v>181</v>
      </c>
      <c r="B13" s="31" t="s">
        <v>189</v>
      </c>
      <c r="C13" s="31"/>
      <c r="D13" s="31"/>
      <c r="E13" s="31"/>
      <c r="F13" s="31"/>
      <c r="G13" s="217">
        <v>7081</v>
      </c>
      <c r="H13" s="228">
        <v>111041</v>
      </c>
      <c r="I13" s="228"/>
      <c r="J13" s="228"/>
      <c r="L13" s="226"/>
      <c r="M13" s="226"/>
    </row>
    <row r="14" spans="1:13" ht="12.75" customHeight="1">
      <c r="A14" s="227" t="s">
        <v>190</v>
      </c>
      <c r="B14" s="31" t="s">
        <v>191</v>
      </c>
      <c r="C14" s="31"/>
      <c r="D14" s="31"/>
      <c r="E14" s="31"/>
      <c r="F14" s="31"/>
      <c r="G14" s="217">
        <v>7082</v>
      </c>
      <c r="H14" s="228">
        <v>111042</v>
      </c>
      <c r="I14" s="228"/>
      <c r="J14" s="228"/>
      <c r="L14" s="226"/>
      <c r="M14" s="226"/>
    </row>
    <row r="15" spans="1:13" ht="12.75" customHeight="1">
      <c r="A15" s="227" t="s">
        <v>192</v>
      </c>
      <c r="B15" s="31" t="s">
        <v>193</v>
      </c>
      <c r="C15" s="31"/>
      <c r="D15" s="31"/>
      <c r="E15" s="31"/>
      <c r="F15" s="31"/>
      <c r="G15" s="217">
        <v>7083</v>
      </c>
      <c r="H15" s="228">
        <v>111043</v>
      </c>
      <c r="I15" s="228"/>
      <c r="J15" s="228"/>
      <c r="L15" s="226"/>
      <c r="M15" s="226"/>
    </row>
    <row r="16" spans="1:13" ht="12.75" customHeight="1">
      <c r="A16" s="229">
        <v>3</v>
      </c>
      <c r="B16" s="30" t="s">
        <v>194</v>
      </c>
      <c r="C16" s="30"/>
      <c r="D16" s="30"/>
      <c r="E16" s="30"/>
      <c r="F16" s="30"/>
      <c r="G16" s="224">
        <v>71</v>
      </c>
      <c r="H16" s="225">
        <v>11201</v>
      </c>
      <c r="I16" s="225"/>
      <c r="J16" s="225"/>
      <c r="L16" s="226"/>
      <c r="M16" s="226"/>
    </row>
    <row r="17" spans="1:13" ht="12.75" customHeight="1">
      <c r="A17" s="230"/>
      <c r="B17" s="28" t="s">
        <v>195</v>
      </c>
      <c r="C17" s="28"/>
      <c r="D17" s="28"/>
      <c r="E17" s="28"/>
      <c r="F17" s="28"/>
      <c r="G17" s="231"/>
      <c r="H17" s="217">
        <v>112011</v>
      </c>
      <c r="I17" s="217"/>
      <c r="J17" s="217"/>
      <c r="L17" s="226"/>
      <c r="M17" s="226"/>
    </row>
    <row r="18" spans="1:13" ht="15" customHeight="1">
      <c r="A18" s="230"/>
      <c r="B18" s="28" t="s">
        <v>196</v>
      </c>
      <c r="C18" s="28"/>
      <c r="D18" s="28"/>
      <c r="E18" s="28"/>
      <c r="F18" s="28"/>
      <c r="G18" s="231"/>
      <c r="H18" s="217">
        <v>112012</v>
      </c>
      <c r="I18" s="217"/>
      <c r="J18" s="217"/>
      <c r="L18" s="232"/>
      <c r="M18" s="232"/>
    </row>
    <row r="19" spans="1:13" ht="12.75" customHeight="1">
      <c r="A19" s="233">
        <v>4</v>
      </c>
      <c r="B19" s="30" t="s">
        <v>197</v>
      </c>
      <c r="C19" s="30"/>
      <c r="D19" s="30"/>
      <c r="E19" s="30"/>
      <c r="F19" s="30"/>
      <c r="G19" s="234">
        <v>72</v>
      </c>
      <c r="H19" s="235">
        <v>11300</v>
      </c>
      <c r="I19" s="235"/>
      <c r="J19" s="235"/>
      <c r="L19" s="226"/>
      <c r="M19" s="226"/>
    </row>
    <row r="20" spans="1:13" ht="12.75" customHeight="1">
      <c r="A20" s="218"/>
      <c r="B20" s="25" t="s">
        <v>198</v>
      </c>
      <c r="C20" s="25"/>
      <c r="D20" s="25"/>
      <c r="E20" s="25"/>
      <c r="F20" s="25"/>
      <c r="G20" s="236"/>
      <c r="H20" s="237">
        <v>11301</v>
      </c>
      <c r="I20" s="237"/>
      <c r="J20" s="237"/>
      <c r="L20" s="226"/>
      <c r="M20" s="226"/>
    </row>
    <row r="21" spans="1:13" ht="12.75" customHeight="1">
      <c r="A21" s="238">
        <v>5</v>
      </c>
      <c r="B21" s="30" t="s">
        <v>199</v>
      </c>
      <c r="C21" s="30"/>
      <c r="D21" s="30"/>
      <c r="E21" s="30"/>
      <c r="F21" s="30"/>
      <c r="G21" s="239">
        <v>73</v>
      </c>
      <c r="H21" s="239">
        <v>11400</v>
      </c>
      <c r="I21" s="239"/>
      <c r="J21" s="239"/>
      <c r="L21" s="226"/>
      <c r="M21" s="226"/>
    </row>
    <row r="22" spans="1:13" ht="12.75" customHeight="1">
      <c r="A22" s="240">
        <v>6</v>
      </c>
      <c r="B22" s="30" t="s">
        <v>200</v>
      </c>
      <c r="C22" s="30"/>
      <c r="D22" s="30"/>
      <c r="E22" s="30"/>
      <c r="F22" s="30"/>
      <c r="G22" s="239">
        <v>75</v>
      </c>
      <c r="H22" s="241">
        <v>11500</v>
      </c>
      <c r="I22" s="241"/>
      <c r="J22" s="241"/>
      <c r="L22" s="226"/>
      <c r="M22" s="226"/>
    </row>
    <row r="23" spans="1:13" ht="12.75" customHeight="1">
      <c r="A23" s="238">
        <v>7</v>
      </c>
      <c r="B23" s="30" t="s">
        <v>201</v>
      </c>
      <c r="C23" s="30"/>
      <c r="D23" s="30"/>
      <c r="E23" s="30"/>
      <c r="F23" s="30"/>
      <c r="G23" s="224">
        <v>77</v>
      </c>
      <c r="H23" s="224">
        <v>11600</v>
      </c>
      <c r="I23" s="224"/>
      <c r="J23" s="224"/>
      <c r="L23" s="226"/>
      <c r="M23" s="226"/>
    </row>
    <row r="24" spans="1:13" ht="13.5" customHeight="1">
      <c r="A24" s="242" t="s">
        <v>202</v>
      </c>
      <c r="B24" s="27" t="s">
        <v>203</v>
      </c>
      <c r="C24" s="27"/>
      <c r="D24" s="27"/>
      <c r="E24" s="27"/>
      <c r="F24" s="27"/>
      <c r="G24" s="243"/>
      <c r="H24" s="243">
        <v>11800</v>
      </c>
      <c r="I24" s="244">
        <f>I8+I12</f>
        <v>107511492</v>
      </c>
      <c r="J24" s="244">
        <f>J8+J12</f>
        <v>91554767.662286893</v>
      </c>
      <c r="L24" s="226"/>
      <c r="M24" s="226"/>
    </row>
    <row r="25" spans="1:13">
      <c r="A25" s="245"/>
      <c r="B25" s="246"/>
      <c r="C25" s="246"/>
      <c r="D25" s="246"/>
      <c r="E25" s="246"/>
      <c r="F25" s="246"/>
      <c r="G25" s="246"/>
      <c r="H25" s="246"/>
      <c r="I25" s="246"/>
      <c r="J25" s="246"/>
      <c r="L25" s="226"/>
      <c r="M25" s="226"/>
    </row>
    <row r="26" spans="1:13">
      <c r="A26" s="245"/>
      <c r="B26" s="246"/>
      <c r="C26" s="246"/>
      <c r="D26" s="246"/>
      <c r="E26" s="246"/>
      <c r="F26" s="246"/>
      <c r="G26" s="246"/>
      <c r="H26" s="246"/>
      <c r="I26" s="246"/>
      <c r="J26" s="246"/>
      <c r="L26" s="226"/>
      <c r="M26" s="226"/>
    </row>
    <row r="27" spans="1:13">
      <c r="A27" s="245"/>
      <c r="B27" s="246"/>
      <c r="C27" s="246"/>
      <c r="D27" s="246"/>
      <c r="E27" s="246"/>
      <c r="F27" s="246"/>
      <c r="G27" s="246"/>
      <c r="H27" s="246"/>
      <c r="I27" s="246"/>
      <c r="J27" s="246"/>
      <c r="L27" s="226"/>
      <c r="M27" s="226"/>
    </row>
    <row r="28" spans="1:13">
      <c r="A28" s="245"/>
      <c r="B28" s="246"/>
      <c r="C28" s="246"/>
      <c r="D28" s="246"/>
      <c r="E28" s="246"/>
      <c r="F28" s="246"/>
      <c r="G28" s="246"/>
      <c r="H28" s="246"/>
      <c r="I28" s="246"/>
      <c r="J28" s="246"/>
      <c r="L28" s="226"/>
      <c r="M28" s="226"/>
    </row>
    <row r="29" spans="1:13">
      <c r="A29" s="245"/>
      <c r="B29" s="246"/>
      <c r="C29" s="246"/>
      <c r="D29" s="246"/>
      <c r="E29" s="246"/>
      <c r="F29" s="246"/>
      <c r="G29" s="246"/>
      <c r="H29" s="246"/>
      <c r="I29" s="246"/>
      <c r="J29" s="246"/>
      <c r="L29" s="226"/>
      <c r="M29" s="226"/>
    </row>
    <row r="30" spans="1:13">
      <c r="A30" s="245"/>
      <c r="B30" s="246"/>
      <c r="C30" s="246"/>
      <c r="D30" s="246"/>
      <c r="E30" s="246"/>
      <c r="F30" s="246"/>
      <c r="G30" s="246"/>
      <c r="H30" s="246"/>
      <c r="I30" s="246"/>
      <c r="J30" s="246"/>
      <c r="L30" s="226"/>
      <c r="M30" s="226"/>
    </row>
    <row r="31" spans="1:13">
      <c r="A31" s="245"/>
      <c r="B31" s="246"/>
      <c r="C31" s="246"/>
      <c r="D31" s="246"/>
      <c r="E31" s="246"/>
      <c r="F31" s="246"/>
      <c r="G31" s="246"/>
      <c r="H31" s="246"/>
      <c r="I31" s="246"/>
      <c r="J31" s="246"/>
      <c r="L31" s="226"/>
      <c r="M31" s="226"/>
    </row>
    <row r="32" spans="1:13">
      <c r="A32" s="245"/>
      <c r="B32" s="246"/>
      <c r="C32" s="246"/>
      <c r="D32" s="246"/>
      <c r="E32" s="246"/>
      <c r="F32" s="246"/>
      <c r="G32" s="246"/>
      <c r="H32" s="246"/>
      <c r="I32" s="246"/>
      <c r="J32" s="246"/>
      <c r="L32" s="226"/>
      <c r="M32" s="226"/>
    </row>
    <row r="33" spans="1:13">
      <c r="A33" s="245"/>
      <c r="B33" s="246"/>
      <c r="C33" s="246"/>
      <c r="D33" s="246"/>
      <c r="E33" s="246"/>
      <c r="F33" s="246"/>
      <c r="G33" s="246"/>
      <c r="H33" s="246"/>
      <c r="I33" s="246"/>
      <c r="J33" s="246"/>
      <c r="L33" s="226"/>
      <c r="M33" s="226"/>
    </row>
    <row r="34" spans="1:13">
      <c r="A34" s="245"/>
      <c r="B34" s="246"/>
      <c r="C34" s="246"/>
      <c r="D34" s="246"/>
      <c r="E34" s="246"/>
      <c r="F34" s="246"/>
      <c r="G34" s="246"/>
      <c r="H34" s="246"/>
      <c r="I34" s="246"/>
      <c r="J34" s="246"/>
      <c r="L34" s="226"/>
      <c r="M34" s="226"/>
    </row>
    <row r="35" spans="1:13">
      <c r="A35" s="245"/>
      <c r="B35" s="246"/>
      <c r="C35" s="246"/>
      <c r="D35" s="246"/>
      <c r="E35" s="246"/>
      <c r="F35" s="246"/>
      <c r="G35" s="246"/>
      <c r="H35" s="246"/>
      <c r="I35" s="246"/>
      <c r="J35" s="246"/>
      <c r="L35" s="226"/>
      <c r="M35" s="226"/>
    </row>
    <row r="36" spans="1:13">
      <c r="A36" s="245"/>
      <c r="B36" s="246"/>
      <c r="C36" s="246"/>
      <c r="D36" s="246"/>
      <c r="E36" s="246"/>
      <c r="F36" s="246"/>
      <c r="G36" s="246"/>
      <c r="H36" s="246"/>
      <c r="I36" s="246"/>
      <c r="J36" s="246"/>
      <c r="L36" s="226"/>
      <c r="M36" s="226"/>
    </row>
    <row r="37" spans="1:13">
      <c r="A37" s="245"/>
      <c r="B37" s="246"/>
      <c r="C37" s="246"/>
      <c r="D37" s="246"/>
      <c r="E37" s="246"/>
      <c r="F37" s="246"/>
      <c r="G37" s="246"/>
      <c r="H37" s="246"/>
      <c r="I37" s="246"/>
      <c r="J37" s="246"/>
      <c r="L37" s="226"/>
      <c r="M37" s="226"/>
    </row>
    <row r="38" spans="1:13">
      <c r="A38" s="245"/>
      <c r="B38" s="246"/>
      <c r="C38" s="246"/>
      <c r="D38" s="246"/>
      <c r="E38" s="246"/>
      <c r="F38" s="246"/>
      <c r="G38" s="246"/>
      <c r="H38" s="246"/>
      <c r="I38" s="246"/>
      <c r="J38" s="246"/>
      <c r="L38" s="226"/>
      <c r="M38" s="226"/>
    </row>
    <row r="39" spans="1:13">
      <c r="A39" s="245"/>
      <c r="B39" s="246"/>
      <c r="C39" s="246"/>
      <c r="D39" s="246"/>
      <c r="E39" s="246"/>
      <c r="F39" s="246"/>
      <c r="G39" s="246"/>
      <c r="H39" s="246"/>
      <c r="I39" s="246"/>
      <c r="J39" s="246"/>
      <c r="L39" s="226"/>
      <c r="M39" s="226"/>
    </row>
    <row r="40" spans="1:13">
      <c r="A40" s="245"/>
      <c r="B40" s="246"/>
      <c r="C40" s="246"/>
      <c r="D40" s="246"/>
      <c r="E40" s="246"/>
      <c r="F40" s="246"/>
      <c r="G40" s="246"/>
      <c r="H40" s="246"/>
      <c r="I40" s="246"/>
      <c r="J40" s="246"/>
      <c r="L40" s="226"/>
      <c r="M40" s="226"/>
    </row>
    <row r="41" spans="1:13">
      <c r="A41" s="245"/>
      <c r="B41" s="246"/>
      <c r="C41" s="246"/>
      <c r="D41" s="246"/>
      <c r="E41" s="246"/>
      <c r="F41" s="246"/>
      <c r="G41" s="246"/>
      <c r="H41" s="246"/>
      <c r="I41" s="246"/>
      <c r="J41" s="246"/>
      <c r="L41" s="226"/>
      <c r="M41" s="226"/>
    </row>
    <row r="42" spans="1:13">
      <c r="A42" s="245"/>
      <c r="B42" s="246"/>
      <c r="C42" s="246"/>
      <c r="D42" s="246"/>
      <c r="E42" s="246"/>
      <c r="F42" s="246"/>
      <c r="G42" s="246"/>
      <c r="H42" s="246"/>
      <c r="I42" s="246"/>
      <c r="J42" s="246"/>
      <c r="L42" s="226"/>
      <c r="M42" s="226"/>
    </row>
    <row r="43" spans="1:13">
      <c r="A43" s="245"/>
      <c r="B43" s="246"/>
      <c r="C43" s="246"/>
      <c r="D43" s="246"/>
      <c r="E43" s="246"/>
      <c r="F43" s="246"/>
      <c r="G43" s="246"/>
      <c r="H43" s="246"/>
      <c r="I43" s="246"/>
      <c r="J43" s="246"/>
      <c r="L43" s="226"/>
      <c r="M43" s="226"/>
    </row>
    <row r="44" spans="1:13">
      <c r="A44" s="245"/>
      <c r="B44" s="246"/>
      <c r="C44" s="246"/>
      <c r="D44" s="246"/>
      <c r="E44" s="246"/>
      <c r="F44" s="246"/>
      <c r="G44" s="246"/>
      <c r="H44" s="246"/>
      <c r="I44" s="246"/>
      <c r="J44" s="246"/>
      <c r="L44" s="226"/>
      <c r="M44" s="226"/>
    </row>
    <row r="45" spans="1:13">
      <c r="A45" s="245"/>
      <c r="B45" s="246"/>
      <c r="C45" s="246"/>
      <c r="D45" s="246"/>
      <c r="E45" s="246"/>
      <c r="F45" s="246"/>
      <c r="G45" s="246"/>
      <c r="H45" s="246"/>
      <c r="I45" s="246"/>
      <c r="J45" s="246"/>
      <c r="L45" s="226"/>
      <c r="M45" s="226"/>
    </row>
    <row r="46" spans="1:13">
      <c r="A46" s="245"/>
      <c r="B46" s="246"/>
      <c r="C46" s="246"/>
      <c r="D46" s="246"/>
      <c r="E46" s="246"/>
      <c r="F46" s="246"/>
      <c r="G46" s="246"/>
      <c r="H46" s="246"/>
      <c r="I46" s="246"/>
      <c r="J46" s="246"/>
      <c r="L46" s="226"/>
      <c r="M46" s="226"/>
    </row>
    <row r="47" spans="1:13">
      <c r="A47" s="245"/>
      <c r="B47" s="246"/>
      <c r="C47" s="246"/>
      <c r="D47" s="246"/>
      <c r="E47" s="246"/>
      <c r="F47" s="246"/>
      <c r="G47" s="246"/>
      <c r="H47" s="246"/>
      <c r="I47" s="246"/>
      <c r="J47" s="246"/>
      <c r="L47" s="226"/>
      <c r="M47" s="226"/>
    </row>
    <row r="48" spans="1:13">
      <c r="A48" s="245"/>
      <c r="B48" s="246"/>
      <c r="C48" s="246"/>
      <c r="D48" s="246"/>
      <c r="E48" s="246"/>
      <c r="F48" s="246"/>
      <c r="G48" s="246"/>
      <c r="H48" s="246"/>
      <c r="I48" s="246"/>
      <c r="J48" s="246"/>
      <c r="L48" s="226"/>
      <c r="M48" s="226"/>
    </row>
    <row r="49" spans="1:13">
      <c r="A49" s="245"/>
      <c r="B49" s="246"/>
      <c r="C49" s="246"/>
      <c r="D49" s="246"/>
      <c r="E49" s="246"/>
      <c r="F49" s="246"/>
      <c r="G49" s="246"/>
      <c r="H49" s="246"/>
      <c r="I49" s="246"/>
      <c r="J49" s="246"/>
      <c r="L49" s="226"/>
      <c r="M49" s="226"/>
    </row>
    <row r="50" spans="1:13">
      <c r="A50" s="245"/>
      <c r="B50" s="246"/>
      <c r="C50" s="246"/>
      <c r="D50" s="246"/>
      <c r="E50" s="246"/>
      <c r="F50" s="246"/>
      <c r="G50" s="246"/>
      <c r="H50" s="246"/>
      <c r="I50" s="246"/>
      <c r="J50" s="246"/>
      <c r="L50" s="226"/>
      <c r="M50" s="226"/>
    </row>
    <row r="51" spans="1:13">
      <c r="A51" s="245"/>
      <c r="B51" s="246"/>
      <c r="C51" s="246"/>
      <c r="D51" s="246"/>
      <c r="E51" s="246"/>
      <c r="F51" s="246"/>
      <c r="G51" s="246"/>
      <c r="H51" s="246"/>
      <c r="I51" s="246"/>
      <c r="J51" s="246"/>
      <c r="L51" s="226"/>
      <c r="M51" s="226"/>
    </row>
    <row r="52" spans="1:13">
      <c r="A52" s="245"/>
      <c r="B52" s="246"/>
      <c r="C52" s="246"/>
      <c r="D52" s="246"/>
      <c r="E52" s="246"/>
      <c r="F52" s="246"/>
      <c r="G52" s="246"/>
      <c r="H52" s="246"/>
      <c r="I52" s="246"/>
      <c r="J52" s="246"/>
      <c r="L52" s="226"/>
      <c r="M52" s="226"/>
    </row>
    <row r="53" spans="1:13">
      <c r="B53" s="47" t="s">
        <v>204</v>
      </c>
      <c r="C53" s="209"/>
      <c r="D53" s="209"/>
      <c r="L53" s="226"/>
      <c r="M53" s="226"/>
    </row>
    <row r="54" spans="1:13">
      <c r="B54" s="47"/>
      <c r="C54" s="209"/>
      <c r="D54" s="209"/>
      <c r="L54" s="226"/>
      <c r="M54" s="226"/>
    </row>
    <row r="55" spans="1:13">
      <c r="B55" s="75"/>
      <c r="L55" s="226"/>
      <c r="M55" s="226"/>
    </row>
    <row r="56" spans="1:13">
      <c r="A56" s="60"/>
      <c r="B56" s="60"/>
      <c r="C56" s="60"/>
      <c r="D56" s="60"/>
      <c r="E56" s="60"/>
      <c r="F56" s="60"/>
      <c r="G56" s="60"/>
      <c r="H56" s="60"/>
      <c r="I56" s="60"/>
      <c r="J56" s="60"/>
      <c r="L56" s="226"/>
      <c r="M56" s="226"/>
    </row>
    <row r="57" spans="1:13" ht="12.75" customHeight="1">
      <c r="A57" s="34" t="s">
        <v>174</v>
      </c>
      <c r="B57" s="34"/>
      <c r="C57" s="34"/>
      <c r="D57" s="34"/>
      <c r="E57" s="34"/>
      <c r="F57" s="34"/>
      <c r="G57" s="34"/>
      <c r="H57" s="34"/>
      <c r="I57" s="34"/>
      <c r="J57" s="34"/>
      <c r="L57" s="226"/>
      <c r="M57" s="226"/>
    </row>
    <row r="58" spans="1:13" ht="33" customHeight="1">
      <c r="A58" s="247"/>
      <c r="B58" s="26" t="s">
        <v>205</v>
      </c>
      <c r="C58" s="26"/>
      <c r="D58" s="26"/>
      <c r="E58" s="26"/>
      <c r="F58" s="26"/>
      <c r="G58" s="248" t="s">
        <v>176</v>
      </c>
      <c r="H58" s="248" t="s">
        <v>177</v>
      </c>
      <c r="I58" s="249" t="s">
        <v>178</v>
      </c>
      <c r="J58" s="249" t="s">
        <v>179</v>
      </c>
      <c r="K58" s="250"/>
      <c r="L58" s="226"/>
      <c r="M58" s="226"/>
    </row>
    <row r="59" spans="1:13" ht="12.75" customHeight="1">
      <c r="A59" s="251">
        <v>1</v>
      </c>
      <c r="B59" s="24" t="s">
        <v>206</v>
      </c>
      <c r="C59" s="24"/>
      <c r="D59" s="24"/>
      <c r="E59" s="24"/>
      <c r="F59" s="24"/>
      <c r="G59" s="252">
        <v>60</v>
      </c>
      <c r="H59" s="252">
        <v>12100</v>
      </c>
      <c r="I59" s="253">
        <f>SUM(I60:I64)</f>
        <v>91112676.269999996</v>
      </c>
      <c r="J59" s="253">
        <f>SUM(J60:J64)</f>
        <v>78656895.808002606</v>
      </c>
      <c r="L59" s="226"/>
      <c r="M59" s="226"/>
    </row>
    <row r="60" spans="1:13" ht="24.75" customHeight="1">
      <c r="A60" s="254" t="s">
        <v>207</v>
      </c>
      <c r="B60" s="23" t="s">
        <v>208</v>
      </c>
      <c r="C60" s="23" t="s">
        <v>209</v>
      </c>
      <c r="D60" s="23"/>
      <c r="E60" s="23"/>
      <c r="F60" s="23"/>
      <c r="G60" s="255" t="s">
        <v>210</v>
      </c>
      <c r="H60" s="255">
        <v>12101</v>
      </c>
      <c r="I60" s="256">
        <v>627669.11</v>
      </c>
      <c r="J60" s="256">
        <v>471493.93</v>
      </c>
      <c r="K60" s="257"/>
      <c r="L60" s="226"/>
      <c r="M60" s="226"/>
    </row>
    <row r="61" spans="1:13" ht="15" customHeight="1">
      <c r="A61" s="254" t="s">
        <v>184</v>
      </c>
      <c r="B61" s="20" t="s">
        <v>211</v>
      </c>
      <c r="C61" s="20" t="s">
        <v>209</v>
      </c>
      <c r="D61" s="20"/>
      <c r="E61" s="20"/>
      <c r="F61" s="20"/>
      <c r="G61" s="255"/>
      <c r="H61" s="258">
        <v>12102</v>
      </c>
      <c r="I61" s="258"/>
      <c r="J61" s="258"/>
      <c r="L61" s="259"/>
      <c r="M61" s="259"/>
    </row>
    <row r="62" spans="1:13" ht="12.75" customHeight="1">
      <c r="A62" s="254" t="s">
        <v>186</v>
      </c>
      <c r="B62" s="20" t="s">
        <v>212</v>
      </c>
      <c r="C62" s="20" t="s">
        <v>209</v>
      </c>
      <c r="D62" s="20"/>
      <c r="E62" s="20"/>
      <c r="F62" s="20"/>
      <c r="G62" s="255" t="s">
        <v>213</v>
      </c>
      <c r="H62" s="255">
        <v>12103</v>
      </c>
      <c r="I62" s="256">
        <v>90270366.209999993</v>
      </c>
      <c r="J62" s="256">
        <v>76802593.878002599</v>
      </c>
      <c r="L62" s="260"/>
      <c r="M62" s="226"/>
    </row>
    <row r="63" spans="1:13" ht="12.75" customHeight="1">
      <c r="A63" s="254" t="s">
        <v>214</v>
      </c>
      <c r="B63" s="22" t="s">
        <v>215</v>
      </c>
      <c r="C63" s="22" t="s">
        <v>209</v>
      </c>
      <c r="D63" s="22"/>
      <c r="E63" s="22"/>
      <c r="F63" s="22"/>
      <c r="G63" s="255"/>
      <c r="H63" s="258">
        <v>12104</v>
      </c>
      <c r="I63" s="256">
        <v>-501931.05</v>
      </c>
      <c r="J63" s="256">
        <v>566718</v>
      </c>
      <c r="K63" s="250"/>
      <c r="L63" s="226"/>
      <c r="M63" s="226"/>
    </row>
    <row r="64" spans="1:13" ht="12.75" customHeight="1">
      <c r="A64" s="254" t="s">
        <v>216</v>
      </c>
      <c r="B64" s="20" t="s">
        <v>217</v>
      </c>
      <c r="C64" s="20" t="s">
        <v>209</v>
      </c>
      <c r="D64" s="20"/>
      <c r="E64" s="20"/>
      <c r="F64" s="20"/>
      <c r="G64" s="255" t="s">
        <v>218</v>
      </c>
      <c r="H64" s="258">
        <v>12105</v>
      </c>
      <c r="I64" s="256">
        <v>716572</v>
      </c>
      <c r="J64" s="256">
        <v>816090</v>
      </c>
      <c r="K64" s="261"/>
      <c r="L64" s="261"/>
      <c r="M64" s="226"/>
    </row>
    <row r="65" spans="1:13" ht="12.75" customHeight="1">
      <c r="A65" s="262">
        <v>2</v>
      </c>
      <c r="B65" s="22" t="s">
        <v>219</v>
      </c>
      <c r="C65" s="22"/>
      <c r="D65" s="22"/>
      <c r="E65" s="22"/>
      <c r="F65" s="22"/>
      <c r="G65" s="263">
        <v>64</v>
      </c>
      <c r="H65" s="263">
        <v>12200</v>
      </c>
      <c r="I65" s="264">
        <f>SUM(I66:I67)</f>
        <v>6247555</v>
      </c>
      <c r="J65" s="264">
        <f>SUM(J66:J67)</f>
        <v>4113236</v>
      </c>
      <c r="K65" s="265"/>
      <c r="L65" s="226"/>
      <c r="M65" s="226"/>
    </row>
    <row r="66" spans="1:13" ht="12.75" customHeight="1">
      <c r="A66" s="266" t="s">
        <v>220</v>
      </c>
      <c r="B66" s="22" t="s">
        <v>221</v>
      </c>
      <c r="C66" s="22"/>
      <c r="D66" s="22"/>
      <c r="E66" s="22"/>
      <c r="F66" s="22"/>
      <c r="G66" s="258">
        <v>641</v>
      </c>
      <c r="H66" s="258">
        <v>12201</v>
      </c>
      <c r="I66" s="256">
        <v>5596795</v>
      </c>
      <c r="J66" s="256">
        <v>3524636</v>
      </c>
      <c r="K66" s="265"/>
      <c r="L66" s="226"/>
      <c r="M66" s="226"/>
    </row>
    <row r="67" spans="1:13" ht="12.75" customHeight="1">
      <c r="A67" s="266" t="s">
        <v>222</v>
      </c>
      <c r="B67" s="20" t="s">
        <v>223</v>
      </c>
      <c r="C67" s="20"/>
      <c r="D67" s="20"/>
      <c r="E67" s="20"/>
      <c r="F67" s="20"/>
      <c r="G67" s="258">
        <v>644</v>
      </c>
      <c r="H67" s="258">
        <v>12202</v>
      </c>
      <c r="I67" s="256">
        <v>650760</v>
      </c>
      <c r="J67" s="256">
        <v>588600</v>
      </c>
      <c r="K67" s="267"/>
      <c r="L67" s="226"/>
      <c r="M67" s="226"/>
    </row>
    <row r="68" spans="1:13" ht="12.75" customHeight="1">
      <c r="A68" s="262">
        <v>3</v>
      </c>
      <c r="B68" s="22" t="s">
        <v>224</v>
      </c>
      <c r="C68" s="22"/>
      <c r="D68" s="22"/>
      <c r="E68" s="22"/>
      <c r="F68" s="22"/>
      <c r="G68" s="263">
        <v>68</v>
      </c>
      <c r="H68" s="263">
        <v>12300</v>
      </c>
      <c r="I68" s="256">
        <v>395465</v>
      </c>
      <c r="J68" s="264">
        <v>487202</v>
      </c>
      <c r="K68" s="265"/>
      <c r="L68" s="226"/>
      <c r="M68" s="226"/>
    </row>
    <row r="69" spans="1:13" ht="12.75" customHeight="1">
      <c r="A69" s="262">
        <v>4</v>
      </c>
      <c r="B69" s="22" t="s">
        <v>225</v>
      </c>
      <c r="C69" s="22"/>
      <c r="D69" s="22"/>
      <c r="E69" s="22"/>
      <c r="F69" s="22"/>
      <c r="G69" s="263">
        <v>61</v>
      </c>
      <c r="H69" s="263">
        <v>12400</v>
      </c>
      <c r="I69" s="264">
        <f>SUM(I70:I84)</f>
        <v>1879788</v>
      </c>
      <c r="J69" s="264">
        <f>SUM(J70:J84)</f>
        <v>2231601.2000000002</v>
      </c>
      <c r="L69" s="226"/>
      <c r="M69" s="226"/>
    </row>
    <row r="70" spans="1:13">
      <c r="A70" s="266" t="s">
        <v>181</v>
      </c>
      <c r="B70" s="21" t="s">
        <v>226</v>
      </c>
      <c r="C70" s="21"/>
      <c r="D70" s="21"/>
      <c r="E70" s="21"/>
      <c r="F70" s="21"/>
      <c r="G70" s="255"/>
      <c r="H70" s="255">
        <v>12401</v>
      </c>
      <c r="I70" s="256"/>
      <c r="J70" s="255"/>
      <c r="L70" s="226"/>
      <c r="M70" s="226"/>
    </row>
    <row r="71" spans="1:13">
      <c r="A71" s="266" t="s">
        <v>190</v>
      </c>
      <c r="B71" s="21" t="s">
        <v>227</v>
      </c>
      <c r="C71" s="21"/>
      <c r="D71" s="21"/>
      <c r="E71" s="21"/>
      <c r="F71" s="21"/>
      <c r="G71" s="268">
        <v>611</v>
      </c>
      <c r="H71" s="255">
        <v>12402</v>
      </c>
      <c r="I71" s="256"/>
      <c r="J71" s="255"/>
      <c r="L71" s="226"/>
      <c r="M71" s="226"/>
    </row>
    <row r="72" spans="1:13">
      <c r="A72" s="266" t="s">
        <v>192</v>
      </c>
      <c r="B72" s="21" t="s">
        <v>228</v>
      </c>
      <c r="C72" s="21"/>
      <c r="D72" s="21"/>
      <c r="E72" s="21"/>
      <c r="F72" s="21"/>
      <c r="G72" s="255">
        <v>613</v>
      </c>
      <c r="H72" s="255">
        <v>12403</v>
      </c>
      <c r="I72" s="256">
        <v>1680000</v>
      </c>
      <c r="J72" s="256">
        <v>1680000</v>
      </c>
      <c r="K72" s="269"/>
      <c r="L72" s="226"/>
      <c r="M72" s="226"/>
    </row>
    <row r="73" spans="1:13">
      <c r="A73" s="266" t="s">
        <v>229</v>
      </c>
      <c r="B73" s="21" t="s">
        <v>230</v>
      </c>
      <c r="C73" s="21"/>
      <c r="D73" s="21"/>
      <c r="E73" s="21"/>
      <c r="F73" s="21"/>
      <c r="G73" s="268">
        <v>615</v>
      </c>
      <c r="H73" s="255">
        <v>12404</v>
      </c>
      <c r="I73" s="256">
        <v>50728</v>
      </c>
      <c r="J73" s="270">
        <v>154014</v>
      </c>
      <c r="K73" s="265"/>
      <c r="L73" s="226"/>
      <c r="M73" s="226"/>
    </row>
    <row r="74" spans="1:13">
      <c r="A74" s="266" t="s">
        <v>231</v>
      </c>
      <c r="B74" s="21" t="s">
        <v>232</v>
      </c>
      <c r="C74" s="21"/>
      <c r="D74" s="21"/>
      <c r="E74" s="21"/>
      <c r="F74" s="21"/>
      <c r="G74" s="268">
        <v>616</v>
      </c>
      <c r="H74" s="255">
        <v>12405</v>
      </c>
      <c r="I74" s="256">
        <v>100000</v>
      </c>
      <c r="J74" s="256">
        <v>100000.44</v>
      </c>
      <c r="K74" s="265"/>
      <c r="L74" s="226"/>
      <c r="M74" s="226"/>
    </row>
    <row r="75" spans="1:13">
      <c r="A75" s="266" t="s">
        <v>233</v>
      </c>
      <c r="B75" s="21" t="s">
        <v>234</v>
      </c>
      <c r="C75" s="21"/>
      <c r="D75" s="21"/>
      <c r="E75" s="21"/>
      <c r="F75" s="21"/>
      <c r="G75" s="268">
        <v>617</v>
      </c>
      <c r="H75" s="255">
        <v>12406</v>
      </c>
      <c r="I75" s="255"/>
      <c r="J75" s="255"/>
      <c r="L75" s="226"/>
      <c r="M75" s="226"/>
    </row>
    <row r="76" spans="1:13" ht="12.75" customHeight="1">
      <c r="A76" s="266" t="s">
        <v>235</v>
      </c>
      <c r="B76" s="20" t="s">
        <v>236</v>
      </c>
      <c r="C76" s="20" t="s">
        <v>209</v>
      </c>
      <c r="D76" s="20"/>
      <c r="E76" s="20"/>
      <c r="F76" s="20"/>
      <c r="G76" s="268">
        <v>618</v>
      </c>
      <c r="H76" s="255">
        <v>12407</v>
      </c>
      <c r="I76" s="256">
        <v>12282</v>
      </c>
      <c r="J76" s="256">
        <v>249418.39</v>
      </c>
      <c r="K76" s="265"/>
      <c r="L76" s="226"/>
      <c r="M76" s="226"/>
    </row>
    <row r="77" spans="1:13" ht="12.75" customHeight="1">
      <c r="A77" s="266" t="s">
        <v>237</v>
      </c>
      <c r="B77" s="20" t="s">
        <v>238</v>
      </c>
      <c r="C77" s="20"/>
      <c r="D77" s="20"/>
      <c r="E77" s="20"/>
      <c r="F77" s="20"/>
      <c r="G77" s="268">
        <v>623</v>
      </c>
      <c r="H77" s="255">
        <v>12408</v>
      </c>
      <c r="I77" s="255"/>
      <c r="J77" s="255"/>
      <c r="L77" s="226"/>
      <c r="M77" s="226"/>
    </row>
    <row r="78" spans="1:13" ht="12.75" customHeight="1">
      <c r="A78" s="266" t="s">
        <v>239</v>
      </c>
      <c r="B78" s="20" t="s">
        <v>240</v>
      </c>
      <c r="C78" s="20"/>
      <c r="D78" s="20"/>
      <c r="E78" s="20"/>
      <c r="F78" s="20"/>
      <c r="G78" s="268">
        <v>624</v>
      </c>
      <c r="H78" s="255">
        <v>12409</v>
      </c>
      <c r="I78" s="255"/>
      <c r="J78" s="255"/>
      <c r="K78" s="265"/>
      <c r="L78" s="226"/>
      <c r="M78" s="226"/>
    </row>
    <row r="79" spans="1:13" ht="12.75" customHeight="1">
      <c r="A79" s="266" t="s">
        <v>241</v>
      </c>
      <c r="B79" s="20" t="s">
        <v>242</v>
      </c>
      <c r="C79" s="20"/>
      <c r="D79" s="20"/>
      <c r="E79" s="20"/>
      <c r="F79" s="20"/>
      <c r="G79" s="268">
        <v>625</v>
      </c>
      <c r="H79" s="255">
        <v>12410</v>
      </c>
      <c r="I79" s="255"/>
      <c r="J79" s="255"/>
      <c r="L79" s="226"/>
      <c r="M79" s="226"/>
    </row>
    <row r="80" spans="1:13" ht="12.75" customHeight="1">
      <c r="A80" s="266" t="s">
        <v>243</v>
      </c>
      <c r="B80" s="20" t="s">
        <v>244</v>
      </c>
      <c r="C80" s="20"/>
      <c r="D80" s="20"/>
      <c r="E80" s="20"/>
      <c r="F80" s="20"/>
      <c r="G80" s="268">
        <v>626</v>
      </c>
      <c r="H80" s="255">
        <v>12411</v>
      </c>
      <c r="I80" s="256">
        <v>36778</v>
      </c>
      <c r="J80" s="256">
        <v>35701.370000000003</v>
      </c>
      <c r="L80" s="226"/>
      <c r="M80" s="226"/>
    </row>
    <row r="81" spans="1:13" ht="12.75" customHeight="1">
      <c r="A81" s="271" t="s">
        <v>245</v>
      </c>
      <c r="B81" s="20" t="s">
        <v>246</v>
      </c>
      <c r="C81" s="20"/>
      <c r="D81" s="20"/>
      <c r="E81" s="20"/>
      <c r="F81" s="20"/>
      <c r="G81" s="268">
        <v>627</v>
      </c>
      <c r="H81" s="255">
        <v>12412</v>
      </c>
      <c r="I81" s="255"/>
      <c r="J81" s="255"/>
      <c r="L81" s="226"/>
      <c r="M81" s="226"/>
    </row>
    <row r="82" spans="1:13" ht="12.75" customHeight="1">
      <c r="A82" s="266"/>
      <c r="B82" s="19" t="s">
        <v>247</v>
      </c>
      <c r="C82" s="19"/>
      <c r="D82" s="19"/>
      <c r="E82" s="19"/>
      <c r="F82" s="19"/>
      <c r="G82" s="268">
        <v>6271</v>
      </c>
      <c r="H82" s="268">
        <v>124121</v>
      </c>
      <c r="I82" s="268"/>
      <c r="J82" s="268"/>
      <c r="L82" s="226"/>
      <c r="M82" s="226"/>
    </row>
    <row r="83" spans="1:13" ht="12.75" customHeight="1">
      <c r="A83" s="266"/>
      <c r="B83" s="19" t="s">
        <v>248</v>
      </c>
      <c r="C83" s="19"/>
      <c r="D83" s="19"/>
      <c r="E83" s="19"/>
      <c r="F83" s="19"/>
      <c r="G83" s="268">
        <v>6272</v>
      </c>
      <c r="H83" s="268">
        <v>124122</v>
      </c>
      <c r="I83" s="268"/>
      <c r="J83" s="268"/>
      <c r="L83" s="226"/>
      <c r="M83" s="226"/>
    </row>
    <row r="84" spans="1:13" ht="12.75" customHeight="1">
      <c r="A84" s="266" t="s">
        <v>249</v>
      </c>
      <c r="B84" s="20" t="s">
        <v>250</v>
      </c>
      <c r="C84" s="20"/>
      <c r="D84" s="20"/>
      <c r="E84" s="20"/>
      <c r="F84" s="20"/>
      <c r="G84" s="268">
        <v>628</v>
      </c>
      <c r="H84" s="268">
        <v>12413</v>
      </c>
      <c r="I84" s="268"/>
      <c r="J84" s="256">
        <v>12467</v>
      </c>
      <c r="K84" s="272"/>
      <c r="L84" s="226"/>
      <c r="M84" s="226"/>
    </row>
    <row r="85" spans="1:13" ht="12.75" customHeight="1">
      <c r="A85" s="262">
        <v>5</v>
      </c>
      <c r="B85" s="22" t="s">
        <v>251</v>
      </c>
      <c r="C85" s="22"/>
      <c r="D85" s="22"/>
      <c r="E85" s="22"/>
      <c r="F85" s="22"/>
      <c r="G85" s="273">
        <v>63</v>
      </c>
      <c r="H85" s="273">
        <v>12500</v>
      </c>
      <c r="I85" s="264">
        <f>SUM(I86:I90)</f>
        <v>395496</v>
      </c>
      <c r="J85" s="264">
        <f>SUM(J86:J90)</f>
        <v>114459.2</v>
      </c>
      <c r="K85" s="257"/>
      <c r="L85" s="226"/>
      <c r="M85" s="226"/>
    </row>
    <row r="86" spans="1:13" ht="12.75" customHeight="1">
      <c r="A86" s="266" t="s">
        <v>181</v>
      </c>
      <c r="B86" s="20" t="s">
        <v>252</v>
      </c>
      <c r="C86" s="20"/>
      <c r="D86" s="20"/>
      <c r="E86" s="20"/>
      <c r="F86" s="20"/>
      <c r="G86" s="268">
        <v>632</v>
      </c>
      <c r="H86" s="268">
        <v>12501</v>
      </c>
      <c r="I86" s="268"/>
      <c r="J86" s="268"/>
      <c r="L86" s="226"/>
      <c r="M86" s="226"/>
    </row>
    <row r="87" spans="1:13" ht="12.75" customHeight="1">
      <c r="A87" s="266" t="s">
        <v>190</v>
      </c>
      <c r="B87" s="20" t="s">
        <v>253</v>
      </c>
      <c r="C87" s="20"/>
      <c r="D87" s="20"/>
      <c r="E87" s="20"/>
      <c r="F87" s="20"/>
      <c r="G87" s="268">
        <v>633</v>
      </c>
      <c r="H87" s="268">
        <v>12502</v>
      </c>
      <c r="I87" s="268"/>
      <c r="J87" s="268"/>
      <c r="L87" s="226"/>
      <c r="M87" s="226"/>
    </row>
    <row r="88" spans="1:13" ht="12.75" customHeight="1">
      <c r="A88" s="266" t="s">
        <v>192</v>
      </c>
      <c r="B88" s="20" t="s">
        <v>254</v>
      </c>
      <c r="C88" s="20"/>
      <c r="D88" s="20"/>
      <c r="E88" s="20"/>
      <c r="F88" s="20"/>
      <c r="G88" s="268">
        <v>634</v>
      </c>
      <c r="H88" s="268">
        <v>12503</v>
      </c>
      <c r="I88" s="256">
        <v>135000</v>
      </c>
      <c r="J88" s="256">
        <v>105000</v>
      </c>
      <c r="K88" s="265"/>
      <c r="L88" s="226"/>
      <c r="M88" s="226"/>
    </row>
    <row r="89" spans="1:13" ht="12.75" customHeight="1">
      <c r="A89" s="266" t="s">
        <v>229</v>
      </c>
      <c r="B89" s="20" t="s">
        <v>255</v>
      </c>
      <c r="C89" s="20"/>
      <c r="D89" s="20"/>
      <c r="E89" s="20"/>
      <c r="F89" s="20"/>
      <c r="G89" s="268" t="s">
        <v>256</v>
      </c>
      <c r="H89" s="268">
        <v>12504</v>
      </c>
      <c r="I89" s="268"/>
      <c r="J89" s="268"/>
      <c r="L89" s="226"/>
      <c r="M89" s="226"/>
    </row>
    <row r="90" spans="1:13" ht="12.75" customHeight="1">
      <c r="A90" s="266"/>
      <c r="B90" s="20" t="s">
        <v>257</v>
      </c>
      <c r="C90" s="20"/>
      <c r="D90" s="20"/>
      <c r="E90" s="20"/>
      <c r="F90" s="20"/>
      <c r="G90" s="268">
        <v>657</v>
      </c>
      <c r="H90" s="268"/>
      <c r="I90" s="256">
        <v>260496</v>
      </c>
      <c r="J90" s="256">
        <v>9459.2000000000007</v>
      </c>
      <c r="K90" s="265"/>
      <c r="L90" s="226"/>
      <c r="M90" s="226"/>
    </row>
    <row r="91" spans="1:13" ht="12.75" customHeight="1">
      <c r="A91" s="262" t="s">
        <v>258</v>
      </c>
      <c r="B91" s="22" t="s">
        <v>259</v>
      </c>
      <c r="C91" s="22"/>
      <c r="D91" s="22"/>
      <c r="E91" s="22"/>
      <c r="F91" s="22"/>
      <c r="G91" s="268"/>
      <c r="H91" s="268">
        <v>12600</v>
      </c>
      <c r="I91" s="274">
        <f>I85+I69+I68+I65+I59</f>
        <v>100030980.27</v>
      </c>
      <c r="J91" s="274">
        <f>J85+J69+J68+J65+J59</f>
        <v>85603394.208002612</v>
      </c>
      <c r="K91" s="250"/>
      <c r="L91" s="250"/>
    </row>
    <row r="92" spans="1:13">
      <c r="A92" s="275"/>
      <c r="B92" s="276" t="s">
        <v>260</v>
      </c>
      <c r="C92" s="277"/>
      <c r="D92" s="277"/>
      <c r="E92" s="277"/>
      <c r="F92" s="277"/>
      <c r="G92" s="277"/>
      <c r="H92" s="277"/>
      <c r="I92" s="277" t="s">
        <v>178</v>
      </c>
      <c r="J92" s="278" t="s">
        <v>179</v>
      </c>
    </row>
    <row r="93" spans="1:13">
      <c r="A93" s="279">
        <v>1</v>
      </c>
      <c r="B93" s="18" t="s">
        <v>261</v>
      </c>
      <c r="C93" s="18"/>
      <c r="D93" s="18"/>
      <c r="E93" s="18"/>
      <c r="F93" s="18"/>
      <c r="G93" s="273"/>
      <c r="H93" s="273">
        <v>14000</v>
      </c>
      <c r="I93" s="280">
        <v>12</v>
      </c>
      <c r="J93" s="281">
        <v>10</v>
      </c>
    </row>
    <row r="94" spans="1:13">
      <c r="A94" s="279">
        <v>2</v>
      </c>
      <c r="B94" s="18" t="s">
        <v>262</v>
      </c>
      <c r="C94" s="18"/>
      <c r="D94" s="18"/>
      <c r="E94" s="18"/>
      <c r="F94" s="18"/>
      <c r="G94" s="273"/>
      <c r="H94" s="273">
        <v>15000</v>
      </c>
      <c r="I94" s="264">
        <f>SUM(I95:I97)</f>
        <v>80250</v>
      </c>
      <c r="J94" s="264">
        <f>SUM(J95:J97)</f>
        <v>19918</v>
      </c>
    </row>
    <row r="95" spans="1:13">
      <c r="A95" s="282" t="s">
        <v>181</v>
      </c>
      <c r="B95" s="21" t="s">
        <v>263</v>
      </c>
      <c r="C95" s="21"/>
      <c r="D95" s="21"/>
      <c r="E95" s="21"/>
      <c r="F95" s="21"/>
      <c r="G95" s="273"/>
      <c r="H95" s="268">
        <v>15001</v>
      </c>
      <c r="I95" s="268"/>
      <c r="J95" s="268"/>
    </row>
    <row r="96" spans="1:13">
      <c r="A96" s="282"/>
      <c r="B96" s="17" t="s">
        <v>264</v>
      </c>
      <c r="C96" s="17"/>
      <c r="D96" s="17"/>
      <c r="E96" s="17"/>
      <c r="F96" s="17"/>
      <c r="G96" s="273"/>
      <c r="H96" s="268">
        <v>150011</v>
      </c>
      <c r="I96" s="256">
        <v>80250</v>
      </c>
      <c r="J96" s="256">
        <v>19918</v>
      </c>
    </row>
    <row r="97" spans="1:10">
      <c r="A97" s="283" t="s">
        <v>190</v>
      </c>
      <c r="B97" s="21" t="s">
        <v>265</v>
      </c>
      <c r="C97" s="21"/>
      <c r="D97" s="21"/>
      <c r="E97" s="21"/>
      <c r="F97" s="21"/>
      <c r="G97" s="273"/>
      <c r="H97" s="268">
        <v>15002</v>
      </c>
      <c r="I97" s="284"/>
      <c r="J97" s="284"/>
    </row>
    <row r="98" spans="1:10">
      <c r="A98" s="285"/>
      <c r="B98" s="16" t="s">
        <v>266</v>
      </c>
      <c r="C98" s="16"/>
      <c r="D98" s="16"/>
      <c r="E98" s="16"/>
      <c r="F98" s="16"/>
      <c r="G98" s="286"/>
      <c r="H98" s="287">
        <v>150021</v>
      </c>
      <c r="I98" s="288"/>
      <c r="J98" s="288"/>
    </row>
    <row r="101" spans="1:10" ht="18" customHeight="1"/>
  </sheetData>
  <mergeCells count="60">
    <mergeCell ref="B94:F94"/>
    <mergeCell ref="B95:F95"/>
    <mergeCell ref="B96:F96"/>
    <mergeCell ref="B97:F97"/>
    <mergeCell ref="B98:F98"/>
    <mergeCell ref="B88:F88"/>
    <mergeCell ref="B89:F89"/>
    <mergeCell ref="B90:F90"/>
    <mergeCell ref="B91:F91"/>
    <mergeCell ref="B93:F93"/>
    <mergeCell ref="B83:F83"/>
    <mergeCell ref="B84:F84"/>
    <mergeCell ref="B85:F85"/>
    <mergeCell ref="B86:F86"/>
    <mergeCell ref="B87:F87"/>
    <mergeCell ref="B78:F78"/>
    <mergeCell ref="B79:F79"/>
    <mergeCell ref="B80:F80"/>
    <mergeCell ref="B81:F81"/>
    <mergeCell ref="B82:F82"/>
    <mergeCell ref="B73:F73"/>
    <mergeCell ref="B74:F74"/>
    <mergeCell ref="B75:F75"/>
    <mergeCell ref="B76:F76"/>
    <mergeCell ref="B77:F77"/>
    <mergeCell ref="B68:F68"/>
    <mergeCell ref="B69:F69"/>
    <mergeCell ref="B70:F70"/>
    <mergeCell ref="B71:F71"/>
    <mergeCell ref="B72:F72"/>
    <mergeCell ref="B63:F63"/>
    <mergeCell ref="B64:F64"/>
    <mergeCell ref="B65:F65"/>
    <mergeCell ref="B66:F66"/>
    <mergeCell ref="B67:F67"/>
    <mergeCell ref="B58:F58"/>
    <mergeCell ref="B59:F59"/>
    <mergeCell ref="B60:F60"/>
    <mergeCell ref="B61:F61"/>
    <mergeCell ref="B62:F62"/>
    <mergeCell ref="B21:F21"/>
    <mergeCell ref="B22:F22"/>
    <mergeCell ref="B23:F23"/>
    <mergeCell ref="B24:F24"/>
    <mergeCell ref="A57:J57"/>
    <mergeCell ref="B16:F16"/>
    <mergeCell ref="B17:F17"/>
    <mergeCell ref="B18:F18"/>
    <mergeCell ref="B19:F19"/>
    <mergeCell ref="B20:F20"/>
    <mergeCell ref="B11:F11"/>
    <mergeCell ref="B12:F12"/>
    <mergeCell ref="B13:F13"/>
    <mergeCell ref="B14:F14"/>
    <mergeCell ref="B15:F15"/>
    <mergeCell ref="A6:J6"/>
    <mergeCell ref="B7:F7"/>
    <mergeCell ref="B8:F8"/>
    <mergeCell ref="B9:F9"/>
    <mergeCell ref="B10:F10"/>
  </mergeCells>
  <pageMargins left="0.7" right="0.7" top="0.75" bottom="0.75" header="0.51180555555555496" footer="0.51180555555555496"/>
  <pageSetup firstPageNumber="0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008080"/>
  </sheetPr>
  <dimension ref="A1:G46"/>
  <sheetViews>
    <sheetView zoomScaleNormal="100" workbookViewId="0">
      <selection activeCell="D20" sqref="D20"/>
    </sheetView>
  </sheetViews>
  <sheetFormatPr defaultRowHeight="12.75"/>
  <cols>
    <col min="1" max="2" width="3.7109375" style="72" customWidth="1"/>
    <col min="3" max="3" width="65.7109375" style="35" customWidth="1"/>
    <col min="4" max="4" width="19.7109375" style="35" customWidth="1"/>
    <col min="5" max="5" width="18.140625" style="35" customWidth="1"/>
    <col min="6" max="6" width="13.7109375" style="250" customWidth="1"/>
    <col min="7" max="7" width="11.140625" style="35" customWidth="1"/>
    <col min="8" max="1025" width="9" customWidth="1"/>
  </cols>
  <sheetData>
    <row r="1" spans="1:7" ht="15.75">
      <c r="B1" s="73" t="s">
        <v>124</v>
      </c>
    </row>
    <row r="2" spans="1:7" ht="18">
      <c r="A2" s="15" t="s">
        <v>267</v>
      </c>
      <c r="B2" s="15"/>
      <c r="C2" s="15"/>
      <c r="D2" s="15"/>
      <c r="E2" s="15"/>
      <c r="G2"/>
    </row>
    <row r="3" spans="1:7" ht="18.75">
      <c r="A3" s="423" t="s">
        <v>268</v>
      </c>
      <c r="B3" s="423"/>
      <c r="C3" s="423"/>
      <c r="D3" s="423"/>
      <c r="E3" s="423"/>
      <c r="G3" s="74"/>
    </row>
    <row r="4" spans="1:7">
      <c r="F4" s="289"/>
      <c r="G4" s="74"/>
    </row>
    <row r="5" spans="1:7" ht="15">
      <c r="A5" s="290"/>
      <c r="B5" s="291"/>
      <c r="C5" s="163"/>
      <c r="D5" s="148">
        <v>2018</v>
      </c>
      <c r="E5" s="148">
        <v>2017</v>
      </c>
      <c r="F5" s="292"/>
      <c r="G5" s="74"/>
    </row>
    <row r="6" spans="1:7" ht="18.75">
      <c r="A6" s="293" t="s">
        <v>35</v>
      </c>
      <c r="B6" s="291" t="s">
        <v>269</v>
      </c>
      <c r="C6" s="152"/>
      <c r="D6" s="152"/>
      <c r="E6" s="152"/>
      <c r="F6" s="289"/>
    </row>
    <row r="7" spans="1:7">
      <c r="A7" s="149"/>
      <c r="B7" s="291"/>
      <c r="C7" s="152" t="s">
        <v>270</v>
      </c>
      <c r="D7" s="294">
        <f>pash!E42</f>
        <v>6319360.409</v>
      </c>
      <c r="E7" s="294">
        <v>5057248.6286416901</v>
      </c>
      <c r="F7" s="292"/>
      <c r="G7" s="74"/>
    </row>
    <row r="8" spans="1:7">
      <c r="A8" s="149"/>
      <c r="B8" s="291"/>
      <c r="C8" s="152" t="s">
        <v>271</v>
      </c>
      <c r="D8" s="152"/>
      <c r="E8" s="152"/>
      <c r="F8" s="289"/>
      <c r="G8" s="74"/>
    </row>
    <row r="9" spans="1:7">
      <c r="A9" s="149"/>
      <c r="B9" s="291"/>
      <c r="C9" s="152" t="s">
        <v>272</v>
      </c>
      <c r="D9" s="152"/>
      <c r="E9" s="152"/>
      <c r="F9" s="292"/>
      <c r="G9" s="74"/>
    </row>
    <row r="10" spans="1:7">
      <c r="A10" s="149"/>
      <c r="B10" s="291"/>
      <c r="C10" s="152" t="s">
        <v>273</v>
      </c>
      <c r="D10" s="152"/>
      <c r="E10" s="152"/>
      <c r="F10" s="289"/>
      <c r="G10" s="74"/>
    </row>
    <row r="11" spans="1:7">
      <c r="A11" s="149"/>
      <c r="B11" s="291"/>
      <c r="C11" s="152" t="s">
        <v>140</v>
      </c>
      <c r="D11" s="294">
        <f>pash!E18</f>
        <v>395465</v>
      </c>
      <c r="E11" s="295">
        <v>487202</v>
      </c>
      <c r="F11" s="292"/>
      <c r="G11" s="74"/>
    </row>
    <row r="12" spans="1:7">
      <c r="A12" s="149"/>
      <c r="B12" s="291"/>
      <c r="C12" s="152" t="s">
        <v>139</v>
      </c>
      <c r="D12" s="152"/>
      <c r="E12" s="295"/>
      <c r="F12" s="289"/>
      <c r="G12" s="74"/>
    </row>
    <row r="13" spans="1:7">
      <c r="A13" s="149"/>
      <c r="B13" s="291"/>
      <c r="C13" s="152" t="s">
        <v>274</v>
      </c>
      <c r="D13" s="152"/>
      <c r="E13" s="295"/>
      <c r="F13" s="292"/>
      <c r="G13" s="74"/>
    </row>
    <row r="14" spans="1:7">
      <c r="A14" s="149"/>
      <c r="B14" s="291"/>
      <c r="C14" s="152" t="s">
        <v>275</v>
      </c>
      <c r="D14" s="152"/>
      <c r="E14" s="295"/>
      <c r="F14" s="289"/>
      <c r="G14" s="74"/>
    </row>
    <row r="15" spans="1:7">
      <c r="A15" s="149"/>
      <c r="B15" s="291"/>
      <c r="C15" s="152" t="s">
        <v>276</v>
      </c>
      <c r="D15" s="152"/>
      <c r="E15" s="295"/>
      <c r="F15" s="292"/>
      <c r="G15" s="74"/>
    </row>
    <row r="16" spans="1:7">
      <c r="A16" s="149"/>
      <c r="B16" s="291"/>
      <c r="C16" s="152" t="s">
        <v>277</v>
      </c>
      <c r="D16" s="201">
        <f>Aktive!G13-Aktive!F13</f>
        <v>296096.6517258801</v>
      </c>
      <c r="E16" s="201">
        <v>-511090.42172588903</v>
      </c>
      <c r="F16" s="289"/>
      <c r="G16" s="145"/>
    </row>
    <row r="17" spans="1:7">
      <c r="A17" s="149"/>
      <c r="B17" s="291"/>
      <c r="C17" s="152" t="s">
        <v>278</v>
      </c>
      <c r="D17" s="201">
        <f>Aktive!G20-Aktive!F20</f>
        <v>-502001.41999999993</v>
      </c>
      <c r="E17" s="201">
        <v>566717.28</v>
      </c>
      <c r="F17" s="292"/>
      <c r="G17" s="145"/>
    </row>
    <row r="18" spans="1:7">
      <c r="A18" s="149"/>
      <c r="B18" s="291"/>
      <c r="C18" s="152" t="s">
        <v>279</v>
      </c>
      <c r="D18" s="201">
        <f>Pasive!F9-Pasive!G9</f>
        <v>759751.61000000034</v>
      </c>
      <c r="E18" s="201">
        <v>-2046450.23</v>
      </c>
      <c r="F18" s="289"/>
      <c r="G18" s="296"/>
    </row>
    <row r="19" spans="1:7">
      <c r="A19" s="149"/>
      <c r="B19" s="291"/>
      <c r="C19" s="152" t="s">
        <v>280</v>
      </c>
      <c r="D19" s="201">
        <f>Pasive!F13-Pasive!G13+Pasive!F14-Pasive!G14</f>
        <v>2117898.36</v>
      </c>
      <c r="E19" s="201">
        <v>21541</v>
      </c>
      <c r="F19" s="292"/>
      <c r="G19" s="74"/>
    </row>
    <row r="20" spans="1:7">
      <c r="A20" s="149"/>
      <c r="B20" s="291" t="s">
        <v>281</v>
      </c>
      <c r="C20" s="152"/>
      <c r="D20" s="297">
        <f>SUM(D7:D19)</f>
        <v>9386570.6107258797</v>
      </c>
      <c r="E20" s="179">
        <v>3575168.2569157998</v>
      </c>
      <c r="F20" s="289"/>
      <c r="G20" s="296"/>
    </row>
    <row r="21" spans="1:7" ht="18.75">
      <c r="A21" s="293" t="s">
        <v>35</v>
      </c>
      <c r="B21" s="291" t="s">
        <v>282</v>
      </c>
      <c r="C21" s="152"/>
      <c r="D21" s="152"/>
      <c r="E21" s="152"/>
      <c r="F21" s="292"/>
      <c r="G21" s="74"/>
    </row>
    <row r="22" spans="1:7">
      <c r="A22" s="149"/>
      <c r="B22" s="291"/>
      <c r="C22" s="152" t="s">
        <v>283</v>
      </c>
      <c r="D22" s="152"/>
      <c r="E22" s="152"/>
      <c r="F22" s="289"/>
      <c r="G22" s="74"/>
    </row>
    <row r="23" spans="1:7">
      <c r="A23" s="149"/>
      <c r="B23" s="291"/>
      <c r="C23" s="152" t="s">
        <v>284</v>
      </c>
      <c r="D23" s="152"/>
      <c r="E23" s="201"/>
      <c r="F23" s="292"/>
      <c r="G23" s="74"/>
    </row>
    <row r="24" spans="1:7">
      <c r="A24" s="149"/>
      <c r="B24" s="291"/>
      <c r="C24" s="152" t="s">
        <v>285</v>
      </c>
      <c r="D24" s="201">
        <v>-80250</v>
      </c>
      <c r="E24" s="201">
        <v>-19917.900000000001</v>
      </c>
      <c r="F24" s="289"/>
      <c r="G24" s="74"/>
    </row>
    <row r="25" spans="1:7">
      <c r="A25" s="149"/>
      <c r="B25" s="291"/>
      <c r="C25" s="152" t="s">
        <v>286</v>
      </c>
      <c r="D25" s="152"/>
      <c r="E25" s="152"/>
      <c r="F25" s="292"/>
      <c r="G25" s="74"/>
    </row>
    <row r="26" spans="1:7">
      <c r="A26" s="149"/>
      <c r="B26" s="291"/>
      <c r="C26" s="152" t="s">
        <v>287</v>
      </c>
      <c r="D26" s="152"/>
      <c r="E26" s="152"/>
      <c r="F26" s="289"/>
      <c r="G26" s="74"/>
    </row>
    <row r="27" spans="1:7">
      <c r="A27" s="149"/>
      <c r="B27" s="291"/>
      <c r="C27" s="152" t="s">
        <v>288</v>
      </c>
      <c r="D27" s="152"/>
      <c r="E27" s="152"/>
      <c r="F27" s="292"/>
      <c r="G27" s="74"/>
    </row>
    <row r="28" spans="1:7">
      <c r="A28" s="149"/>
      <c r="B28" s="291"/>
      <c r="C28" s="152" t="s">
        <v>289</v>
      </c>
      <c r="D28" s="152"/>
      <c r="E28" s="152"/>
      <c r="F28" s="289"/>
      <c r="G28" s="74"/>
    </row>
    <row r="29" spans="1:7">
      <c r="A29" s="149"/>
      <c r="B29" s="291" t="s">
        <v>290</v>
      </c>
      <c r="C29" s="152"/>
      <c r="D29" s="179">
        <f>SUM(D23:D28)</f>
        <v>-80250</v>
      </c>
      <c r="E29" s="179">
        <v>-19917.900000000001</v>
      </c>
      <c r="F29" s="292"/>
      <c r="G29" s="74"/>
    </row>
    <row r="30" spans="1:7" ht="18.75">
      <c r="A30" s="293" t="s">
        <v>35</v>
      </c>
      <c r="B30" s="291" t="s">
        <v>291</v>
      </c>
      <c r="C30" s="152"/>
      <c r="D30" s="152"/>
      <c r="E30" s="152"/>
      <c r="F30" s="289"/>
      <c r="G30" s="74"/>
    </row>
    <row r="31" spans="1:7">
      <c r="A31" s="149"/>
      <c r="B31" s="291"/>
      <c r="C31" s="152" t="s">
        <v>292</v>
      </c>
      <c r="D31" s="152"/>
      <c r="E31" s="152">
        <v>0</v>
      </c>
      <c r="F31" s="292"/>
      <c r="G31" s="296"/>
    </row>
    <row r="32" spans="1:7">
      <c r="A32" s="149"/>
      <c r="B32" s="291"/>
      <c r="C32" s="152" t="s">
        <v>293</v>
      </c>
      <c r="D32" s="152"/>
      <c r="E32" s="152"/>
      <c r="F32" s="289"/>
      <c r="G32" s="74"/>
    </row>
    <row r="33" spans="1:7">
      <c r="A33" s="149"/>
      <c r="B33" s="291"/>
      <c r="C33" s="152" t="s">
        <v>294</v>
      </c>
      <c r="D33" s="152"/>
      <c r="E33" s="152"/>
      <c r="F33" s="292"/>
      <c r="G33" s="74"/>
    </row>
    <row r="34" spans="1:7">
      <c r="A34" s="149"/>
      <c r="B34" s="291"/>
      <c r="C34" s="152" t="s">
        <v>295</v>
      </c>
      <c r="D34" s="152"/>
      <c r="E34" s="152"/>
      <c r="F34" s="289"/>
      <c r="G34" s="74"/>
    </row>
    <row r="35" spans="1:7">
      <c r="A35" s="149"/>
      <c r="B35" s="291"/>
      <c r="C35" s="152" t="s">
        <v>296</v>
      </c>
      <c r="D35" s="152"/>
      <c r="E35" s="152"/>
      <c r="F35" s="292"/>
      <c r="G35" s="74"/>
    </row>
    <row r="36" spans="1:7">
      <c r="A36" s="149"/>
      <c r="B36" s="291"/>
      <c r="C36" s="152" t="s">
        <v>297</v>
      </c>
      <c r="D36" s="152"/>
      <c r="E36" s="152"/>
      <c r="F36" s="289"/>
      <c r="G36" s="74"/>
    </row>
    <row r="37" spans="1:7">
      <c r="A37" s="149"/>
      <c r="B37" s="291"/>
      <c r="C37" s="152" t="s">
        <v>298</v>
      </c>
      <c r="D37" s="152"/>
      <c r="E37" s="152"/>
      <c r="F37" s="292"/>
      <c r="G37" s="74"/>
    </row>
    <row r="38" spans="1:7">
      <c r="A38" s="149"/>
      <c r="B38" s="291"/>
      <c r="C38" s="152" t="s">
        <v>299</v>
      </c>
      <c r="D38" s="152"/>
      <c r="E38" s="152"/>
      <c r="F38" s="289"/>
      <c r="G38" s="250"/>
    </row>
    <row r="39" spans="1:7">
      <c r="A39" s="149"/>
      <c r="B39" s="291"/>
      <c r="C39" s="152" t="s">
        <v>300</v>
      </c>
      <c r="D39" s="152"/>
      <c r="E39" s="152"/>
      <c r="F39" s="292"/>
    </row>
    <row r="40" spans="1:7">
      <c r="A40" s="149"/>
      <c r="B40" s="291"/>
      <c r="C40" s="152" t="s">
        <v>301</v>
      </c>
      <c r="D40" s="298">
        <v>-5057249</v>
      </c>
      <c r="E40" s="298">
        <v>-2257464</v>
      </c>
      <c r="F40" s="289"/>
    </row>
    <row r="41" spans="1:7">
      <c r="A41" s="149"/>
      <c r="B41" s="291" t="s">
        <v>302</v>
      </c>
      <c r="C41" s="152"/>
      <c r="D41" s="299">
        <f>SUM(D30:D40)</f>
        <v>-5057249</v>
      </c>
      <c r="E41" s="299">
        <v>-2257464</v>
      </c>
      <c r="F41" s="292"/>
    </row>
    <row r="42" spans="1:7">
      <c r="A42" s="149"/>
      <c r="B42" s="291"/>
      <c r="C42" s="152"/>
      <c r="D42" s="152"/>
      <c r="E42" s="152"/>
      <c r="F42" s="289"/>
    </row>
    <row r="43" spans="1:7">
      <c r="A43" s="149"/>
      <c r="B43" s="291" t="s">
        <v>303</v>
      </c>
      <c r="C43" s="152"/>
      <c r="D43" s="298">
        <f>D41+D20+D29</f>
        <v>4249071.6107258797</v>
      </c>
      <c r="E43" s="299">
        <v>1297786.3569157999</v>
      </c>
      <c r="F43" s="292"/>
    </row>
    <row r="44" spans="1:7">
      <c r="A44" s="149"/>
      <c r="B44" s="291" t="s">
        <v>304</v>
      </c>
      <c r="C44" s="152"/>
      <c r="D44" s="295">
        <v>5218306</v>
      </c>
      <c r="E44" s="295">
        <v>3920519.1521661999</v>
      </c>
      <c r="F44" s="289"/>
    </row>
    <row r="45" spans="1:7">
      <c r="A45" s="149"/>
      <c r="B45" s="291"/>
      <c r="C45" s="152" t="s">
        <v>305</v>
      </c>
      <c r="D45" s="152"/>
      <c r="E45" s="152"/>
      <c r="F45" s="292"/>
    </row>
    <row r="46" spans="1:7">
      <c r="A46" s="149"/>
      <c r="B46" s="291" t="s">
        <v>306</v>
      </c>
      <c r="C46" s="152"/>
      <c r="D46" s="297">
        <f>SUM(D43:D45)</f>
        <v>9467377.6107258797</v>
      </c>
      <c r="E46" s="299">
        <v>5218305.5090819998</v>
      </c>
      <c r="F46" s="289"/>
    </row>
  </sheetData>
  <mergeCells count="2">
    <mergeCell ref="A2:E2"/>
    <mergeCell ref="A3:E3"/>
  </mergeCells>
  <pageMargins left="0.47986111111111102" right="0.44027777777777799" top="0.5" bottom="1" header="0.51180555555555496" footer="0.51180555555555496"/>
  <pageSetup scale="70" firstPageNumber="0"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008080"/>
  </sheetPr>
  <dimension ref="A1:N49"/>
  <sheetViews>
    <sheetView topLeftCell="A25" zoomScaleNormal="100" workbookViewId="0">
      <selection activeCell="C47" sqref="C47:M49"/>
    </sheetView>
  </sheetViews>
  <sheetFormatPr defaultRowHeight="15.75"/>
  <cols>
    <col min="1" max="1" width="2.42578125" style="300" customWidth="1"/>
    <col min="2" max="2" width="32.7109375" style="301" customWidth="1"/>
    <col min="3" max="3" width="10.28515625" style="301" customWidth="1"/>
    <col min="4" max="5" width="5.42578125" style="301" customWidth="1"/>
    <col min="6" max="6" width="5.28515625" style="301" customWidth="1"/>
    <col min="7" max="7" width="5.42578125" style="301" customWidth="1"/>
    <col min="8" max="8" width="5.28515625" style="301" customWidth="1"/>
    <col min="9" max="9" width="5.42578125" style="301" customWidth="1"/>
    <col min="10" max="11" width="11.28515625" style="301" customWidth="1"/>
    <col min="12" max="12" width="5.7109375" style="301" customWidth="1"/>
    <col min="13" max="13" width="11.28515625" style="301" customWidth="1"/>
    <col min="14" max="14" width="11.7109375" style="301" customWidth="1"/>
    <col min="15" max="1025" width="9" customWidth="1"/>
  </cols>
  <sheetData>
    <row r="1" spans="1:14">
      <c r="B1" s="73" t="s">
        <v>124</v>
      </c>
    </row>
    <row r="2" spans="1:14" ht="18.75">
      <c r="B2" s="424" t="s">
        <v>307</v>
      </c>
      <c r="C2" s="424"/>
      <c r="D2" s="424"/>
      <c r="E2" s="424"/>
      <c r="F2" s="424"/>
      <c r="G2" s="424"/>
      <c r="H2" s="424"/>
      <c r="I2" s="424"/>
      <c r="J2" s="424"/>
      <c r="K2" s="424"/>
      <c r="L2" s="424"/>
      <c r="M2" s="424"/>
      <c r="N2" s="302"/>
    </row>
    <row r="3" spans="1:14" ht="68.25" customHeight="1">
      <c r="A3" s="303"/>
      <c r="B3" s="304"/>
      <c r="C3" s="305" t="s">
        <v>308</v>
      </c>
      <c r="D3" s="306" t="s">
        <v>115</v>
      </c>
      <c r="E3" s="306" t="s">
        <v>309</v>
      </c>
      <c r="F3" s="306" t="s">
        <v>310</v>
      </c>
      <c r="G3" s="306" t="s">
        <v>311</v>
      </c>
      <c r="H3" s="306" t="s">
        <v>117</v>
      </c>
      <c r="I3" s="306" t="s">
        <v>312</v>
      </c>
      <c r="J3" s="306" t="s">
        <v>270</v>
      </c>
      <c r="K3" s="306" t="s">
        <v>313</v>
      </c>
      <c r="L3" s="306" t="s">
        <v>314</v>
      </c>
      <c r="M3" s="306" t="s">
        <v>313</v>
      </c>
      <c r="N3" s="307"/>
    </row>
    <row r="4" spans="1:14" ht="31.5">
      <c r="A4" s="293" t="s">
        <v>35</v>
      </c>
      <c r="B4" s="308" t="s">
        <v>315</v>
      </c>
      <c r="C4" s="309">
        <v>0</v>
      </c>
      <c r="D4" s="310">
        <v>0</v>
      </c>
      <c r="E4" s="310">
        <v>0</v>
      </c>
      <c r="F4" s="310">
        <v>0</v>
      </c>
      <c r="G4" s="310">
        <v>0</v>
      </c>
      <c r="H4" s="310">
        <v>0</v>
      </c>
      <c r="I4" s="310">
        <v>0</v>
      </c>
      <c r="J4" s="310"/>
      <c r="K4" s="310">
        <f t="shared" ref="K4:K16" si="0">SUM(C4:J4)</f>
        <v>0</v>
      </c>
      <c r="L4" s="310"/>
      <c r="M4" s="310">
        <f t="shared" ref="M4:M16" si="1">SUM(K4:L4)</f>
        <v>0</v>
      </c>
      <c r="N4" s="311"/>
    </row>
    <row r="5" spans="1:14" ht="31.5">
      <c r="A5" s="303"/>
      <c r="B5" s="312" t="s">
        <v>316</v>
      </c>
      <c r="C5" s="313"/>
      <c r="D5" s="313"/>
      <c r="E5" s="313"/>
      <c r="F5" s="313"/>
      <c r="G5" s="313"/>
      <c r="H5" s="313"/>
      <c r="I5" s="313"/>
      <c r="J5" s="314">
        <v>0</v>
      </c>
      <c r="K5" s="310">
        <f t="shared" si="0"/>
        <v>0</v>
      </c>
      <c r="L5" s="313"/>
      <c r="M5" s="310">
        <f t="shared" si="1"/>
        <v>0</v>
      </c>
      <c r="N5" s="311"/>
    </row>
    <row r="6" spans="1:14" ht="31.5">
      <c r="A6" s="293" t="s">
        <v>35</v>
      </c>
      <c r="B6" s="308" t="s">
        <v>317</v>
      </c>
      <c r="C6" s="310">
        <f t="shared" ref="C6:J6" si="2">SUM(C4:C5)</f>
        <v>0</v>
      </c>
      <c r="D6" s="310">
        <f t="shared" si="2"/>
        <v>0</v>
      </c>
      <c r="E6" s="310">
        <f t="shared" si="2"/>
        <v>0</v>
      </c>
      <c r="F6" s="310">
        <f t="shared" si="2"/>
        <v>0</v>
      </c>
      <c r="G6" s="310">
        <f t="shared" si="2"/>
        <v>0</v>
      </c>
      <c r="H6" s="310">
        <f t="shared" si="2"/>
        <v>0</v>
      </c>
      <c r="I6" s="310">
        <f t="shared" si="2"/>
        <v>0</v>
      </c>
      <c r="J6" s="310">
        <f t="shared" si="2"/>
        <v>0</v>
      </c>
      <c r="K6" s="310">
        <f t="shared" si="0"/>
        <v>0</v>
      </c>
      <c r="L6" s="310">
        <f>SUM(L4:L5)</f>
        <v>0</v>
      </c>
      <c r="M6" s="310">
        <f t="shared" si="1"/>
        <v>0</v>
      </c>
      <c r="N6" s="311"/>
    </row>
    <row r="7" spans="1:14" ht="31.5">
      <c r="A7" s="303"/>
      <c r="B7" s="308" t="s">
        <v>318</v>
      </c>
      <c r="C7" s="313"/>
      <c r="D7" s="313"/>
      <c r="E7" s="313"/>
      <c r="F7" s="313"/>
      <c r="G7" s="313"/>
      <c r="H7" s="313"/>
      <c r="I7" s="313"/>
      <c r="J7" s="309">
        <v>0</v>
      </c>
      <c r="K7" s="310">
        <f t="shared" si="0"/>
        <v>0</v>
      </c>
      <c r="L7" s="313"/>
      <c r="M7" s="310">
        <f t="shared" si="1"/>
        <v>0</v>
      </c>
      <c r="N7" s="311"/>
    </row>
    <row r="8" spans="1:14" s="72" customFormat="1" ht="14.25" customHeight="1">
      <c r="A8" s="303"/>
      <c r="B8" s="312" t="s">
        <v>319</v>
      </c>
      <c r="C8" s="313"/>
      <c r="D8" s="313"/>
      <c r="E8" s="313"/>
      <c r="F8" s="313"/>
      <c r="G8" s="313"/>
      <c r="H8" s="313"/>
      <c r="I8" s="313"/>
      <c r="J8" s="315">
        <v>-545226</v>
      </c>
      <c r="K8" s="310">
        <f t="shared" si="0"/>
        <v>-545226</v>
      </c>
      <c r="L8" s="313"/>
      <c r="M8" s="310">
        <f t="shared" si="1"/>
        <v>-545226</v>
      </c>
      <c r="N8" s="311"/>
    </row>
    <row r="9" spans="1:14" s="316" customFormat="1" ht="31.5">
      <c r="A9" s="303"/>
      <c r="B9" s="308" t="s">
        <v>320</v>
      </c>
      <c r="C9" s="313"/>
      <c r="D9" s="313"/>
      <c r="E9" s="313"/>
      <c r="F9" s="313"/>
      <c r="G9" s="313"/>
      <c r="H9" s="313"/>
      <c r="I9" s="313"/>
      <c r="J9" s="313"/>
      <c r="K9" s="310">
        <f t="shared" si="0"/>
        <v>0</v>
      </c>
      <c r="L9" s="313"/>
      <c r="M9" s="310">
        <f t="shared" si="1"/>
        <v>0</v>
      </c>
      <c r="N9" s="311"/>
    </row>
    <row r="10" spans="1:14" s="316" customFormat="1" ht="31.5">
      <c r="A10" s="303"/>
      <c r="B10" s="308" t="s">
        <v>321</v>
      </c>
      <c r="C10" s="310"/>
      <c r="D10" s="310"/>
      <c r="E10" s="310"/>
      <c r="F10" s="310"/>
      <c r="G10" s="310"/>
      <c r="H10" s="310"/>
      <c r="I10" s="310"/>
      <c r="J10" s="310"/>
      <c r="K10" s="310">
        <f t="shared" si="0"/>
        <v>0</v>
      </c>
      <c r="L10" s="310"/>
      <c r="M10" s="310">
        <f t="shared" si="1"/>
        <v>0</v>
      </c>
      <c r="N10" s="311"/>
    </row>
    <row r="11" spans="1:14" s="316" customFormat="1" ht="47.25">
      <c r="A11" s="303"/>
      <c r="B11" s="308" t="s">
        <v>322</v>
      </c>
      <c r="C11" s="313"/>
      <c r="D11" s="313"/>
      <c r="E11" s="313"/>
      <c r="F11" s="313"/>
      <c r="G11" s="313"/>
      <c r="H11" s="313"/>
      <c r="I11" s="313"/>
      <c r="J11" s="313"/>
      <c r="K11" s="310">
        <f t="shared" si="0"/>
        <v>0</v>
      </c>
      <c r="L11" s="313"/>
      <c r="M11" s="310">
        <f t="shared" si="1"/>
        <v>0</v>
      </c>
      <c r="N11" s="311"/>
    </row>
    <row r="12" spans="1:14" s="316" customFormat="1">
      <c r="A12" s="303"/>
      <c r="B12" s="312" t="s">
        <v>323</v>
      </c>
      <c r="C12" s="313">
        <v>4000000</v>
      </c>
      <c r="D12" s="313"/>
      <c r="E12" s="313"/>
      <c r="F12" s="313"/>
      <c r="G12" s="313"/>
      <c r="H12" s="313"/>
      <c r="I12" s="313"/>
      <c r="J12" s="313"/>
      <c r="K12" s="310">
        <f t="shared" si="0"/>
        <v>4000000</v>
      </c>
      <c r="L12" s="313"/>
      <c r="M12" s="310">
        <f t="shared" si="1"/>
        <v>4000000</v>
      </c>
      <c r="N12" s="311"/>
    </row>
    <row r="13" spans="1:14" s="316" customFormat="1">
      <c r="A13" s="303"/>
      <c r="B13" s="312" t="s">
        <v>301</v>
      </c>
      <c r="C13" s="313"/>
      <c r="D13" s="313"/>
      <c r="E13" s="313"/>
      <c r="F13" s="313"/>
      <c r="G13" s="313"/>
      <c r="H13" s="313"/>
      <c r="I13" s="313"/>
      <c r="J13" s="313"/>
      <c r="K13" s="310">
        <f t="shared" si="0"/>
        <v>0</v>
      </c>
      <c r="L13" s="313"/>
      <c r="M13" s="310">
        <f t="shared" si="1"/>
        <v>0</v>
      </c>
      <c r="N13" s="311"/>
    </row>
    <row r="14" spans="1:14" s="316" customFormat="1" ht="31.5">
      <c r="A14" s="303"/>
      <c r="B14" s="308" t="s">
        <v>324</v>
      </c>
      <c r="C14" s="310">
        <f t="shared" ref="C14:I14" si="3">SUM(C7:C13)</f>
        <v>4000000</v>
      </c>
      <c r="D14" s="310">
        <f t="shared" si="3"/>
        <v>0</v>
      </c>
      <c r="E14" s="310">
        <f t="shared" si="3"/>
        <v>0</v>
      </c>
      <c r="F14" s="310">
        <f t="shared" si="3"/>
        <v>0</v>
      </c>
      <c r="G14" s="310">
        <f t="shared" si="3"/>
        <v>0</v>
      </c>
      <c r="H14" s="310">
        <f t="shared" si="3"/>
        <v>0</v>
      </c>
      <c r="I14" s="310">
        <f t="shared" si="3"/>
        <v>0</v>
      </c>
      <c r="J14" s="310">
        <v>0</v>
      </c>
      <c r="K14" s="310">
        <f t="shared" si="0"/>
        <v>4000000</v>
      </c>
      <c r="L14" s="310">
        <f>SUM(L12:L13)</f>
        <v>0</v>
      </c>
      <c r="M14" s="310">
        <f t="shared" si="1"/>
        <v>4000000</v>
      </c>
      <c r="N14" s="311"/>
    </row>
    <row r="15" spans="1:14">
      <c r="A15" s="303"/>
      <c r="B15" s="308"/>
      <c r="C15" s="310"/>
      <c r="D15" s="310"/>
      <c r="E15" s="310"/>
      <c r="F15" s="310"/>
      <c r="G15" s="310"/>
      <c r="H15" s="310"/>
      <c r="I15" s="310"/>
      <c r="J15" s="310"/>
      <c r="K15" s="310">
        <f t="shared" si="0"/>
        <v>0</v>
      </c>
      <c r="L15" s="310"/>
      <c r="M15" s="310">
        <f t="shared" si="1"/>
        <v>0</v>
      </c>
      <c r="N15" s="311"/>
    </row>
    <row r="16" spans="1:14" ht="31.5">
      <c r="A16" s="293" t="s">
        <v>35</v>
      </c>
      <c r="B16" s="308" t="s">
        <v>325</v>
      </c>
      <c r="C16" s="310">
        <f t="shared" ref="C16:J16" si="4">C6+C7+C8+C9+C10+C11+C14</f>
        <v>4000000</v>
      </c>
      <c r="D16" s="310">
        <f t="shared" si="4"/>
        <v>0</v>
      </c>
      <c r="E16" s="310">
        <f t="shared" si="4"/>
        <v>0</v>
      </c>
      <c r="F16" s="310">
        <f t="shared" si="4"/>
        <v>0</v>
      </c>
      <c r="G16" s="310">
        <f t="shared" si="4"/>
        <v>0</v>
      </c>
      <c r="H16" s="310">
        <f t="shared" si="4"/>
        <v>0</v>
      </c>
      <c r="I16" s="310">
        <f t="shared" si="4"/>
        <v>0</v>
      </c>
      <c r="J16" s="310">
        <f t="shared" si="4"/>
        <v>-545226</v>
      </c>
      <c r="K16" s="310">
        <f t="shared" si="0"/>
        <v>3454774</v>
      </c>
      <c r="L16" s="310">
        <f>L6+L7+L8+L9+L10+L11+L14</f>
        <v>0</v>
      </c>
      <c r="M16" s="310">
        <f t="shared" si="1"/>
        <v>3454774</v>
      </c>
      <c r="N16" s="311"/>
    </row>
    <row r="17" spans="1:14" ht="31.5">
      <c r="A17" s="303"/>
      <c r="B17" s="312" t="s">
        <v>316</v>
      </c>
      <c r="C17" s="313"/>
      <c r="D17" s="313"/>
      <c r="E17" s="313"/>
      <c r="F17" s="313"/>
      <c r="G17" s="313"/>
      <c r="H17" s="313"/>
      <c r="I17" s="313"/>
      <c r="J17" s="313"/>
      <c r="K17" s="313"/>
      <c r="L17" s="313"/>
      <c r="M17" s="313"/>
      <c r="N17" s="311"/>
    </row>
    <row r="18" spans="1:14" ht="31.5">
      <c r="A18" s="293" t="s">
        <v>35</v>
      </c>
      <c r="B18" s="308" t="s">
        <v>326</v>
      </c>
      <c r="C18" s="310">
        <f t="shared" ref="C18:M18" si="5">SUM(C16:C17)</f>
        <v>4000000</v>
      </c>
      <c r="D18" s="310">
        <f t="shared" si="5"/>
        <v>0</v>
      </c>
      <c r="E18" s="310">
        <f t="shared" si="5"/>
        <v>0</v>
      </c>
      <c r="F18" s="310">
        <f t="shared" si="5"/>
        <v>0</v>
      </c>
      <c r="G18" s="310">
        <f t="shared" si="5"/>
        <v>0</v>
      </c>
      <c r="H18" s="310">
        <f t="shared" si="5"/>
        <v>0</v>
      </c>
      <c r="I18" s="310">
        <f t="shared" si="5"/>
        <v>0</v>
      </c>
      <c r="J18" s="310">
        <f t="shared" si="5"/>
        <v>-545226</v>
      </c>
      <c r="K18" s="310">
        <f t="shared" si="5"/>
        <v>3454774</v>
      </c>
      <c r="L18" s="310">
        <f t="shared" si="5"/>
        <v>0</v>
      </c>
      <c r="M18" s="310">
        <f t="shared" si="5"/>
        <v>3454774</v>
      </c>
      <c r="N18" s="311"/>
    </row>
    <row r="19" spans="1:14" ht="15" customHeight="1">
      <c r="A19" s="303"/>
      <c r="B19" s="308" t="s">
        <v>321</v>
      </c>
      <c r="C19" s="313"/>
      <c r="D19" s="313"/>
      <c r="E19" s="313"/>
      <c r="F19" s="313"/>
      <c r="G19" s="313"/>
      <c r="H19" s="313"/>
      <c r="I19" s="313"/>
      <c r="J19" s="313"/>
      <c r="K19" s="310"/>
      <c r="L19" s="313"/>
      <c r="M19" s="310"/>
      <c r="N19" s="311"/>
    </row>
    <row r="20" spans="1:14">
      <c r="A20" s="303"/>
      <c r="B20" s="312" t="s">
        <v>319</v>
      </c>
      <c r="C20" s="313"/>
      <c r="D20" s="313"/>
      <c r="E20" s="313"/>
      <c r="F20" s="313"/>
      <c r="G20" s="313"/>
      <c r="H20" s="313"/>
      <c r="I20" s="313"/>
      <c r="J20" s="313">
        <v>2802690</v>
      </c>
      <c r="K20" s="310">
        <f t="shared" ref="K20:K26" si="6">SUM(C20:J20)</f>
        <v>2802690</v>
      </c>
      <c r="L20" s="313"/>
      <c r="M20" s="310">
        <f t="shared" ref="M20:M26" si="7">SUM(K20:L20)</f>
        <v>2802690</v>
      </c>
      <c r="N20" s="311"/>
    </row>
    <row r="21" spans="1:14" ht="31.5">
      <c r="A21" s="303"/>
      <c r="B21" s="308" t="s">
        <v>320</v>
      </c>
      <c r="C21" s="313"/>
      <c r="D21" s="313"/>
      <c r="E21" s="313"/>
      <c r="F21" s="313"/>
      <c r="G21" s="313"/>
      <c r="H21" s="313"/>
      <c r="I21" s="313"/>
      <c r="J21" s="313"/>
      <c r="K21" s="310">
        <f t="shared" si="6"/>
        <v>0</v>
      </c>
      <c r="L21" s="313"/>
      <c r="M21" s="310">
        <f t="shared" si="7"/>
        <v>0</v>
      </c>
      <c r="N21" s="311"/>
    </row>
    <row r="22" spans="1:14" ht="31.5">
      <c r="A22" s="303"/>
      <c r="B22" s="308" t="s">
        <v>318</v>
      </c>
      <c r="C22" s="310"/>
      <c r="D22" s="310"/>
      <c r="E22" s="310"/>
      <c r="F22" s="310"/>
      <c r="G22" s="310"/>
      <c r="H22" s="310"/>
      <c r="I22" s="310"/>
      <c r="J22" s="310"/>
      <c r="K22" s="310">
        <f t="shared" si="6"/>
        <v>0</v>
      </c>
      <c r="L22" s="310"/>
      <c r="M22" s="310">
        <f t="shared" si="7"/>
        <v>0</v>
      </c>
      <c r="N22" s="311"/>
    </row>
    <row r="23" spans="1:14" ht="47.25">
      <c r="A23" s="303"/>
      <c r="B23" s="308" t="s">
        <v>322</v>
      </c>
      <c r="C23" s="313"/>
      <c r="D23" s="313"/>
      <c r="E23" s="313"/>
      <c r="F23" s="313"/>
      <c r="G23" s="313"/>
      <c r="H23" s="313"/>
      <c r="I23" s="313"/>
      <c r="J23" s="313"/>
      <c r="K23" s="310">
        <f t="shared" si="6"/>
        <v>0</v>
      </c>
      <c r="L23" s="313"/>
      <c r="M23" s="310">
        <f t="shared" si="7"/>
        <v>0</v>
      </c>
      <c r="N23" s="317"/>
    </row>
    <row r="24" spans="1:14">
      <c r="A24" s="303"/>
      <c r="B24" s="312" t="s">
        <v>323</v>
      </c>
      <c r="C24" s="313"/>
      <c r="D24" s="313"/>
      <c r="E24" s="313"/>
      <c r="F24" s="313"/>
      <c r="G24" s="313"/>
      <c r="H24" s="313"/>
      <c r="I24" s="313"/>
      <c r="J24" s="313"/>
      <c r="K24" s="310">
        <f t="shared" si="6"/>
        <v>0</v>
      </c>
      <c r="L24" s="313"/>
      <c r="M24" s="310">
        <f t="shared" si="7"/>
        <v>0</v>
      </c>
      <c r="N24" s="317"/>
    </row>
    <row r="25" spans="1:14">
      <c r="A25" s="303"/>
      <c r="B25" s="312" t="s">
        <v>301</v>
      </c>
      <c r="C25" s="313"/>
      <c r="D25" s="313"/>
      <c r="E25" s="313"/>
      <c r="F25" s="313"/>
      <c r="G25" s="313"/>
      <c r="H25" s="313"/>
      <c r="I25" s="313"/>
      <c r="J25" s="313"/>
      <c r="K25" s="310">
        <f t="shared" si="6"/>
        <v>0</v>
      </c>
      <c r="L25" s="313"/>
      <c r="M25" s="310">
        <f t="shared" si="7"/>
        <v>0</v>
      </c>
      <c r="N25" s="317"/>
    </row>
    <row r="26" spans="1:14" ht="31.5">
      <c r="A26" s="303"/>
      <c r="B26" s="308" t="s">
        <v>324</v>
      </c>
      <c r="C26" s="310"/>
      <c r="D26" s="310"/>
      <c r="E26" s="310"/>
      <c r="F26" s="310"/>
      <c r="G26" s="310"/>
      <c r="H26" s="310"/>
      <c r="I26" s="310"/>
      <c r="J26" s="310"/>
      <c r="K26" s="310">
        <f t="shared" si="6"/>
        <v>0</v>
      </c>
      <c r="L26" s="310"/>
      <c r="M26" s="310">
        <f t="shared" si="7"/>
        <v>0</v>
      </c>
      <c r="N26" s="311"/>
    </row>
    <row r="27" spans="1:14" ht="31.5">
      <c r="A27" s="293" t="s">
        <v>35</v>
      </c>
      <c r="B27" s="308" t="s">
        <v>327</v>
      </c>
      <c r="C27" s="310">
        <f t="shared" ref="C27:M27" si="8">SUM(C18:C26)</f>
        <v>4000000</v>
      </c>
      <c r="D27" s="310">
        <f t="shared" si="8"/>
        <v>0</v>
      </c>
      <c r="E27" s="310">
        <f t="shared" si="8"/>
        <v>0</v>
      </c>
      <c r="F27" s="310">
        <f t="shared" si="8"/>
        <v>0</v>
      </c>
      <c r="G27" s="310">
        <f t="shared" si="8"/>
        <v>0</v>
      </c>
      <c r="H27" s="310">
        <f t="shared" si="8"/>
        <v>0</v>
      </c>
      <c r="I27" s="310">
        <f t="shared" si="8"/>
        <v>0</v>
      </c>
      <c r="J27" s="310">
        <f t="shared" si="8"/>
        <v>2257464</v>
      </c>
      <c r="K27" s="310">
        <f t="shared" si="8"/>
        <v>6257464</v>
      </c>
      <c r="L27" s="310">
        <f t="shared" si="8"/>
        <v>0</v>
      </c>
      <c r="M27" s="310">
        <f t="shared" si="8"/>
        <v>6257464</v>
      </c>
      <c r="N27" s="311"/>
    </row>
    <row r="28" spans="1:14" ht="31.5">
      <c r="A28" s="293" t="s">
        <v>35</v>
      </c>
      <c r="B28" s="308" t="s">
        <v>328</v>
      </c>
      <c r="C28" s="310">
        <f t="shared" ref="C28:J28" si="9">C18+C19+C20+C21+C22+C23+C26</f>
        <v>4000000</v>
      </c>
      <c r="D28" s="310">
        <f t="shared" si="9"/>
        <v>0</v>
      </c>
      <c r="E28" s="310">
        <f t="shared" si="9"/>
        <v>0</v>
      </c>
      <c r="F28" s="310">
        <f t="shared" si="9"/>
        <v>0</v>
      </c>
      <c r="G28" s="310">
        <f t="shared" si="9"/>
        <v>0</v>
      </c>
      <c r="H28" s="310">
        <f t="shared" si="9"/>
        <v>0</v>
      </c>
      <c r="I28" s="310">
        <f t="shared" si="9"/>
        <v>0</v>
      </c>
      <c r="J28" s="310">
        <f t="shared" si="9"/>
        <v>2257464</v>
      </c>
      <c r="K28" s="310">
        <f>SUM(C28:J28)</f>
        <v>6257464</v>
      </c>
      <c r="L28" s="310">
        <f>L18+L19+L20+L21+L22+L23+L26</f>
        <v>0</v>
      </c>
      <c r="M28" s="310">
        <f>SUM(K28:L28)</f>
        <v>6257464</v>
      </c>
      <c r="N28" s="311"/>
    </row>
    <row r="29" spans="1:14" ht="31.5">
      <c r="A29" s="303"/>
      <c r="B29" s="312" t="s">
        <v>316</v>
      </c>
      <c r="C29" s="313"/>
      <c r="D29" s="313"/>
      <c r="E29" s="313"/>
      <c r="F29" s="313"/>
      <c r="G29" s="313"/>
      <c r="H29" s="313"/>
      <c r="I29" s="313"/>
      <c r="J29" s="313"/>
      <c r="K29" s="313"/>
      <c r="L29" s="313"/>
      <c r="M29" s="313"/>
      <c r="N29" s="311"/>
    </row>
    <row r="30" spans="1:14" ht="31.5">
      <c r="A30" s="293" t="s">
        <v>35</v>
      </c>
      <c r="B30" s="308" t="s">
        <v>329</v>
      </c>
      <c r="C30" s="310">
        <f t="shared" ref="C30:M30" si="10">SUM(C28:C29)</f>
        <v>4000000</v>
      </c>
      <c r="D30" s="310">
        <f t="shared" si="10"/>
        <v>0</v>
      </c>
      <c r="E30" s="310">
        <f t="shared" si="10"/>
        <v>0</v>
      </c>
      <c r="F30" s="310">
        <f t="shared" si="10"/>
        <v>0</v>
      </c>
      <c r="G30" s="310">
        <f t="shared" si="10"/>
        <v>0</v>
      </c>
      <c r="H30" s="310">
        <f t="shared" si="10"/>
        <v>0</v>
      </c>
      <c r="I30" s="310">
        <f t="shared" si="10"/>
        <v>0</v>
      </c>
      <c r="J30" s="310">
        <f t="shared" si="10"/>
        <v>2257464</v>
      </c>
      <c r="K30" s="310">
        <f t="shared" si="10"/>
        <v>6257464</v>
      </c>
      <c r="L30" s="310">
        <f t="shared" si="10"/>
        <v>0</v>
      </c>
      <c r="M30" s="310">
        <f t="shared" si="10"/>
        <v>6257464</v>
      </c>
      <c r="N30" s="311"/>
    </row>
    <row r="31" spans="1:14" ht="31.5">
      <c r="A31" s="303"/>
      <c r="B31" s="308" t="s">
        <v>321</v>
      </c>
      <c r="C31" s="313"/>
      <c r="D31" s="313"/>
      <c r="E31" s="313"/>
      <c r="F31" s="313"/>
      <c r="G31" s="313"/>
      <c r="H31" s="313"/>
      <c r="I31" s="313"/>
      <c r="J31" s="313"/>
      <c r="K31" s="310"/>
      <c r="L31" s="313"/>
      <c r="M31" s="310"/>
      <c r="N31" s="311"/>
    </row>
    <row r="32" spans="1:14">
      <c r="A32" s="303"/>
      <c r="B32" s="312" t="s">
        <v>319</v>
      </c>
      <c r="C32" s="313"/>
      <c r="D32" s="313"/>
      <c r="E32" s="313"/>
      <c r="F32" s="313"/>
      <c r="G32" s="313"/>
      <c r="H32" s="313"/>
      <c r="I32" s="313"/>
      <c r="J32" s="313">
        <f>pash!F42</f>
        <v>5057248.6286416501</v>
      </c>
      <c r="K32" s="310">
        <f t="shared" ref="K32:K38" si="11">SUM(C32:J32)</f>
        <v>5057248.6286416501</v>
      </c>
      <c r="L32" s="313"/>
      <c r="M32" s="310">
        <f t="shared" ref="M32:M38" si="12">SUM(K32:L32)</f>
        <v>5057248.6286416501</v>
      </c>
      <c r="N32" s="311"/>
    </row>
    <row r="33" spans="1:14" ht="31.5">
      <c r="A33" s="303"/>
      <c r="B33" s="308" t="s">
        <v>320</v>
      </c>
      <c r="C33" s="313"/>
      <c r="D33" s="313"/>
      <c r="E33" s="313"/>
      <c r="F33" s="313"/>
      <c r="G33" s="313"/>
      <c r="H33" s="313"/>
      <c r="I33" s="313"/>
      <c r="J33" s="313"/>
      <c r="K33" s="310">
        <f t="shared" si="11"/>
        <v>0</v>
      </c>
      <c r="L33" s="313"/>
      <c r="M33" s="310">
        <f t="shared" si="12"/>
        <v>0</v>
      </c>
      <c r="N33" s="311"/>
    </row>
    <row r="34" spans="1:14" ht="31.5">
      <c r="A34" s="303"/>
      <c r="B34" s="308" t="s">
        <v>318</v>
      </c>
      <c r="C34" s="310"/>
      <c r="D34" s="310"/>
      <c r="E34" s="310"/>
      <c r="F34" s="310"/>
      <c r="G34" s="310"/>
      <c r="H34" s="310"/>
      <c r="I34" s="310"/>
      <c r="J34" s="310"/>
      <c r="K34" s="310">
        <f t="shared" si="11"/>
        <v>0</v>
      </c>
      <c r="L34" s="310"/>
      <c r="M34" s="310">
        <f t="shared" si="12"/>
        <v>0</v>
      </c>
      <c r="N34" s="311"/>
    </row>
    <row r="35" spans="1:14" ht="38.25">
      <c r="A35" s="303"/>
      <c r="B35" s="318" t="s">
        <v>322</v>
      </c>
      <c r="C35" s="313"/>
      <c r="D35" s="313"/>
      <c r="E35" s="313"/>
      <c r="F35" s="313"/>
      <c r="G35" s="313"/>
      <c r="H35" s="313"/>
      <c r="I35" s="313"/>
      <c r="J35" s="313"/>
      <c r="K35" s="310">
        <f t="shared" si="11"/>
        <v>0</v>
      </c>
      <c r="L35" s="313"/>
      <c r="M35" s="310">
        <f t="shared" si="12"/>
        <v>0</v>
      </c>
      <c r="N35" s="317"/>
    </row>
    <row r="36" spans="1:14">
      <c r="A36" s="303"/>
      <c r="B36" s="312" t="s">
        <v>323</v>
      </c>
      <c r="C36" s="313"/>
      <c r="D36" s="313"/>
      <c r="E36" s="313"/>
      <c r="F36" s="313"/>
      <c r="G36" s="313"/>
      <c r="H36" s="313"/>
      <c r="I36" s="313"/>
      <c r="J36" s="313"/>
      <c r="K36" s="310">
        <f t="shared" si="11"/>
        <v>0</v>
      </c>
      <c r="L36" s="313"/>
      <c r="M36" s="310">
        <f t="shared" si="12"/>
        <v>0</v>
      </c>
      <c r="N36" s="317"/>
    </row>
    <row r="37" spans="1:14">
      <c r="A37" s="303"/>
      <c r="B37" s="312" t="s">
        <v>301</v>
      </c>
      <c r="C37" s="313"/>
      <c r="D37" s="313"/>
      <c r="E37" s="313"/>
      <c r="F37" s="313"/>
      <c r="G37" s="313"/>
      <c r="H37" s="313"/>
      <c r="I37" s="313"/>
      <c r="J37" s="313">
        <f>-J27</f>
        <v>-2257464</v>
      </c>
      <c r="K37" s="310">
        <f t="shared" si="11"/>
        <v>-2257464</v>
      </c>
      <c r="L37" s="313"/>
      <c r="M37" s="310">
        <f t="shared" si="12"/>
        <v>-2257464</v>
      </c>
      <c r="N37" s="317"/>
    </row>
    <row r="38" spans="1:14" ht="29.25" customHeight="1">
      <c r="A38" s="303"/>
      <c r="B38" s="308" t="s">
        <v>324</v>
      </c>
      <c r="C38" s="310"/>
      <c r="D38" s="310"/>
      <c r="E38" s="310"/>
      <c r="F38" s="310"/>
      <c r="G38" s="310"/>
      <c r="H38" s="310"/>
      <c r="I38" s="310"/>
      <c r="J38" s="310"/>
      <c r="K38" s="310">
        <f t="shared" si="11"/>
        <v>0</v>
      </c>
      <c r="L38" s="310"/>
      <c r="M38" s="310">
        <f t="shared" si="12"/>
        <v>0</v>
      </c>
      <c r="N38" s="311"/>
    </row>
    <row r="39" spans="1:14" ht="27.75" customHeight="1">
      <c r="A39" s="293" t="s">
        <v>35</v>
      </c>
      <c r="B39" s="308" t="s">
        <v>330</v>
      </c>
      <c r="C39" s="310">
        <f t="shared" ref="C39:M39" si="13">SUM(C30:C38)</f>
        <v>4000000</v>
      </c>
      <c r="D39" s="310">
        <f t="shared" si="13"/>
        <v>0</v>
      </c>
      <c r="E39" s="310">
        <f t="shared" si="13"/>
        <v>0</v>
      </c>
      <c r="F39" s="310">
        <f t="shared" si="13"/>
        <v>0</v>
      </c>
      <c r="G39" s="310">
        <f t="shared" si="13"/>
        <v>0</v>
      </c>
      <c r="H39" s="310">
        <f t="shared" si="13"/>
        <v>0</v>
      </c>
      <c r="I39" s="310">
        <f t="shared" si="13"/>
        <v>0</v>
      </c>
      <c r="J39" s="310">
        <f t="shared" si="13"/>
        <v>5057248.6286416501</v>
      </c>
      <c r="K39" s="310">
        <f t="shared" si="13"/>
        <v>9057248.6286416501</v>
      </c>
      <c r="L39" s="310">
        <f t="shared" si="13"/>
        <v>0</v>
      </c>
      <c r="M39" s="310">
        <f t="shared" si="13"/>
        <v>9057248.6286416501</v>
      </c>
      <c r="N39" s="311"/>
    </row>
    <row r="40" spans="1:14" ht="31.5">
      <c r="A40" s="293" t="s">
        <v>35</v>
      </c>
      <c r="B40" s="308" t="s">
        <v>331</v>
      </c>
      <c r="C40" s="310">
        <v>4000000</v>
      </c>
      <c r="D40" s="310">
        <f t="shared" ref="D40:I40" si="14">SUM(D38:D39)</f>
        <v>0</v>
      </c>
      <c r="E40" s="310">
        <f t="shared" si="14"/>
        <v>0</v>
      </c>
      <c r="F40" s="310">
        <f t="shared" si="14"/>
        <v>0</v>
      </c>
      <c r="G40" s="310">
        <f t="shared" si="14"/>
        <v>0</v>
      </c>
      <c r="H40" s="310">
        <f t="shared" si="14"/>
        <v>0</v>
      </c>
      <c r="I40" s="310">
        <f t="shared" si="14"/>
        <v>0</v>
      </c>
      <c r="J40" s="310">
        <v>5057249</v>
      </c>
      <c r="K40" s="310">
        <f>SUM(K38:K39)</f>
        <v>9057248.6286416501</v>
      </c>
      <c r="L40" s="310">
        <f>SUM(L38:L39)</f>
        <v>0</v>
      </c>
      <c r="M40" s="310">
        <f>SUM(M38:M39)</f>
        <v>9057248.6286416501</v>
      </c>
      <c r="N40" s="311"/>
    </row>
    <row r="41" spans="1:14" ht="31.5">
      <c r="A41" s="303"/>
      <c r="B41" s="312" t="s">
        <v>321</v>
      </c>
      <c r="C41" s="313"/>
      <c r="D41" s="313"/>
      <c r="E41" s="313"/>
      <c r="F41" s="313"/>
      <c r="G41" s="313"/>
      <c r="H41" s="313"/>
      <c r="I41" s="313"/>
      <c r="J41" s="313"/>
      <c r="K41" s="313"/>
      <c r="L41" s="313"/>
      <c r="M41" s="313"/>
      <c r="N41" s="311"/>
    </row>
    <row r="42" spans="1:14" ht="18.75">
      <c r="A42" s="293"/>
      <c r="B42" s="308" t="s">
        <v>319</v>
      </c>
      <c r="C42" s="310"/>
      <c r="D42" s="310"/>
      <c r="E42" s="310"/>
      <c r="F42" s="310"/>
      <c r="G42" s="310"/>
      <c r="H42" s="310"/>
      <c r="I42" s="310"/>
      <c r="J42" s="310">
        <f>pash!E42</f>
        <v>6319360.409</v>
      </c>
      <c r="K42" s="310">
        <f t="shared" ref="K42:K48" si="15">SUM(C42:J42)</f>
        <v>6319360.409</v>
      </c>
      <c r="L42" s="310"/>
      <c r="M42" s="310">
        <f t="shared" ref="M42:M48" si="16">SUM(K42:L42)</f>
        <v>6319360.409</v>
      </c>
      <c r="N42" s="311"/>
    </row>
    <row r="43" spans="1:14" ht="31.5">
      <c r="A43" s="303"/>
      <c r="B43" s="308" t="s">
        <v>320</v>
      </c>
      <c r="C43" s="313"/>
      <c r="D43" s="313"/>
      <c r="E43" s="313"/>
      <c r="F43" s="313"/>
      <c r="G43" s="313"/>
      <c r="H43" s="313"/>
      <c r="I43" s="313"/>
      <c r="J43" s="313"/>
      <c r="K43" s="310">
        <f t="shared" si="15"/>
        <v>0</v>
      </c>
      <c r="L43" s="313"/>
      <c r="M43" s="310">
        <f t="shared" si="16"/>
        <v>0</v>
      </c>
      <c r="N43" s="311"/>
    </row>
    <row r="44" spans="1:14" ht="31.5">
      <c r="A44" s="303"/>
      <c r="B44" s="312" t="s">
        <v>318</v>
      </c>
      <c r="C44" s="313"/>
      <c r="D44" s="313"/>
      <c r="E44" s="313"/>
      <c r="F44" s="313"/>
      <c r="G44" s="313"/>
      <c r="H44" s="313"/>
      <c r="I44" s="313"/>
      <c r="J44" s="313"/>
      <c r="K44" s="310">
        <f t="shared" si="15"/>
        <v>0</v>
      </c>
      <c r="L44" s="313"/>
      <c r="M44" s="310">
        <f t="shared" si="16"/>
        <v>0</v>
      </c>
      <c r="N44" s="311"/>
    </row>
    <row r="45" spans="1:14" ht="47.25">
      <c r="A45" s="303"/>
      <c r="B45" s="308" t="s">
        <v>322</v>
      </c>
      <c r="C45" s="313"/>
      <c r="D45" s="313"/>
      <c r="E45" s="313"/>
      <c r="F45" s="313"/>
      <c r="G45" s="313"/>
      <c r="H45" s="313"/>
      <c r="I45" s="313"/>
      <c r="J45" s="313"/>
      <c r="K45" s="310">
        <f t="shared" si="15"/>
        <v>0</v>
      </c>
      <c r="L45" s="313"/>
      <c r="M45" s="310">
        <f t="shared" si="16"/>
        <v>0</v>
      </c>
      <c r="N45" s="317"/>
    </row>
    <row r="46" spans="1:14" ht="31.5">
      <c r="A46" s="303"/>
      <c r="B46" s="308" t="s">
        <v>323</v>
      </c>
      <c r="C46" s="310"/>
      <c r="D46" s="310"/>
      <c r="E46" s="310"/>
      <c r="F46" s="310"/>
      <c r="G46" s="310"/>
      <c r="H46" s="310"/>
      <c r="I46" s="310"/>
      <c r="J46" s="310"/>
      <c r="K46" s="310">
        <f t="shared" si="15"/>
        <v>0</v>
      </c>
      <c r="L46" s="310"/>
      <c r="M46" s="310">
        <f t="shared" si="16"/>
        <v>0</v>
      </c>
      <c r="N46" s="317"/>
    </row>
    <row r="47" spans="1:14">
      <c r="A47" s="303"/>
      <c r="B47" s="318" t="s">
        <v>301</v>
      </c>
      <c r="C47" s="310"/>
      <c r="D47" s="310"/>
      <c r="E47" s="310"/>
      <c r="F47" s="310"/>
      <c r="G47" s="310"/>
      <c r="H47" s="310"/>
      <c r="I47" s="310"/>
      <c r="J47" s="310">
        <f>-J39</f>
        <v>-5057248.6286416501</v>
      </c>
      <c r="K47" s="310">
        <f t="shared" si="15"/>
        <v>-5057248.6286416501</v>
      </c>
      <c r="L47" s="310"/>
      <c r="M47" s="310">
        <f t="shared" si="16"/>
        <v>-5057248.6286416501</v>
      </c>
      <c r="N47" s="317"/>
    </row>
    <row r="48" spans="1:14" ht="29.25" customHeight="1">
      <c r="A48" s="303"/>
      <c r="B48" s="312" t="s">
        <v>324</v>
      </c>
      <c r="C48" s="310"/>
      <c r="D48" s="310"/>
      <c r="E48" s="310"/>
      <c r="F48" s="310"/>
      <c r="G48" s="310"/>
      <c r="H48" s="310"/>
      <c r="I48" s="310"/>
      <c r="J48" s="310"/>
      <c r="K48" s="310">
        <f t="shared" si="15"/>
        <v>0</v>
      </c>
      <c r="L48" s="310"/>
      <c r="M48" s="310">
        <f t="shared" si="16"/>
        <v>0</v>
      </c>
      <c r="N48" s="311"/>
    </row>
    <row r="49" spans="1:14" ht="27.75" customHeight="1">
      <c r="A49" s="303" t="s">
        <v>35</v>
      </c>
      <c r="B49" s="312" t="s">
        <v>332</v>
      </c>
      <c r="C49" s="310">
        <f t="shared" ref="C49:M49" si="17">SUM(C40:C48)</f>
        <v>4000000</v>
      </c>
      <c r="D49" s="310">
        <f t="shared" si="17"/>
        <v>0</v>
      </c>
      <c r="E49" s="310">
        <f t="shared" si="17"/>
        <v>0</v>
      </c>
      <c r="F49" s="310">
        <f t="shared" si="17"/>
        <v>0</v>
      </c>
      <c r="G49" s="310">
        <f t="shared" si="17"/>
        <v>0</v>
      </c>
      <c r="H49" s="310">
        <f t="shared" si="17"/>
        <v>0</v>
      </c>
      <c r="I49" s="310">
        <f t="shared" si="17"/>
        <v>0</v>
      </c>
      <c r="J49" s="310">
        <f t="shared" si="17"/>
        <v>6319360.7803583499</v>
      </c>
      <c r="K49" s="310">
        <f t="shared" si="17"/>
        <v>10319360.409</v>
      </c>
      <c r="L49" s="310">
        <f t="shared" si="17"/>
        <v>0</v>
      </c>
      <c r="M49" s="310">
        <f t="shared" si="17"/>
        <v>10319360.409</v>
      </c>
      <c r="N49" s="311"/>
    </row>
  </sheetData>
  <mergeCells count="1">
    <mergeCell ref="B2:M2"/>
  </mergeCells>
  <pageMargins left="0.34027777777777801" right="0.209722222222222" top="0.52013888888888904" bottom="0.52013888888888904" header="0.51180555555555496" footer="0.51180555555555496"/>
  <pageSetup paperSize="9" scale="50" firstPageNumber="0" orientation="portrait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008080"/>
    <pageSetUpPr fitToPage="1"/>
  </sheetPr>
  <dimension ref="A1:IW44"/>
  <sheetViews>
    <sheetView topLeftCell="B1" zoomScale="85" zoomScaleNormal="85" workbookViewId="0">
      <selection activeCell="G43" sqref="G43"/>
    </sheetView>
  </sheetViews>
  <sheetFormatPr defaultRowHeight="12.75"/>
  <cols>
    <col min="1" max="1" width="9.140625" style="319" customWidth="1"/>
    <col min="2" max="2" width="42.28515625" style="319" customWidth="1"/>
    <col min="3" max="3" width="9.140625" style="319" customWidth="1"/>
    <col min="4" max="4" width="10.28515625" style="319" customWidth="1"/>
    <col min="5" max="6" width="9.140625" style="319" customWidth="1"/>
    <col min="7" max="8" width="10.28515625" style="319" customWidth="1"/>
    <col min="9" max="9" width="10.5703125" style="319" customWidth="1"/>
    <col min="10" max="10" width="8.7109375" style="319" customWidth="1"/>
    <col min="11" max="11" width="13.7109375" style="319" customWidth="1"/>
    <col min="12" max="12" width="10.28515625" style="319" customWidth="1"/>
    <col min="13" max="257" width="9.140625" style="319" customWidth="1"/>
    <col min="258" max="1025" width="9.140625" customWidth="1"/>
  </cols>
  <sheetData>
    <row r="1" spans="1:14">
      <c r="A1" s="320"/>
      <c r="B1" s="321"/>
      <c r="C1" s="322"/>
      <c r="D1" s="323"/>
      <c r="E1" s="320"/>
      <c r="F1" s="324" t="s">
        <v>333</v>
      </c>
      <c r="G1" s="320"/>
      <c r="H1" s="320"/>
      <c r="I1" s="320"/>
      <c r="J1" s="320"/>
      <c r="K1" s="320"/>
      <c r="L1" s="320"/>
      <c r="M1" s="320"/>
      <c r="N1" s="320"/>
    </row>
    <row r="2" spans="1:14">
      <c r="A2" s="320"/>
      <c r="B2" s="320"/>
      <c r="C2" s="325"/>
      <c r="D2" s="326"/>
      <c r="E2" s="320"/>
      <c r="F2" s="320"/>
      <c r="G2" s="320"/>
      <c r="H2" s="320"/>
      <c r="I2" s="320"/>
      <c r="J2" s="320"/>
      <c r="K2" s="320"/>
      <c r="L2" s="320"/>
      <c r="M2" s="320"/>
      <c r="N2" s="320"/>
    </row>
    <row r="3" spans="1:14" ht="25.5">
      <c r="A3" s="425" t="s">
        <v>32</v>
      </c>
      <c r="B3" s="425" t="s">
        <v>334</v>
      </c>
      <c r="C3" s="426" t="s">
        <v>335</v>
      </c>
      <c r="D3" s="327" t="s">
        <v>336</v>
      </c>
      <c r="E3" s="328" t="s">
        <v>337</v>
      </c>
      <c r="F3" s="328" t="s">
        <v>338</v>
      </c>
      <c r="G3" s="329" t="s">
        <v>336</v>
      </c>
      <c r="H3" s="329" t="s">
        <v>339</v>
      </c>
      <c r="I3" s="329" t="s">
        <v>340</v>
      </c>
      <c r="J3" s="329" t="s">
        <v>341</v>
      </c>
      <c r="K3" s="329" t="s">
        <v>340</v>
      </c>
      <c r="L3" s="330" t="s">
        <v>342</v>
      </c>
      <c r="M3" s="320"/>
      <c r="N3" s="320"/>
    </row>
    <row r="4" spans="1:14" ht="38.25">
      <c r="A4" s="425"/>
      <c r="B4" s="425"/>
      <c r="C4" s="426"/>
      <c r="D4" s="331">
        <v>43101</v>
      </c>
      <c r="E4" s="332"/>
      <c r="F4" s="332"/>
      <c r="G4" s="331">
        <v>43465</v>
      </c>
      <c r="H4" s="333" t="s">
        <v>343</v>
      </c>
      <c r="I4" s="331">
        <v>43101</v>
      </c>
      <c r="J4" s="334" t="s">
        <v>344</v>
      </c>
      <c r="K4" s="331">
        <v>43465</v>
      </c>
      <c r="L4" s="331">
        <v>43465</v>
      </c>
      <c r="M4" s="320"/>
      <c r="N4" s="320"/>
    </row>
    <row r="5" spans="1:14">
      <c r="A5" s="335"/>
      <c r="B5" s="336" t="s">
        <v>345</v>
      </c>
      <c r="C5" s="337"/>
      <c r="D5" s="338"/>
      <c r="E5" s="339"/>
      <c r="F5" s="339"/>
      <c r="G5" s="339"/>
      <c r="H5" s="339"/>
      <c r="I5" s="339"/>
      <c r="J5" s="340">
        <v>0.2</v>
      </c>
      <c r="K5" s="339"/>
      <c r="L5" s="339"/>
      <c r="M5" s="320"/>
      <c r="N5" s="320"/>
    </row>
    <row r="6" spans="1:14">
      <c r="A6" s="335">
        <v>1</v>
      </c>
      <c r="B6" s="341" t="s">
        <v>346</v>
      </c>
      <c r="C6" s="342"/>
      <c r="D6" s="339">
        <v>161908</v>
      </c>
      <c r="E6" s="339"/>
      <c r="F6" s="339"/>
      <c r="G6" s="339">
        <f>D6+E6-F6</f>
        <v>161908</v>
      </c>
      <c r="H6" s="339">
        <v>58286.879999999997</v>
      </c>
      <c r="I6" s="339">
        <f>D6-H6</f>
        <v>103621.12</v>
      </c>
      <c r="J6" s="343">
        <f>E6*0.2+I6*0.2</f>
        <v>20724.224000000002</v>
      </c>
      <c r="K6" s="339">
        <f>G6-L6</f>
        <v>82896.896000000008</v>
      </c>
      <c r="L6" s="339">
        <f>H6+J6</f>
        <v>79011.103999999992</v>
      </c>
      <c r="M6" s="320"/>
      <c r="N6" s="344"/>
    </row>
    <row r="7" spans="1:14">
      <c r="A7" s="335">
        <v>2</v>
      </c>
      <c r="B7" s="341" t="s">
        <v>347</v>
      </c>
      <c r="C7" s="341"/>
      <c r="D7" s="339">
        <v>123000</v>
      </c>
      <c r="E7" s="339"/>
      <c r="F7" s="339"/>
      <c r="G7" s="339">
        <f>D7+E7-F7</f>
        <v>123000</v>
      </c>
      <c r="H7" s="339">
        <v>47560</v>
      </c>
      <c r="I7" s="339">
        <f>D7-H7</f>
        <v>75440</v>
      </c>
      <c r="J7" s="343">
        <f>E7*0.2+I7*0.2</f>
        <v>15088</v>
      </c>
      <c r="K7" s="339">
        <f>G7-L7</f>
        <v>60352</v>
      </c>
      <c r="L7" s="339">
        <f>H7+J7</f>
        <v>62648</v>
      </c>
      <c r="M7" s="320"/>
      <c r="N7" s="344"/>
    </row>
    <row r="8" spans="1:14">
      <c r="A8" s="335">
        <v>3</v>
      </c>
      <c r="B8" s="341" t="s">
        <v>348</v>
      </c>
      <c r="C8" s="342">
        <v>1</v>
      </c>
      <c r="D8" s="339">
        <v>14041.67</v>
      </c>
      <c r="E8" s="339"/>
      <c r="F8" s="339"/>
      <c r="G8" s="339">
        <f>D8+E8-F8</f>
        <v>14041.67</v>
      </c>
      <c r="H8" s="339">
        <v>5242.22346666667</v>
      </c>
      <c r="I8" s="339">
        <f>D8-H8</f>
        <v>8799.4465333333301</v>
      </c>
      <c r="J8" s="343">
        <f>E8*0.2+I8*0.2</f>
        <v>1759.889306666666</v>
      </c>
      <c r="K8" s="339">
        <f>G8-L8</f>
        <v>7039.5572266666641</v>
      </c>
      <c r="L8" s="339">
        <f>H8+J8</f>
        <v>7002.112773333336</v>
      </c>
      <c r="M8" s="320"/>
      <c r="N8" s="344"/>
    </row>
    <row r="9" spans="1:14">
      <c r="A9" s="335">
        <v>4</v>
      </c>
      <c r="B9" s="341" t="s">
        <v>349</v>
      </c>
      <c r="C9" s="342">
        <v>1</v>
      </c>
      <c r="D9" s="339">
        <v>68000</v>
      </c>
      <c r="E9" s="339">
        <v>80250</v>
      </c>
      <c r="F9" s="339"/>
      <c r="G9" s="339">
        <f>D9+E9-F9</f>
        <v>148250</v>
      </c>
      <c r="H9" s="339">
        <v>25386.666666666701</v>
      </c>
      <c r="I9" s="339">
        <f>D9-H9</f>
        <v>42613.333333333299</v>
      </c>
      <c r="J9" s="343">
        <f>E9*0.2*7/12+I9*0.2</f>
        <v>17885.166666666661</v>
      </c>
      <c r="K9" s="339">
        <f>G9-L9</f>
        <v>104978.16666666664</v>
      </c>
      <c r="L9" s="339">
        <f>H9+J9</f>
        <v>43271.833333333358</v>
      </c>
      <c r="M9" s="320"/>
      <c r="N9" s="344"/>
    </row>
    <row r="10" spans="1:14">
      <c r="A10" s="335"/>
      <c r="B10" s="345"/>
      <c r="C10" s="337"/>
      <c r="D10" s="346">
        <f t="shared" ref="D10:L10" si="0">SUM(D6:D9)</f>
        <v>366949.67</v>
      </c>
      <c r="E10" s="346">
        <f t="shared" si="0"/>
        <v>80250</v>
      </c>
      <c r="F10" s="346">
        <f t="shared" si="0"/>
        <v>0</v>
      </c>
      <c r="G10" s="346">
        <f t="shared" si="0"/>
        <v>447199.67</v>
      </c>
      <c r="H10" s="346">
        <f t="shared" si="0"/>
        <v>136475.7701333334</v>
      </c>
      <c r="I10" s="346">
        <f t="shared" si="0"/>
        <v>230473.89986666664</v>
      </c>
      <c r="J10" s="346">
        <f t="shared" si="0"/>
        <v>55457.279973333323</v>
      </c>
      <c r="K10" s="346">
        <f t="shared" si="0"/>
        <v>255266.61989333329</v>
      </c>
      <c r="L10" s="346">
        <f t="shared" si="0"/>
        <v>191933.05010666669</v>
      </c>
      <c r="M10" s="320"/>
      <c r="N10" s="320"/>
    </row>
    <row r="11" spans="1:14">
      <c r="A11" s="335"/>
      <c r="B11" s="336" t="s">
        <v>350</v>
      </c>
      <c r="C11" s="337"/>
      <c r="D11" s="339"/>
      <c r="E11" s="339"/>
      <c r="F11" s="339"/>
      <c r="G11" s="339"/>
      <c r="H11" s="339"/>
      <c r="I11" s="339"/>
      <c r="J11" s="347">
        <v>0.25</v>
      </c>
      <c r="K11" s="339"/>
      <c r="L11" s="339"/>
      <c r="M11" s="320"/>
      <c r="N11" s="320"/>
    </row>
    <row r="12" spans="1:14">
      <c r="A12" s="335">
        <v>1</v>
      </c>
      <c r="B12" s="341" t="s">
        <v>351</v>
      </c>
      <c r="C12" s="339">
        <v>2</v>
      </c>
      <c r="D12" s="339">
        <v>23100</v>
      </c>
      <c r="E12" s="339"/>
      <c r="F12" s="339"/>
      <c r="G12" s="339">
        <f t="shared" ref="G12:G26" si="1">D12+E12-F12</f>
        <v>23100</v>
      </c>
      <c r="H12" s="339">
        <v>10467.1875</v>
      </c>
      <c r="I12" s="339">
        <f t="shared" ref="I12:I26" si="2">D12-H12</f>
        <v>12632.8125</v>
      </c>
      <c r="J12" s="343">
        <f t="shared" ref="J12:J26" si="3">E12*0.25+I12*0.25</f>
        <v>3158.203125</v>
      </c>
      <c r="K12" s="339">
        <f t="shared" ref="K12:K26" si="4">G12-L12</f>
        <v>9474.609375</v>
      </c>
      <c r="L12" s="339">
        <f t="shared" ref="L12:L26" si="5">H12+J12</f>
        <v>13625.390625</v>
      </c>
      <c r="M12" s="320"/>
      <c r="N12" s="320"/>
    </row>
    <row r="13" spans="1:14">
      <c r="A13" s="335">
        <v>2</v>
      </c>
      <c r="B13" s="341" t="s">
        <v>352</v>
      </c>
      <c r="C13" s="339">
        <v>2</v>
      </c>
      <c r="D13" s="339">
        <v>4200</v>
      </c>
      <c r="E13" s="339"/>
      <c r="F13" s="339"/>
      <c r="G13" s="339">
        <f t="shared" si="1"/>
        <v>4200</v>
      </c>
      <c r="H13" s="339">
        <v>1903.125</v>
      </c>
      <c r="I13" s="339">
        <f t="shared" si="2"/>
        <v>2296.875</v>
      </c>
      <c r="J13" s="343">
        <f t="shared" si="3"/>
        <v>574.21875</v>
      </c>
      <c r="K13" s="339">
        <f t="shared" si="4"/>
        <v>1722.65625</v>
      </c>
      <c r="L13" s="339">
        <f t="shared" si="5"/>
        <v>2477.34375</v>
      </c>
      <c r="M13" s="320"/>
      <c r="N13" s="320"/>
    </row>
    <row r="14" spans="1:14">
      <c r="A14" s="335">
        <v>3</v>
      </c>
      <c r="B14" s="341" t="s">
        <v>353</v>
      </c>
      <c r="C14" s="339">
        <v>3</v>
      </c>
      <c r="D14" s="339">
        <v>50000</v>
      </c>
      <c r="E14" s="339"/>
      <c r="F14" s="339"/>
      <c r="G14" s="339">
        <f t="shared" si="1"/>
        <v>50000</v>
      </c>
      <c r="H14" s="339">
        <v>22656.25</v>
      </c>
      <c r="I14" s="339">
        <f t="shared" si="2"/>
        <v>27343.75</v>
      </c>
      <c r="J14" s="343">
        <f t="shared" si="3"/>
        <v>6835.9375</v>
      </c>
      <c r="K14" s="339">
        <f t="shared" si="4"/>
        <v>20507.8125</v>
      </c>
      <c r="L14" s="339">
        <f t="shared" si="5"/>
        <v>29492.1875</v>
      </c>
      <c r="M14" s="320"/>
      <c r="N14" s="344"/>
    </row>
    <row r="15" spans="1:14">
      <c r="A15" s="335">
        <v>4</v>
      </c>
      <c r="B15" s="341" t="s">
        <v>354</v>
      </c>
      <c r="C15" s="339">
        <v>4</v>
      </c>
      <c r="D15" s="339">
        <v>40000</v>
      </c>
      <c r="E15" s="339"/>
      <c r="F15" s="339"/>
      <c r="G15" s="339">
        <f t="shared" si="1"/>
        <v>40000</v>
      </c>
      <c r="H15" s="339">
        <v>18125</v>
      </c>
      <c r="I15" s="339">
        <f t="shared" si="2"/>
        <v>21875</v>
      </c>
      <c r="J15" s="343">
        <f t="shared" si="3"/>
        <v>5468.75</v>
      </c>
      <c r="K15" s="339">
        <f t="shared" si="4"/>
        <v>16406.25</v>
      </c>
      <c r="L15" s="339">
        <f t="shared" si="5"/>
        <v>23593.75</v>
      </c>
      <c r="M15" s="320"/>
      <c r="N15" s="344"/>
    </row>
    <row r="16" spans="1:14">
      <c r="A16" s="335">
        <v>5</v>
      </c>
      <c r="B16" s="341" t="s">
        <v>355</v>
      </c>
      <c r="C16" s="339">
        <v>1</v>
      </c>
      <c r="D16" s="339">
        <v>20416.669999999998</v>
      </c>
      <c r="E16" s="339"/>
      <c r="F16" s="339"/>
      <c r="G16" s="339">
        <f t="shared" si="1"/>
        <v>20416.669999999998</v>
      </c>
      <c r="H16" s="339">
        <v>9251.3035937500008</v>
      </c>
      <c r="I16" s="339">
        <f t="shared" si="2"/>
        <v>11165.366406249997</v>
      </c>
      <c r="J16" s="343">
        <f t="shared" si="3"/>
        <v>2791.3416015624994</v>
      </c>
      <c r="K16" s="339">
        <f t="shared" si="4"/>
        <v>8374.0248046874985</v>
      </c>
      <c r="L16" s="339">
        <f t="shared" si="5"/>
        <v>12042.6451953125</v>
      </c>
      <c r="M16" s="320"/>
      <c r="N16" s="344"/>
    </row>
    <row r="17" spans="1:14">
      <c r="A17" s="335">
        <v>6</v>
      </c>
      <c r="B17" s="341" t="s">
        <v>356</v>
      </c>
      <c r="C17" s="339">
        <v>2</v>
      </c>
      <c r="D17" s="339">
        <v>13440</v>
      </c>
      <c r="E17" s="339"/>
      <c r="F17" s="339"/>
      <c r="G17" s="339">
        <f t="shared" si="1"/>
        <v>13440</v>
      </c>
      <c r="H17" s="339">
        <v>6090</v>
      </c>
      <c r="I17" s="339">
        <f t="shared" si="2"/>
        <v>7350</v>
      </c>
      <c r="J17" s="343">
        <f t="shared" si="3"/>
        <v>1837.5</v>
      </c>
      <c r="K17" s="339">
        <f t="shared" si="4"/>
        <v>5512.5</v>
      </c>
      <c r="L17" s="339">
        <f t="shared" si="5"/>
        <v>7927.5</v>
      </c>
      <c r="M17" s="320"/>
      <c r="N17" s="344"/>
    </row>
    <row r="18" spans="1:14">
      <c r="A18" s="335">
        <v>7</v>
      </c>
      <c r="B18" s="341" t="s">
        <v>357</v>
      </c>
      <c r="C18" s="339"/>
      <c r="D18" s="339">
        <v>8000</v>
      </c>
      <c r="E18" s="339"/>
      <c r="F18" s="339"/>
      <c r="G18" s="339">
        <f t="shared" si="1"/>
        <v>8000</v>
      </c>
      <c r="H18" s="339">
        <v>3750</v>
      </c>
      <c r="I18" s="339">
        <f t="shared" si="2"/>
        <v>4250</v>
      </c>
      <c r="J18" s="343">
        <f t="shared" si="3"/>
        <v>1062.5</v>
      </c>
      <c r="K18" s="339">
        <f t="shared" si="4"/>
        <v>3187.5</v>
      </c>
      <c r="L18" s="339">
        <f t="shared" si="5"/>
        <v>4812.5</v>
      </c>
      <c r="M18" s="320"/>
      <c r="N18" s="320"/>
    </row>
    <row r="19" spans="1:14">
      <c r="A19" s="335">
        <v>8</v>
      </c>
      <c r="B19" s="341" t="s">
        <v>358</v>
      </c>
      <c r="C19" s="339">
        <v>2</v>
      </c>
      <c r="D19" s="339">
        <v>1306.68</v>
      </c>
      <c r="E19" s="339"/>
      <c r="F19" s="346"/>
      <c r="G19" s="339">
        <f t="shared" si="1"/>
        <v>1306.68</v>
      </c>
      <c r="H19" s="339">
        <v>592.08937500000002</v>
      </c>
      <c r="I19" s="339">
        <f t="shared" si="2"/>
        <v>714.59062500000005</v>
      </c>
      <c r="J19" s="343">
        <f t="shared" si="3"/>
        <v>178.64765625000001</v>
      </c>
      <c r="K19" s="339">
        <f t="shared" si="4"/>
        <v>535.94296875000009</v>
      </c>
      <c r="L19" s="339">
        <f t="shared" si="5"/>
        <v>770.73703124999997</v>
      </c>
      <c r="M19" s="320"/>
      <c r="N19" s="320"/>
    </row>
    <row r="20" spans="1:14">
      <c r="A20" s="335">
        <v>9</v>
      </c>
      <c r="B20" s="341" t="s">
        <v>359</v>
      </c>
      <c r="C20" s="339"/>
      <c r="D20" s="339">
        <v>75821.649999999994</v>
      </c>
      <c r="E20" s="339"/>
      <c r="F20" s="346"/>
      <c r="G20" s="339">
        <f t="shared" si="1"/>
        <v>75821.649999999994</v>
      </c>
      <c r="H20" s="339">
        <v>34356.685156250001</v>
      </c>
      <c r="I20" s="339">
        <f t="shared" si="2"/>
        <v>41464.964843749993</v>
      </c>
      <c r="J20" s="343">
        <f t="shared" si="3"/>
        <v>10366.241210937498</v>
      </c>
      <c r="K20" s="339">
        <f t="shared" si="4"/>
        <v>31098.723632812493</v>
      </c>
      <c r="L20" s="339">
        <f t="shared" si="5"/>
        <v>44722.926367187501</v>
      </c>
      <c r="M20" s="320"/>
      <c r="N20" s="320"/>
    </row>
    <row r="21" spans="1:14">
      <c r="A21" s="335">
        <v>10</v>
      </c>
      <c r="B21" s="341" t="s">
        <v>360</v>
      </c>
      <c r="C21" s="339">
        <v>2</v>
      </c>
      <c r="D21" s="339">
        <v>106260</v>
      </c>
      <c r="E21" s="339"/>
      <c r="F21" s="346"/>
      <c r="G21" s="339">
        <f t="shared" si="1"/>
        <v>106260</v>
      </c>
      <c r="H21" s="339">
        <v>48149.0625</v>
      </c>
      <c r="I21" s="339">
        <f t="shared" si="2"/>
        <v>58110.9375</v>
      </c>
      <c r="J21" s="343">
        <f t="shared" si="3"/>
        <v>14527.734375</v>
      </c>
      <c r="K21" s="339">
        <f t="shared" si="4"/>
        <v>43583.203125</v>
      </c>
      <c r="L21" s="339">
        <f t="shared" si="5"/>
        <v>62676.796875</v>
      </c>
      <c r="M21" s="320"/>
      <c r="N21" s="320"/>
    </row>
    <row r="22" spans="1:14">
      <c r="A22" s="335">
        <v>11</v>
      </c>
      <c r="B22" s="341" t="s">
        <v>361</v>
      </c>
      <c r="C22" s="339"/>
      <c r="D22" s="339">
        <v>2208.34</v>
      </c>
      <c r="E22" s="339"/>
      <c r="F22" s="346"/>
      <c r="G22" s="339">
        <f t="shared" si="1"/>
        <v>2208.34</v>
      </c>
      <c r="H22" s="339">
        <v>1000.6540625</v>
      </c>
      <c r="I22" s="339">
        <f t="shared" si="2"/>
        <v>1207.6859375000001</v>
      </c>
      <c r="J22" s="343">
        <f t="shared" si="3"/>
        <v>301.92148437500003</v>
      </c>
      <c r="K22" s="339">
        <f t="shared" si="4"/>
        <v>905.76445312500005</v>
      </c>
      <c r="L22" s="339">
        <f t="shared" si="5"/>
        <v>1302.5755468750001</v>
      </c>
      <c r="M22" s="320"/>
      <c r="N22" s="320"/>
    </row>
    <row r="23" spans="1:14">
      <c r="A23" s="335">
        <v>12</v>
      </c>
      <c r="B23" s="341" t="s">
        <v>362</v>
      </c>
      <c r="C23" s="339">
        <v>3</v>
      </c>
      <c r="D23" s="339">
        <v>73150</v>
      </c>
      <c r="E23" s="339"/>
      <c r="F23" s="339"/>
      <c r="G23" s="339">
        <f t="shared" si="1"/>
        <v>73150</v>
      </c>
      <c r="H23" s="339">
        <v>33146.09375</v>
      </c>
      <c r="I23" s="339">
        <f t="shared" si="2"/>
        <v>40003.90625</v>
      </c>
      <c r="J23" s="343">
        <f t="shared" si="3"/>
        <v>10000.9765625</v>
      </c>
      <c r="K23" s="339">
        <f t="shared" si="4"/>
        <v>30002.9296875</v>
      </c>
      <c r="L23" s="339">
        <f t="shared" si="5"/>
        <v>43147.0703125</v>
      </c>
      <c r="M23" s="320"/>
      <c r="N23" s="320"/>
    </row>
    <row r="24" spans="1:14">
      <c r="A24" s="335">
        <v>13</v>
      </c>
      <c r="B24" s="341" t="s">
        <v>363</v>
      </c>
      <c r="C24" s="339">
        <v>1</v>
      </c>
      <c r="D24" s="339">
        <v>38250.300000000003</v>
      </c>
      <c r="E24" s="339"/>
      <c r="F24" s="339"/>
      <c r="G24" s="339">
        <f t="shared" si="1"/>
        <v>38250.300000000003</v>
      </c>
      <c r="H24" s="339">
        <v>17332.167187499999</v>
      </c>
      <c r="I24" s="339">
        <f t="shared" si="2"/>
        <v>20918.132812500004</v>
      </c>
      <c r="J24" s="343">
        <f t="shared" si="3"/>
        <v>5229.5332031250009</v>
      </c>
      <c r="K24" s="339">
        <f t="shared" si="4"/>
        <v>15688.599609375004</v>
      </c>
      <c r="L24" s="339">
        <f t="shared" si="5"/>
        <v>22561.700390624999</v>
      </c>
      <c r="M24" s="320"/>
      <c r="N24" s="320"/>
    </row>
    <row r="25" spans="1:14">
      <c r="A25" s="335">
        <v>14</v>
      </c>
      <c r="B25" s="341" t="s">
        <v>364</v>
      </c>
      <c r="C25" s="339">
        <v>1</v>
      </c>
      <c r="D25" s="339">
        <v>79167</v>
      </c>
      <c r="E25" s="339"/>
      <c r="F25" s="339"/>
      <c r="G25" s="339">
        <f t="shared" si="1"/>
        <v>79167</v>
      </c>
      <c r="H25" s="339">
        <v>35872.546875</v>
      </c>
      <c r="I25" s="339">
        <f t="shared" si="2"/>
        <v>43294.453125</v>
      </c>
      <c r="J25" s="343">
        <f t="shared" si="3"/>
        <v>10823.61328125</v>
      </c>
      <c r="K25" s="339">
        <f t="shared" si="4"/>
        <v>32470.83984375</v>
      </c>
      <c r="L25" s="339">
        <f t="shared" si="5"/>
        <v>46696.16015625</v>
      </c>
      <c r="M25" s="320"/>
      <c r="N25" s="320"/>
    </row>
    <row r="26" spans="1:14">
      <c r="A26" s="335">
        <v>15</v>
      </c>
      <c r="B26" s="341" t="s">
        <v>365</v>
      </c>
      <c r="C26" s="339">
        <v>1</v>
      </c>
      <c r="D26" s="339">
        <v>30334</v>
      </c>
      <c r="E26" s="339"/>
      <c r="F26" s="339"/>
      <c r="G26" s="339">
        <f t="shared" si="1"/>
        <v>30334</v>
      </c>
      <c r="H26" s="339">
        <v>13745.09375</v>
      </c>
      <c r="I26" s="339">
        <f t="shared" si="2"/>
        <v>16588.90625</v>
      </c>
      <c r="J26" s="343">
        <f t="shared" si="3"/>
        <v>4147.2265625</v>
      </c>
      <c r="K26" s="339">
        <f t="shared" si="4"/>
        <v>12441.6796875</v>
      </c>
      <c r="L26" s="339">
        <f t="shared" si="5"/>
        <v>17892.3203125</v>
      </c>
      <c r="M26" s="320"/>
      <c r="N26" s="320"/>
    </row>
    <row r="27" spans="1:14">
      <c r="A27" s="335"/>
      <c r="B27" s="341"/>
      <c r="C27" s="339"/>
      <c r="D27" s="346">
        <f t="shared" ref="D27:L27" si="6">SUM(D12:D26)</f>
        <v>565654.64</v>
      </c>
      <c r="E27" s="346">
        <f t="shared" si="6"/>
        <v>0</v>
      </c>
      <c r="F27" s="346">
        <f t="shared" si="6"/>
        <v>0</v>
      </c>
      <c r="G27" s="346">
        <f t="shared" si="6"/>
        <v>565654.64</v>
      </c>
      <c r="H27" s="346">
        <f t="shared" si="6"/>
        <v>256437.25874999998</v>
      </c>
      <c r="I27" s="346">
        <f t="shared" si="6"/>
        <v>309217.38124999998</v>
      </c>
      <c r="J27" s="346">
        <f t="shared" si="6"/>
        <v>77304.345312499994</v>
      </c>
      <c r="K27" s="346">
        <f t="shared" si="6"/>
        <v>231913.03593750001</v>
      </c>
      <c r="L27" s="346">
        <f t="shared" si="6"/>
        <v>333741.6040625</v>
      </c>
      <c r="M27" s="320"/>
      <c r="N27" s="320"/>
    </row>
    <row r="28" spans="1:14">
      <c r="A28" s="335"/>
      <c r="B28" s="336" t="s">
        <v>366</v>
      </c>
      <c r="C28" s="339"/>
      <c r="D28" s="339">
        <v>0</v>
      </c>
      <c r="E28" s="339"/>
      <c r="F28" s="339"/>
      <c r="G28" s="339">
        <v>0</v>
      </c>
      <c r="H28" s="339"/>
      <c r="I28" s="339"/>
      <c r="J28" s="340">
        <v>0.2</v>
      </c>
      <c r="K28" s="339"/>
      <c r="L28" s="339"/>
      <c r="M28" s="320"/>
      <c r="N28" s="320"/>
    </row>
    <row r="29" spans="1:14">
      <c r="A29" s="335">
        <v>1</v>
      </c>
      <c r="B29" s="341" t="s">
        <v>367</v>
      </c>
      <c r="C29" s="339"/>
      <c r="D29" s="339">
        <v>829087</v>
      </c>
      <c r="E29" s="339">
        <v>0</v>
      </c>
      <c r="F29" s="339"/>
      <c r="G29" s="339">
        <f t="shared" ref="G29:G39" si="7">D29+E29-F29</f>
        <v>829087</v>
      </c>
      <c r="H29" s="339">
        <v>300846.00866666599</v>
      </c>
      <c r="I29" s="339">
        <f t="shared" ref="I29:I39" si="8">D29-H29</f>
        <v>528240.99133333401</v>
      </c>
      <c r="J29" s="343">
        <f t="shared" ref="J29:J39" si="9">E29*0.2+I29*0.2</f>
        <v>105648.1982666668</v>
      </c>
      <c r="K29" s="339">
        <f t="shared" ref="K29:K39" si="10">G29-L29</f>
        <v>422592.79306666722</v>
      </c>
      <c r="L29" s="339">
        <f t="shared" ref="L29:L39" si="11">H29+J29</f>
        <v>406494.20693333278</v>
      </c>
      <c r="M29" s="320"/>
      <c r="N29" s="320"/>
    </row>
    <row r="30" spans="1:14">
      <c r="A30" s="335">
        <v>2</v>
      </c>
      <c r="B30" s="341" t="s">
        <v>368</v>
      </c>
      <c r="C30" s="339">
        <v>12</v>
      </c>
      <c r="D30" s="339">
        <v>708000</v>
      </c>
      <c r="E30" s="339"/>
      <c r="F30" s="339"/>
      <c r="G30" s="339">
        <f t="shared" si="7"/>
        <v>708000</v>
      </c>
      <c r="H30" s="339">
        <v>261120</v>
      </c>
      <c r="I30" s="339">
        <f t="shared" si="8"/>
        <v>446880</v>
      </c>
      <c r="J30" s="343">
        <f t="shared" si="9"/>
        <v>89376</v>
      </c>
      <c r="K30" s="339">
        <f t="shared" si="10"/>
        <v>357504</v>
      </c>
      <c r="L30" s="339">
        <f t="shared" si="11"/>
        <v>350496</v>
      </c>
      <c r="M30" s="320"/>
      <c r="N30" s="320"/>
    </row>
    <row r="31" spans="1:14">
      <c r="A31" s="335">
        <v>3</v>
      </c>
      <c r="B31" s="341" t="s">
        <v>369</v>
      </c>
      <c r="C31" s="339">
        <v>3</v>
      </c>
      <c r="D31" s="339">
        <v>267000</v>
      </c>
      <c r="E31" s="339"/>
      <c r="F31" s="339"/>
      <c r="G31" s="339">
        <f t="shared" si="7"/>
        <v>267000</v>
      </c>
      <c r="H31" s="339">
        <v>96480</v>
      </c>
      <c r="I31" s="339">
        <f t="shared" si="8"/>
        <v>170520</v>
      </c>
      <c r="J31" s="343">
        <f t="shared" si="9"/>
        <v>34104</v>
      </c>
      <c r="K31" s="339">
        <f t="shared" si="10"/>
        <v>136416</v>
      </c>
      <c r="L31" s="339">
        <f t="shared" si="11"/>
        <v>130584</v>
      </c>
      <c r="M31" s="320"/>
      <c r="N31" s="320"/>
    </row>
    <row r="32" spans="1:14">
      <c r="A32" s="335">
        <v>4</v>
      </c>
      <c r="B32" s="341" t="s">
        <v>370</v>
      </c>
      <c r="C32" s="339">
        <v>2</v>
      </c>
      <c r="D32" s="339">
        <v>91666.68</v>
      </c>
      <c r="E32" s="339"/>
      <c r="F32" s="339"/>
      <c r="G32" s="339">
        <f t="shared" si="7"/>
        <v>91666.68</v>
      </c>
      <c r="H32" s="339">
        <v>35444.4496</v>
      </c>
      <c r="I32" s="339">
        <f t="shared" si="8"/>
        <v>56222.230399999993</v>
      </c>
      <c r="J32" s="343">
        <f t="shared" si="9"/>
        <v>11244.44608</v>
      </c>
      <c r="K32" s="339">
        <f t="shared" si="10"/>
        <v>44977.784319999992</v>
      </c>
      <c r="L32" s="339">
        <f t="shared" si="11"/>
        <v>46688.895680000001</v>
      </c>
      <c r="M32" s="320"/>
      <c r="N32" s="320"/>
    </row>
    <row r="33" spans="1:14">
      <c r="A33" s="335">
        <v>5</v>
      </c>
      <c r="B33" s="341" t="s">
        <v>371</v>
      </c>
      <c r="C33" s="339">
        <v>1</v>
      </c>
      <c r="D33" s="339">
        <v>2500</v>
      </c>
      <c r="E33" s="339"/>
      <c r="F33" s="339"/>
      <c r="G33" s="339">
        <f t="shared" si="7"/>
        <v>2500</v>
      </c>
      <c r="H33" s="339">
        <v>966.66666666666697</v>
      </c>
      <c r="I33" s="339">
        <f t="shared" si="8"/>
        <v>1533.333333333333</v>
      </c>
      <c r="J33" s="343">
        <f t="shared" si="9"/>
        <v>306.66666666666663</v>
      </c>
      <c r="K33" s="339">
        <f t="shared" si="10"/>
        <v>1226.6666666666665</v>
      </c>
      <c r="L33" s="339">
        <f t="shared" si="11"/>
        <v>1273.3333333333335</v>
      </c>
      <c r="M33" s="320"/>
      <c r="N33" s="320"/>
    </row>
    <row r="34" spans="1:14">
      <c r="A34" s="335">
        <v>6</v>
      </c>
      <c r="B34" s="341" t="s">
        <v>372</v>
      </c>
      <c r="C34" s="339"/>
      <c r="D34" s="339">
        <v>93060</v>
      </c>
      <c r="E34" s="339"/>
      <c r="F34" s="339"/>
      <c r="G34" s="339">
        <f t="shared" si="7"/>
        <v>93060</v>
      </c>
      <c r="H34" s="339">
        <v>33501.599999999999</v>
      </c>
      <c r="I34" s="339">
        <f t="shared" si="8"/>
        <v>59558.400000000001</v>
      </c>
      <c r="J34" s="343">
        <f t="shared" si="9"/>
        <v>11911.68</v>
      </c>
      <c r="K34" s="339">
        <f t="shared" si="10"/>
        <v>47646.720000000001</v>
      </c>
      <c r="L34" s="339">
        <f t="shared" si="11"/>
        <v>45413.279999999999</v>
      </c>
      <c r="M34" s="320"/>
      <c r="N34" s="320"/>
    </row>
    <row r="35" spans="1:14">
      <c r="A35" s="335">
        <v>7</v>
      </c>
      <c r="B35" s="341" t="s">
        <v>373</v>
      </c>
      <c r="C35" s="339">
        <v>8</v>
      </c>
      <c r="D35" s="339">
        <v>30000</v>
      </c>
      <c r="E35" s="339"/>
      <c r="F35" s="346"/>
      <c r="G35" s="339">
        <f t="shared" si="7"/>
        <v>30000</v>
      </c>
      <c r="H35" s="339">
        <v>11600</v>
      </c>
      <c r="I35" s="339">
        <f t="shared" si="8"/>
        <v>18400</v>
      </c>
      <c r="J35" s="343">
        <f t="shared" si="9"/>
        <v>3680</v>
      </c>
      <c r="K35" s="339">
        <f t="shared" si="10"/>
        <v>14720</v>
      </c>
      <c r="L35" s="339">
        <f t="shared" si="11"/>
        <v>15280</v>
      </c>
      <c r="M35" s="320"/>
      <c r="N35" s="320"/>
    </row>
    <row r="36" spans="1:14">
      <c r="A36" s="335">
        <v>8</v>
      </c>
      <c r="B36" s="341" t="s">
        <v>374</v>
      </c>
      <c r="C36" s="339">
        <v>30</v>
      </c>
      <c r="D36" s="339">
        <v>8750</v>
      </c>
      <c r="E36" s="339"/>
      <c r="F36" s="346"/>
      <c r="G36" s="339">
        <f t="shared" si="7"/>
        <v>8750</v>
      </c>
      <c r="H36" s="339">
        <v>3266.6666666666702</v>
      </c>
      <c r="I36" s="339">
        <f t="shared" si="8"/>
        <v>5483.3333333333303</v>
      </c>
      <c r="J36" s="343">
        <f t="shared" si="9"/>
        <v>1096.6666666666661</v>
      </c>
      <c r="K36" s="339">
        <f t="shared" si="10"/>
        <v>4386.6666666666642</v>
      </c>
      <c r="L36" s="339">
        <f t="shared" si="11"/>
        <v>4363.3333333333358</v>
      </c>
      <c r="M36" s="320"/>
      <c r="N36" s="320"/>
    </row>
    <row r="37" spans="1:14">
      <c r="A37" s="335">
        <v>9</v>
      </c>
      <c r="B37" s="341" t="s">
        <v>375</v>
      </c>
      <c r="C37" s="339">
        <v>1</v>
      </c>
      <c r="D37" s="339">
        <v>10800</v>
      </c>
      <c r="E37" s="339"/>
      <c r="F37" s="339"/>
      <c r="G37" s="339">
        <f t="shared" si="7"/>
        <v>10800</v>
      </c>
      <c r="H37" s="339">
        <v>4176</v>
      </c>
      <c r="I37" s="339">
        <f t="shared" si="8"/>
        <v>6624</v>
      </c>
      <c r="J37" s="343">
        <f t="shared" si="9"/>
        <v>1324.8000000000002</v>
      </c>
      <c r="K37" s="339">
        <f t="shared" si="10"/>
        <v>5299.2</v>
      </c>
      <c r="L37" s="339">
        <f t="shared" si="11"/>
        <v>5500.8</v>
      </c>
      <c r="M37" s="320"/>
      <c r="N37" s="320"/>
    </row>
    <row r="38" spans="1:14">
      <c r="A38" s="335">
        <v>10</v>
      </c>
      <c r="B38" s="341" t="s">
        <v>376</v>
      </c>
      <c r="C38" s="339"/>
      <c r="D38" s="339">
        <v>15000</v>
      </c>
      <c r="E38" s="348"/>
      <c r="F38" s="339"/>
      <c r="G38" s="339">
        <f t="shared" si="7"/>
        <v>15000</v>
      </c>
      <c r="H38" s="339">
        <v>5400</v>
      </c>
      <c r="I38" s="339">
        <f t="shared" si="8"/>
        <v>9600</v>
      </c>
      <c r="J38" s="343">
        <f t="shared" si="9"/>
        <v>1920</v>
      </c>
      <c r="K38" s="339">
        <f t="shared" si="10"/>
        <v>7680</v>
      </c>
      <c r="L38" s="339">
        <f t="shared" si="11"/>
        <v>7320</v>
      </c>
      <c r="M38" s="320"/>
      <c r="N38" s="320"/>
    </row>
    <row r="39" spans="1:14">
      <c r="A39" s="335">
        <v>11</v>
      </c>
      <c r="B39" s="341" t="s">
        <v>377</v>
      </c>
      <c r="C39" s="339">
        <v>2</v>
      </c>
      <c r="D39" s="348">
        <v>16000</v>
      </c>
      <c r="E39" s="348"/>
      <c r="F39" s="339"/>
      <c r="G39" s="339">
        <f t="shared" si="7"/>
        <v>16000</v>
      </c>
      <c r="H39" s="339">
        <v>5546.6666666666697</v>
      </c>
      <c r="I39" s="339">
        <f t="shared" si="8"/>
        <v>10453.33333333333</v>
      </c>
      <c r="J39" s="343">
        <f t="shared" si="9"/>
        <v>2090.6666666666661</v>
      </c>
      <c r="K39" s="339">
        <f t="shared" si="10"/>
        <v>8362.6666666666642</v>
      </c>
      <c r="L39" s="339">
        <f t="shared" si="11"/>
        <v>7637.3333333333358</v>
      </c>
    </row>
    <row r="40" spans="1:14">
      <c r="A40" s="335"/>
      <c r="B40" s="341"/>
      <c r="C40" s="342"/>
      <c r="D40" s="346">
        <f t="shared" ref="D40:L40" si="12">SUM(D29:D39)</f>
        <v>2071863.68</v>
      </c>
      <c r="E40" s="346">
        <f t="shared" si="12"/>
        <v>0</v>
      </c>
      <c r="F40" s="346">
        <f t="shared" si="12"/>
        <v>0</v>
      </c>
      <c r="G40" s="346">
        <f t="shared" si="12"/>
        <v>2071863.68</v>
      </c>
      <c r="H40" s="346">
        <f t="shared" si="12"/>
        <v>758348.0582666659</v>
      </c>
      <c r="I40" s="346">
        <f t="shared" si="12"/>
        <v>1313515.6217333337</v>
      </c>
      <c r="J40" s="346">
        <f t="shared" si="12"/>
        <v>262703.12434666674</v>
      </c>
      <c r="K40" s="346">
        <f t="shared" si="12"/>
        <v>1050812.4973866669</v>
      </c>
      <c r="L40" s="346">
        <f t="shared" si="12"/>
        <v>1021051.182613333</v>
      </c>
      <c r="M40" s="320"/>
      <c r="N40" s="320"/>
    </row>
    <row r="41" spans="1:14">
      <c r="A41" s="336"/>
      <c r="B41" s="336" t="s">
        <v>378</v>
      </c>
      <c r="C41" s="349"/>
      <c r="D41" s="350">
        <f t="shared" ref="D41:L41" si="13">SUM(D10+D27+D40)</f>
        <v>3004467.99</v>
      </c>
      <c r="E41" s="350">
        <f t="shared" si="13"/>
        <v>80250</v>
      </c>
      <c r="F41" s="350">
        <f t="shared" si="13"/>
        <v>0</v>
      </c>
      <c r="G41" s="350">
        <f t="shared" si="13"/>
        <v>3084717.99</v>
      </c>
      <c r="H41" s="350">
        <f t="shared" si="13"/>
        <v>1151261.0871499993</v>
      </c>
      <c r="I41" s="350">
        <f t="shared" si="13"/>
        <v>1853206.9028500002</v>
      </c>
      <c r="J41" s="350">
        <f t="shared" si="13"/>
        <v>395464.74963250005</v>
      </c>
      <c r="K41" s="350">
        <f t="shared" si="13"/>
        <v>1537992.1532175003</v>
      </c>
      <c r="L41" s="350">
        <f t="shared" si="13"/>
        <v>1546725.8367824997</v>
      </c>
      <c r="M41" s="320"/>
      <c r="N41" s="320"/>
    </row>
    <row r="42" spans="1:14">
      <c r="A42" s="320"/>
      <c r="B42" s="320"/>
      <c r="C42" s="325"/>
      <c r="D42" s="326"/>
      <c r="E42" s="320"/>
      <c r="F42" s="320"/>
      <c r="G42" s="320"/>
      <c r="H42" s="320"/>
      <c r="I42" s="320"/>
      <c r="J42" s="320"/>
      <c r="K42" s="320"/>
      <c r="L42" s="320"/>
      <c r="M42" s="320"/>
      <c r="N42" s="320"/>
    </row>
    <row r="43" spans="1:14">
      <c r="A43" s="320"/>
      <c r="B43" s="320"/>
      <c r="C43" s="351"/>
      <c r="D43" s="352"/>
      <c r="E43" s="353"/>
      <c r="F43" s="320"/>
      <c r="G43" s="353"/>
      <c r="H43" s="354"/>
      <c r="I43" s="323"/>
      <c r="J43" s="320"/>
      <c r="K43" s="320"/>
      <c r="L43" s="320"/>
      <c r="M43" s="320"/>
      <c r="N43" s="320"/>
    </row>
    <row r="44" spans="1:14">
      <c r="A44" s="320"/>
      <c r="B44" s="320"/>
      <c r="C44" s="351"/>
      <c r="D44" s="323"/>
      <c r="E44" s="320"/>
      <c r="F44" s="320"/>
      <c r="G44" s="320"/>
      <c r="H44" s="320"/>
      <c r="I44" s="320"/>
      <c r="J44" s="320"/>
      <c r="K44" s="355" t="s">
        <v>379</v>
      </c>
      <c r="L44" s="320"/>
      <c r="M44" s="320"/>
      <c r="N44" s="320"/>
    </row>
  </sheetData>
  <mergeCells count="3">
    <mergeCell ref="A3:A4"/>
    <mergeCell ref="B3:B4"/>
    <mergeCell ref="C3:C4"/>
  </mergeCells>
  <pageMargins left="0.4" right="0.22986111111111099" top="0.52986111111111101" bottom="0.65" header="0.51180555555555496" footer="0.51180555555555496"/>
  <pageSetup paperSize="9" firstPageNumber="0" orientation="portrait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008080"/>
  </sheetPr>
  <dimension ref="A1:IW122"/>
  <sheetViews>
    <sheetView topLeftCell="A67" zoomScaleNormal="100" workbookViewId="0">
      <selection activeCell="A85" sqref="A85:H123"/>
    </sheetView>
  </sheetViews>
  <sheetFormatPr defaultRowHeight="12.75"/>
  <cols>
    <col min="1" max="1" width="3" style="356" customWidth="1"/>
    <col min="2" max="2" width="43.42578125" style="356" customWidth="1"/>
    <col min="3" max="3" width="7" style="356" customWidth="1"/>
    <col min="4" max="4" width="11.7109375" style="357" customWidth="1"/>
    <col min="5" max="5" width="16.140625" style="357" customWidth="1"/>
    <col min="6" max="6" width="9.85546875" style="357" customWidth="1"/>
    <col min="7" max="7" width="14.5703125" style="357" customWidth="1"/>
    <col min="8" max="257" width="8.85546875" style="356" customWidth="1"/>
    <col min="258" max="1025" width="8.85546875" customWidth="1"/>
  </cols>
  <sheetData>
    <row r="1" spans="2:7" ht="15.75">
      <c r="B1" s="73" t="s">
        <v>380</v>
      </c>
    </row>
    <row r="2" spans="2:7" ht="15">
      <c r="B2" s="427" t="s">
        <v>381</v>
      </c>
      <c r="C2" s="427"/>
      <c r="D2" s="427"/>
      <c r="E2" s="427"/>
    </row>
    <row r="3" spans="2:7">
      <c r="B3" s="428" t="s">
        <v>334</v>
      </c>
      <c r="C3" s="429" t="s">
        <v>335</v>
      </c>
      <c r="D3" s="358" t="s">
        <v>336</v>
      </c>
      <c r="E3" s="359" t="s">
        <v>337</v>
      </c>
      <c r="F3" s="359" t="s">
        <v>338</v>
      </c>
      <c r="G3" s="360" t="s">
        <v>336</v>
      </c>
    </row>
    <row r="4" spans="2:7">
      <c r="B4" s="428"/>
      <c r="C4" s="429"/>
      <c r="D4" s="361">
        <v>43101</v>
      </c>
      <c r="E4" s="362"/>
      <c r="F4" s="362"/>
      <c r="G4" s="361">
        <v>43465</v>
      </c>
    </row>
    <row r="5" spans="2:7">
      <c r="B5" s="363" t="s">
        <v>346</v>
      </c>
      <c r="C5" s="364"/>
      <c r="D5" s="339">
        <v>161908</v>
      </c>
      <c r="E5" s="365"/>
      <c r="F5" s="365"/>
      <c r="G5" s="365">
        <f t="shared" ref="G5:G34" si="0">D5+E5-F5</f>
        <v>161908</v>
      </c>
    </row>
    <row r="6" spans="2:7">
      <c r="B6" s="363" t="s">
        <v>347</v>
      </c>
      <c r="C6" s="363"/>
      <c r="D6" s="339">
        <v>123000</v>
      </c>
      <c r="E6" s="365"/>
      <c r="F6" s="365"/>
      <c r="G6" s="365">
        <f t="shared" si="0"/>
        <v>123000</v>
      </c>
    </row>
    <row r="7" spans="2:7">
      <c r="B7" s="363" t="s">
        <v>348</v>
      </c>
      <c r="C7" s="364">
        <v>1</v>
      </c>
      <c r="D7" s="339">
        <v>14041.67</v>
      </c>
      <c r="E7" s="365"/>
      <c r="F7" s="365"/>
      <c r="G7" s="365">
        <f t="shared" si="0"/>
        <v>14041.67</v>
      </c>
    </row>
    <row r="8" spans="2:7">
      <c r="B8" s="363" t="s">
        <v>349</v>
      </c>
      <c r="C8" s="364">
        <v>1</v>
      </c>
      <c r="D8" s="339">
        <v>68000</v>
      </c>
      <c r="E8" s="365">
        <v>80250</v>
      </c>
      <c r="F8" s="365"/>
      <c r="G8" s="365">
        <f t="shared" si="0"/>
        <v>148250</v>
      </c>
    </row>
    <row r="9" spans="2:7">
      <c r="B9" s="363" t="s">
        <v>351</v>
      </c>
      <c r="C9" s="365">
        <v>2</v>
      </c>
      <c r="D9" s="339">
        <v>23100</v>
      </c>
      <c r="E9" s="365"/>
      <c r="F9" s="365"/>
      <c r="G9" s="365">
        <f t="shared" si="0"/>
        <v>23100</v>
      </c>
    </row>
    <row r="10" spans="2:7">
      <c r="B10" s="363" t="s">
        <v>352</v>
      </c>
      <c r="C10" s="365">
        <v>2</v>
      </c>
      <c r="D10" s="339">
        <v>4200</v>
      </c>
      <c r="E10" s="365"/>
      <c r="F10" s="365"/>
      <c r="G10" s="365">
        <f t="shared" si="0"/>
        <v>4200</v>
      </c>
    </row>
    <row r="11" spans="2:7">
      <c r="B11" s="363" t="s">
        <v>353</v>
      </c>
      <c r="C11" s="365">
        <v>3</v>
      </c>
      <c r="D11" s="339">
        <v>50000</v>
      </c>
      <c r="E11" s="365"/>
      <c r="F11" s="365"/>
      <c r="G11" s="365">
        <f t="shared" si="0"/>
        <v>50000</v>
      </c>
    </row>
    <row r="12" spans="2:7">
      <c r="B12" s="363" t="s">
        <v>354</v>
      </c>
      <c r="C12" s="365">
        <v>4</v>
      </c>
      <c r="D12" s="339">
        <v>40000</v>
      </c>
      <c r="E12" s="365"/>
      <c r="F12" s="365"/>
      <c r="G12" s="365">
        <f t="shared" si="0"/>
        <v>40000</v>
      </c>
    </row>
    <row r="13" spans="2:7">
      <c r="B13" s="363" t="s">
        <v>355</v>
      </c>
      <c r="C13" s="365">
        <v>1</v>
      </c>
      <c r="D13" s="339">
        <v>20416.669999999998</v>
      </c>
      <c r="E13" s="365"/>
      <c r="F13" s="365"/>
      <c r="G13" s="365">
        <f t="shared" si="0"/>
        <v>20416.669999999998</v>
      </c>
    </row>
    <row r="14" spans="2:7">
      <c r="B14" s="363" t="s">
        <v>356</v>
      </c>
      <c r="C14" s="365">
        <v>2</v>
      </c>
      <c r="D14" s="339">
        <v>13440</v>
      </c>
      <c r="E14" s="365"/>
      <c r="F14" s="365"/>
      <c r="G14" s="365">
        <f t="shared" si="0"/>
        <v>13440</v>
      </c>
    </row>
    <row r="15" spans="2:7">
      <c r="B15" s="363" t="s">
        <v>357</v>
      </c>
      <c r="C15" s="365"/>
      <c r="D15" s="339">
        <v>8000</v>
      </c>
      <c r="E15" s="365"/>
      <c r="F15" s="365"/>
      <c r="G15" s="365">
        <f t="shared" si="0"/>
        <v>8000</v>
      </c>
    </row>
    <row r="16" spans="2:7">
      <c r="B16" s="363" t="s">
        <v>358</v>
      </c>
      <c r="C16" s="365">
        <v>2</v>
      </c>
      <c r="D16" s="339">
        <v>1306.68</v>
      </c>
      <c r="E16" s="365"/>
      <c r="F16" s="366"/>
      <c r="G16" s="365">
        <f t="shared" si="0"/>
        <v>1306.68</v>
      </c>
    </row>
    <row r="17" spans="2:7">
      <c r="B17" s="363" t="s">
        <v>359</v>
      </c>
      <c r="C17" s="365"/>
      <c r="D17" s="339">
        <v>75821.649999999994</v>
      </c>
      <c r="E17" s="365"/>
      <c r="F17" s="366"/>
      <c r="G17" s="365">
        <f t="shared" si="0"/>
        <v>75821.649999999994</v>
      </c>
    </row>
    <row r="18" spans="2:7">
      <c r="B18" s="363" t="s">
        <v>360</v>
      </c>
      <c r="C18" s="365">
        <v>2</v>
      </c>
      <c r="D18" s="339">
        <v>106260</v>
      </c>
      <c r="E18" s="365"/>
      <c r="F18" s="366"/>
      <c r="G18" s="365">
        <f t="shared" si="0"/>
        <v>106260</v>
      </c>
    </row>
    <row r="19" spans="2:7">
      <c r="B19" s="363" t="s">
        <v>361</v>
      </c>
      <c r="C19" s="365"/>
      <c r="D19" s="339">
        <v>2208.34</v>
      </c>
      <c r="E19" s="365"/>
      <c r="F19" s="366"/>
      <c r="G19" s="365">
        <f t="shared" si="0"/>
        <v>2208.34</v>
      </c>
    </row>
    <row r="20" spans="2:7">
      <c r="B20" s="363" t="s">
        <v>362</v>
      </c>
      <c r="C20" s="365">
        <v>3</v>
      </c>
      <c r="D20" s="339">
        <v>73150</v>
      </c>
      <c r="E20" s="365"/>
      <c r="F20" s="365"/>
      <c r="G20" s="365">
        <f t="shared" si="0"/>
        <v>73150</v>
      </c>
    </row>
    <row r="21" spans="2:7">
      <c r="B21" s="363" t="s">
        <v>363</v>
      </c>
      <c r="C21" s="365">
        <v>1</v>
      </c>
      <c r="D21" s="339">
        <v>38250.300000000003</v>
      </c>
      <c r="E21" s="365"/>
      <c r="F21" s="365"/>
      <c r="G21" s="365">
        <f t="shared" si="0"/>
        <v>38250.300000000003</v>
      </c>
    </row>
    <row r="22" spans="2:7">
      <c r="B22" s="363" t="s">
        <v>364</v>
      </c>
      <c r="C22" s="365">
        <v>1</v>
      </c>
      <c r="D22" s="339">
        <v>79167</v>
      </c>
      <c r="E22" s="365"/>
      <c r="F22" s="365"/>
      <c r="G22" s="365">
        <f t="shared" si="0"/>
        <v>79167</v>
      </c>
    </row>
    <row r="23" spans="2:7">
      <c r="B23" s="363" t="s">
        <v>365</v>
      </c>
      <c r="C23" s="365">
        <v>1</v>
      </c>
      <c r="D23" s="339">
        <v>30334</v>
      </c>
      <c r="E23" s="365"/>
      <c r="F23" s="365"/>
      <c r="G23" s="365">
        <f t="shared" si="0"/>
        <v>30334</v>
      </c>
    </row>
    <row r="24" spans="2:7">
      <c r="B24" s="363" t="s">
        <v>367</v>
      </c>
      <c r="C24" s="365"/>
      <c r="D24" s="339">
        <v>829087</v>
      </c>
      <c r="E24" s="365">
        <v>0</v>
      </c>
      <c r="F24" s="365"/>
      <c r="G24" s="365">
        <f t="shared" si="0"/>
        <v>829087</v>
      </c>
    </row>
    <row r="25" spans="2:7">
      <c r="B25" s="363" t="s">
        <v>368</v>
      </c>
      <c r="C25" s="365">
        <v>12</v>
      </c>
      <c r="D25" s="339">
        <v>708000</v>
      </c>
      <c r="E25" s="365"/>
      <c r="F25" s="365"/>
      <c r="G25" s="365">
        <f t="shared" si="0"/>
        <v>708000</v>
      </c>
    </row>
    <row r="26" spans="2:7">
      <c r="B26" s="363" t="s">
        <v>369</v>
      </c>
      <c r="C26" s="365">
        <v>3</v>
      </c>
      <c r="D26" s="339">
        <v>267000</v>
      </c>
      <c r="E26" s="365"/>
      <c r="F26" s="365"/>
      <c r="G26" s="365">
        <f t="shared" si="0"/>
        <v>267000</v>
      </c>
    </row>
    <row r="27" spans="2:7">
      <c r="B27" s="363" t="s">
        <v>370</v>
      </c>
      <c r="C27" s="365">
        <v>2</v>
      </c>
      <c r="D27" s="339">
        <v>91666.68</v>
      </c>
      <c r="E27" s="365"/>
      <c r="F27" s="365"/>
      <c r="G27" s="365">
        <f t="shared" si="0"/>
        <v>91666.68</v>
      </c>
    </row>
    <row r="28" spans="2:7">
      <c r="B28" s="363" t="s">
        <v>371</v>
      </c>
      <c r="C28" s="365">
        <v>1</v>
      </c>
      <c r="D28" s="339">
        <v>2500</v>
      </c>
      <c r="E28" s="365"/>
      <c r="F28" s="365"/>
      <c r="G28" s="365">
        <f t="shared" si="0"/>
        <v>2500</v>
      </c>
    </row>
    <row r="29" spans="2:7">
      <c r="B29" s="363" t="s">
        <v>372</v>
      </c>
      <c r="C29" s="365"/>
      <c r="D29" s="339">
        <v>93060</v>
      </c>
      <c r="E29" s="365"/>
      <c r="F29" s="365"/>
      <c r="G29" s="365">
        <f t="shared" si="0"/>
        <v>93060</v>
      </c>
    </row>
    <row r="30" spans="2:7">
      <c r="B30" s="363" t="s">
        <v>373</v>
      </c>
      <c r="C30" s="365">
        <v>8</v>
      </c>
      <c r="D30" s="339">
        <v>30000</v>
      </c>
      <c r="E30" s="365"/>
      <c r="F30" s="366"/>
      <c r="G30" s="365">
        <f t="shared" si="0"/>
        <v>30000</v>
      </c>
    </row>
    <row r="31" spans="2:7">
      <c r="B31" s="363" t="s">
        <v>374</v>
      </c>
      <c r="C31" s="365">
        <v>30</v>
      </c>
      <c r="D31" s="339">
        <v>8750</v>
      </c>
      <c r="E31" s="365"/>
      <c r="F31" s="366"/>
      <c r="G31" s="365">
        <f t="shared" si="0"/>
        <v>8750</v>
      </c>
    </row>
    <row r="32" spans="2:7">
      <c r="B32" s="363" t="s">
        <v>375</v>
      </c>
      <c r="C32" s="365">
        <v>1</v>
      </c>
      <c r="D32" s="339">
        <v>10800</v>
      </c>
      <c r="E32" s="365"/>
      <c r="F32" s="365"/>
      <c r="G32" s="365">
        <f t="shared" si="0"/>
        <v>10800</v>
      </c>
    </row>
    <row r="33" spans="2:13">
      <c r="B33" s="363" t="s">
        <v>376</v>
      </c>
      <c r="C33" s="365"/>
      <c r="D33" s="339">
        <v>15000</v>
      </c>
      <c r="E33" s="367"/>
      <c r="F33" s="365"/>
      <c r="G33" s="365">
        <f t="shared" si="0"/>
        <v>15000</v>
      </c>
    </row>
    <row r="34" spans="2:13">
      <c r="B34" s="341" t="s">
        <v>377</v>
      </c>
      <c r="C34" s="339">
        <v>2</v>
      </c>
      <c r="D34" s="348">
        <v>16000</v>
      </c>
      <c r="E34" s="348"/>
      <c r="F34" s="368"/>
      <c r="G34" s="365">
        <f t="shared" si="0"/>
        <v>16000</v>
      </c>
    </row>
    <row r="35" spans="2:13">
      <c r="B35" s="369" t="s">
        <v>378</v>
      </c>
      <c r="C35" s="370"/>
      <c r="D35" s="371">
        <f>SUM(D5:D34)</f>
        <v>3004467.99</v>
      </c>
      <c r="E35" s="371">
        <f>SUM(E5:E34)</f>
        <v>80250</v>
      </c>
      <c r="F35" s="371">
        <f>SUM(F5:F34)</f>
        <v>0</v>
      </c>
      <c r="G35" s="371">
        <f>SUM(G5:G34)</f>
        <v>3084717.99</v>
      </c>
    </row>
    <row r="36" spans="2:13" ht="15">
      <c r="B36" s="372"/>
      <c r="C36" s="372"/>
      <c r="D36" s="372"/>
      <c r="E36" s="372"/>
    </row>
    <row r="37" spans="2:13" ht="15">
      <c r="B37" s="372"/>
      <c r="C37" s="372"/>
      <c r="D37" s="372"/>
      <c r="E37" s="372"/>
    </row>
    <row r="38" spans="2:13" ht="15">
      <c r="B38" s="372"/>
      <c r="C38" s="372"/>
      <c r="D38" s="372"/>
      <c r="E38" s="372"/>
    </row>
    <row r="39" spans="2:13" ht="15">
      <c r="B39" s="372"/>
      <c r="C39" s="372"/>
      <c r="D39" s="372"/>
      <c r="E39" s="372"/>
    </row>
    <row r="40" spans="2:13" ht="15">
      <c r="B40" s="372"/>
      <c r="C40" s="372"/>
      <c r="D40" s="372"/>
      <c r="E40" s="372"/>
    </row>
    <row r="43" spans="2:13">
      <c r="M43" s="373"/>
    </row>
    <row r="45" spans="2:13">
      <c r="F45" s="374" t="s">
        <v>382</v>
      </c>
    </row>
    <row r="47" spans="2:13" ht="15">
      <c r="B47" s="427" t="s">
        <v>383</v>
      </c>
      <c r="C47" s="427"/>
      <c r="D47" s="427"/>
      <c r="E47" s="427"/>
    </row>
    <row r="49" spans="1:7">
      <c r="A49" s="430" t="s">
        <v>32</v>
      </c>
      <c r="B49" s="431" t="s">
        <v>334</v>
      </c>
      <c r="C49" s="430" t="s">
        <v>335</v>
      </c>
      <c r="D49" s="375" t="s">
        <v>336</v>
      </c>
      <c r="E49" s="432" t="s">
        <v>337</v>
      </c>
      <c r="F49" s="432" t="s">
        <v>338</v>
      </c>
      <c r="G49" s="375" t="s">
        <v>336</v>
      </c>
    </row>
    <row r="50" spans="1:7">
      <c r="A50" s="430"/>
      <c r="B50" s="431"/>
      <c r="C50" s="430"/>
      <c r="D50" s="376">
        <v>43101</v>
      </c>
      <c r="E50" s="432"/>
      <c r="F50" s="432"/>
      <c r="G50" s="376">
        <v>43465</v>
      </c>
    </row>
    <row r="51" spans="1:7" ht="14.25">
      <c r="A51" s="377">
        <v>1</v>
      </c>
      <c r="B51" s="378" t="s">
        <v>346</v>
      </c>
      <c r="C51" s="379"/>
      <c r="D51" s="365">
        <v>58286.879999999997</v>
      </c>
      <c r="E51" s="380">
        <v>20724.223999999998</v>
      </c>
      <c r="F51" s="380"/>
      <c r="G51" s="380">
        <f t="shared" ref="G51:G80" si="1">D51+E51-F51</f>
        <v>79011.103999999992</v>
      </c>
    </row>
    <row r="52" spans="1:7" ht="14.25">
      <c r="A52" s="377">
        <v>2</v>
      </c>
      <c r="B52" s="378" t="s">
        <v>347</v>
      </c>
      <c r="C52" s="378"/>
      <c r="D52" s="365">
        <v>47560</v>
      </c>
      <c r="E52" s="380">
        <v>15088</v>
      </c>
      <c r="F52" s="380"/>
      <c r="G52" s="380">
        <f t="shared" si="1"/>
        <v>62648</v>
      </c>
    </row>
    <row r="53" spans="1:7" ht="14.25">
      <c r="A53" s="377">
        <v>3</v>
      </c>
      <c r="B53" s="378" t="s">
        <v>348</v>
      </c>
      <c r="C53" s="379">
        <v>1</v>
      </c>
      <c r="D53" s="365">
        <v>5242.22346666667</v>
      </c>
      <c r="E53" s="380">
        <v>1759.8893066666701</v>
      </c>
      <c r="F53" s="380"/>
      <c r="G53" s="380">
        <f t="shared" si="1"/>
        <v>7002.1127733333396</v>
      </c>
    </row>
    <row r="54" spans="1:7" ht="14.25">
      <c r="A54" s="377">
        <v>4</v>
      </c>
      <c r="B54" s="378" t="s">
        <v>349</v>
      </c>
      <c r="C54" s="379">
        <v>1</v>
      </c>
      <c r="D54" s="365">
        <v>25386.666666666701</v>
      </c>
      <c r="E54" s="380">
        <v>17885.166666666701</v>
      </c>
      <c r="F54" s="380"/>
      <c r="G54" s="380">
        <f t="shared" si="1"/>
        <v>43271.833333333401</v>
      </c>
    </row>
    <row r="55" spans="1:7" ht="14.25">
      <c r="A55" s="377">
        <v>5</v>
      </c>
      <c r="B55" s="378" t="s">
        <v>351</v>
      </c>
      <c r="C55" s="381">
        <v>2</v>
      </c>
      <c r="D55" s="365">
        <v>10467.1875</v>
      </c>
      <c r="E55" s="382">
        <v>3158.203125</v>
      </c>
      <c r="F55" s="380"/>
      <c r="G55" s="380">
        <f t="shared" si="1"/>
        <v>13625.390625</v>
      </c>
    </row>
    <row r="56" spans="1:7" ht="14.25">
      <c r="A56" s="377">
        <v>6</v>
      </c>
      <c r="B56" s="378" t="s">
        <v>352</v>
      </c>
      <c r="C56" s="381">
        <v>2</v>
      </c>
      <c r="D56" s="365">
        <v>1903.125</v>
      </c>
      <c r="E56" s="382">
        <v>574.21875</v>
      </c>
      <c r="F56" s="380"/>
      <c r="G56" s="380">
        <f t="shared" si="1"/>
        <v>2477.34375</v>
      </c>
    </row>
    <row r="57" spans="1:7" ht="14.25">
      <c r="A57" s="377">
        <v>7</v>
      </c>
      <c r="B57" s="378" t="s">
        <v>353</v>
      </c>
      <c r="C57" s="381">
        <v>3</v>
      </c>
      <c r="D57" s="365">
        <v>22656.25</v>
      </c>
      <c r="E57" s="382">
        <v>6835.9375</v>
      </c>
      <c r="F57" s="380"/>
      <c r="G57" s="380">
        <f t="shared" si="1"/>
        <v>29492.1875</v>
      </c>
    </row>
    <row r="58" spans="1:7" ht="14.25">
      <c r="A58" s="377">
        <v>8</v>
      </c>
      <c r="B58" s="378" t="s">
        <v>354</v>
      </c>
      <c r="C58" s="381">
        <v>4</v>
      </c>
      <c r="D58" s="365">
        <v>18125</v>
      </c>
      <c r="E58" s="382">
        <v>5468.75</v>
      </c>
      <c r="F58" s="380"/>
      <c r="G58" s="380">
        <f t="shared" si="1"/>
        <v>23593.75</v>
      </c>
    </row>
    <row r="59" spans="1:7" ht="14.25">
      <c r="A59" s="377">
        <v>9</v>
      </c>
      <c r="B59" s="378" t="s">
        <v>355</v>
      </c>
      <c r="C59" s="381">
        <v>1</v>
      </c>
      <c r="D59" s="365">
        <v>9251.3035937500008</v>
      </c>
      <c r="E59" s="382">
        <v>2791.3416015624998</v>
      </c>
      <c r="F59" s="380"/>
      <c r="G59" s="380">
        <f t="shared" si="1"/>
        <v>12042.6451953125</v>
      </c>
    </row>
    <row r="60" spans="1:7" ht="14.25">
      <c r="A60" s="377">
        <v>10</v>
      </c>
      <c r="B60" s="378" t="s">
        <v>356</v>
      </c>
      <c r="C60" s="381">
        <v>2</v>
      </c>
      <c r="D60" s="365">
        <v>6090</v>
      </c>
      <c r="E60" s="382">
        <v>1837.5</v>
      </c>
      <c r="F60" s="380"/>
      <c r="G60" s="380">
        <f t="shared" si="1"/>
        <v>7927.5</v>
      </c>
    </row>
    <row r="61" spans="1:7" ht="14.25">
      <c r="A61" s="377">
        <v>11</v>
      </c>
      <c r="B61" s="378" t="s">
        <v>357</v>
      </c>
      <c r="C61" s="381"/>
      <c r="D61" s="365">
        <v>3750</v>
      </c>
      <c r="E61" s="382">
        <v>1062.5</v>
      </c>
      <c r="F61" s="380"/>
      <c r="G61" s="380">
        <f t="shared" si="1"/>
        <v>4812.5</v>
      </c>
    </row>
    <row r="62" spans="1:7" ht="15">
      <c r="A62" s="377">
        <v>12</v>
      </c>
      <c r="B62" s="383" t="s">
        <v>358</v>
      </c>
      <c r="C62" s="381">
        <v>2</v>
      </c>
      <c r="D62" s="365">
        <v>592.08937500000002</v>
      </c>
      <c r="E62" s="382">
        <v>178.64765625000001</v>
      </c>
      <c r="F62" s="380"/>
      <c r="G62" s="380">
        <f t="shared" si="1"/>
        <v>770.73703124999997</v>
      </c>
    </row>
    <row r="63" spans="1:7" ht="15">
      <c r="A63" s="377">
        <v>13</v>
      </c>
      <c r="B63" s="383" t="s">
        <v>359</v>
      </c>
      <c r="C63" s="381"/>
      <c r="D63" s="365">
        <v>34356.685156250001</v>
      </c>
      <c r="E63" s="382">
        <v>10366.2412109375</v>
      </c>
      <c r="F63" s="380"/>
      <c r="G63" s="380">
        <f t="shared" si="1"/>
        <v>44722.926367187501</v>
      </c>
    </row>
    <row r="64" spans="1:7" ht="15">
      <c r="A64" s="377">
        <v>14</v>
      </c>
      <c r="B64" s="383" t="s">
        <v>360</v>
      </c>
      <c r="C64" s="381">
        <v>2</v>
      </c>
      <c r="D64" s="365">
        <v>48149.0625</v>
      </c>
      <c r="E64" s="382">
        <v>14527.734375</v>
      </c>
      <c r="F64" s="380"/>
      <c r="G64" s="380">
        <f t="shared" si="1"/>
        <v>62676.796875</v>
      </c>
    </row>
    <row r="65" spans="1:7" ht="15">
      <c r="A65" s="377">
        <v>15</v>
      </c>
      <c r="B65" s="383" t="s">
        <v>361</v>
      </c>
      <c r="C65" s="381"/>
      <c r="D65" s="365">
        <v>1000.6540625</v>
      </c>
      <c r="E65" s="382">
        <v>301.92148437499998</v>
      </c>
      <c r="F65" s="380"/>
      <c r="G65" s="380">
        <f t="shared" si="1"/>
        <v>1302.5755468749999</v>
      </c>
    </row>
    <row r="66" spans="1:7" ht="15">
      <c r="A66" s="377">
        <v>16</v>
      </c>
      <c r="B66" s="383" t="s">
        <v>362</v>
      </c>
      <c r="C66" s="381">
        <v>3</v>
      </c>
      <c r="D66" s="365">
        <v>33146.09375</v>
      </c>
      <c r="E66" s="382">
        <v>10000.9765625</v>
      </c>
      <c r="F66" s="380"/>
      <c r="G66" s="380">
        <f t="shared" si="1"/>
        <v>43147.0703125</v>
      </c>
    </row>
    <row r="67" spans="1:7" ht="15">
      <c r="A67" s="377">
        <v>17</v>
      </c>
      <c r="B67" s="383" t="s">
        <v>363</v>
      </c>
      <c r="C67" s="381">
        <v>1</v>
      </c>
      <c r="D67" s="365">
        <v>17332.167187499999</v>
      </c>
      <c r="E67" s="382">
        <v>5229.533203125</v>
      </c>
      <c r="F67" s="380"/>
      <c r="G67" s="380">
        <f t="shared" si="1"/>
        <v>22561.700390624999</v>
      </c>
    </row>
    <row r="68" spans="1:7" ht="15">
      <c r="A68" s="377">
        <v>18</v>
      </c>
      <c r="B68" s="383" t="s">
        <v>364</v>
      </c>
      <c r="C68" s="381">
        <v>1</v>
      </c>
      <c r="D68" s="365">
        <v>35872.546875</v>
      </c>
      <c r="E68" s="382">
        <v>10823.61328125</v>
      </c>
      <c r="F68" s="380"/>
      <c r="G68" s="380">
        <f t="shared" si="1"/>
        <v>46696.16015625</v>
      </c>
    </row>
    <row r="69" spans="1:7" ht="15">
      <c r="A69" s="377">
        <v>19</v>
      </c>
      <c r="B69" s="383" t="s">
        <v>365</v>
      </c>
      <c r="C69" s="381">
        <v>1</v>
      </c>
      <c r="D69" s="365">
        <v>13745.09375</v>
      </c>
      <c r="E69" s="382">
        <v>4147.2265625</v>
      </c>
      <c r="F69" s="380"/>
      <c r="G69" s="380">
        <f t="shared" si="1"/>
        <v>17892.3203125</v>
      </c>
    </row>
    <row r="70" spans="1:7" ht="15">
      <c r="A70" s="377">
        <v>20</v>
      </c>
      <c r="B70" s="383" t="s">
        <v>367</v>
      </c>
      <c r="C70" s="381"/>
      <c r="D70" s="365">
        <v>300846.00866666599</v>
      </c>
      <c r="E70" s="382">
        <v>105648.19826666699</v>
      </c>
      <c r="F70" s="380"/>
      <c r="G70" s="380">
        <f t="shared" si="1"/>
        <v>406494.20693333296</v>
      </c>
    </row>
    <row r="71" spans="1:7" ht="15">
      <c r="A71" s="377">
        <v>21</v>
      </c>
      <c r="B71" s="383" t="s">
        <v>368</v>
      </c>
      <c r="C71" s="381">
        <v>12</v>
      </c>
      <c r="D71" s="365">
        <v>261120</v>
      </c>
      <c r="E71" s="382">
        <v>89376</v>
      </c>
      <c r="F71" s="380"/>
      <c r="G71" s="380">
        <f t="shared" si="1"/>
        <v>350496</v>
      </c>
    </row>
    <row r="72" spans="1:7" ht="15">
      <c r="A72" s="377">
        <v>22</v>
      </c>
      <c r="B72" s="383" t="s">
        <v>369</v>
      </c>
      <c r="C72" s="381">
        <v>3</v>
      </c>
      <c r="D72" s="365">
        <v>96480</v>
      </c>
      <c r="E72" s="382">
        <v>34104</v>
      </c>
      <c r="F72" s="380"/>
      <c r="G72" s="380">
        <f t="shared" si="1"/>
        <v>130584</v>
      </c>
    </row>
    <row r="73" spans="1:7" ht="15">
      <c r="A73" s="377">
        <v>23</v>
      </c>
      <c r="B73" s="383" t="s">
        <v>370</v>
      </c>
      <c r="C73" s="381">
        <v>2</v>
      </c>
      <c r="D73" s="365">
        <v>35444.4496</v>
      </c>
      <c r="E73" s="382">
        <v>11244.44608</v>
      </c>
      <c r="F73" s="380"/>
      <c r="G73" s="380">
        <f t="shared" si="1"/>
        <v>46688.895680000001</v>
      </c>
    </row>
    <row r="74" spans="1:7" ht="15">
      <c r="A74" s="377">
        <v>24</v>
      </c>
      <c r="B74" s="383" t="s">
        <v>371</v>
      </c>
      <c r="C74" s="381">
        <v>1</v>
      </c>
      <c r="D74" s="365">
        <v>966.66666666666697</v>
      </c>
      <c r="E74" s="382">
        <v>306.66666666666703</v>
      </c>
      <c r="F74" s="380"/>
      <c r="G74" s="380">
        <f t="shared" si="1"/>
        <v>1273.3333333333339</v>
      </c>
    </row>
    <row r="75" spans="1:7" ht="15">
      <c r="A75" s="377">
        <v>25</v>
      </c>
      <c r="B75" s="383" t="s">
        <v>372</v>
      </c>
      <c r="C75" s="381"/>
      <c r="D75" s="365">
        <v>33501.599999999999</v>
      </c>
      <c r="E75" s="382">
        <v>11911.68</v>
      </c>
      <c r="F75" s="380"/>
      <c r="G75" s="380">
        <f t="shared" si="1"/>
        <v>45413.279999999999</v>
      </c>
    </row>
    <row r="76" spans="1:7" ht="15">
      <c r="A76" s="377">
        <v>26</v>
      </c>
      <c r="B76" s="383" t="s">
        <v>373</v>
      </c>
      <c r="C76" s="381">
        <v>8</v>
      </c>
      <c r="D76" s="365">
        <v>11600</v>
      </c>
      <c r="E76" s="382">
        <v>3680</v>
      </c>
      <c r="F76" s="380"/>
      <c r="G76" s="380">
        <f t="shared" si="1"/>
        <v>15280</v>
      </c>
    </row>
    <row r="77" spans="1:7" ht="15">
      <c r="A77" s="377">
        <v>27</v>
      </c>
      <c r="B77" s="383" t="s">
        <v>374</v>
      </c>
      <c r="C77" s="381">
        <v>30</v>
      </c>
      <c r="D77" s="365">
        <v>3266.6666666666702</v>
      </c>
      <c r="E77" s="382">
        <v>1096.6666666666699</v>
      </c>
      <c r="F77" s="380"/>
      <c r="G77" s="380">
        <f t="shared" si="1"/>
        <v>4363.3333333333403</v>
      </c>
    </row>
    <row r="78" spans="1:7" ht="15">
      <c r="A78" s="377">
        <v>28</v>
      </c>
      <c r="B78" s="383" t="s">
        <v>375</v>
      </c>
      <c r="C78" s="381">
        <v>1</v>
      </c>
      <c r="D78" s="365">
        <v>4176</v>
      </c>
      <c r="E78" s="382">
        <v>1324.8</v>
      </c>
      <c r="F78" s="380"/>
      <c r="G78" s="380">
        <f t="shared" si="1"/>
        <v>5500.8</v>
      </c>
    </row>
    <row r="79" spans="1:7" ht="15">
      <c r="A79" s="377">
        <v>29</v>
      </c>
      <c r="B79" s="383" t="s">
        <v>376</v>
      </c>
      <c r="C79" s="381"/>
      <c r="D79" s="365">
        <v>5400</v>
      </c>
      <c r="E79" s="382">
        <v>1920</v>
      </c>
      <c r="F79" s="380"/>
      <c r="G79" s="380">
        <f t="shared" si="1"/>
        <v>7320</v>
      </c>
    </row>
    <row r="80" spans="1:7" ht="15">
      <c r="A80" s="377">
        <v>30</v>
      </c>
      <c r="B80" s="384" t="s">
        <v>377</v>
      </c>
      <c r="C80" s="385">
        <v>2</v>
      </c>
      <c r="D80" s="365">
        <v>5546.6666666666697</v>
      </c>
      <c r="E80" s="382">
        <v>2090.6666666666702</v>
      </c>
      <c r="F80" s="380"/>
      <c r="G80" s="380">
        <f t="shared" si="1"/>
        <v>7637.3333333333394</v>
      </c>
    </row>
    <row r="81" spans="1:7" ht="15">
      <c r="A81" s="386"/>
      <c r="B81" s="387" t="s">
        <v>378</v>
      </c>
      <c r="C81" s="386"/>
      <c r="D81" s="388">
        <f>SUM(D51:D80)</f>
        <v>1151261.0871499996</v>
      </c>
      <c r="E81" s="388">
        <f>SUM(E51:E80)</f>
        <v>395464.7496325004</v>
      </c>
      <c r="F81" s="388">
        <f>SUM(F51:F80)</f>
        <v>0</v>
      </c>
      <c r="G81" s="388">
        <f>SUM(G51:G80)</f>
        <v>1546725.8367824994</v>
      </c>
    </row>
    <row r="82" spans="1:7" ht="14.25">
      <c r="A82" s="389"/>
      <c r="B82" s="390"/>
      <c r="C82" s="389"/>
      <c r="D82" s="391"/>
      <c r="E82" s="391"/>
      <c r="F82" s="391"/>
      <c r="G82" s="391"/>
    </row>
    <row r="83" spans="1:7" ht="14.25">
      <c r="A83" s="389"/>
      <c r="B83" s="390"/>
      <c r="C83" s="389"/>
      <c r="D83" s="391"/>
      <c r="E83" s="391"/>
      <c r="F83" s="391"/>
      <c r="G83" s="391"/>
    </row>
    <row r="84" spans="1:7" ht="14.25">
      <c r="A84" s="389"/>
      <c r="B84" s="390"/>
      <c r="C84" s="389"/>
      <c r="D84" s="391"/>
      <c r="E84" s="391"/>
      <c r="F84" s="392" t="s">
        <v>382</v>
      </c>
      <c r="G84" s="391"/>
    </row>
    <row r="85" spans="1:7" ht="14.25">
      <c r="A85" s="389"/>
      <c r="B85" s="390"/>
      <c r="C85" s="389"/>
      <c r="D85" s="391"/>
      <c r="E85" s="391"/>
      <c r="F85" s="391"/>
      <c r="G85" s="391"/>
    </row>
    <row r="86" spans="1:7" ht="15">
      <c r="B86" s="427" t="s">
        <v>384</v>
      </c>
      <c r="C86" s="427"/>
      <c r="D86" s="427"/>
      <c r="E86" s="427"/>
    </row>
    <row r="88" spans="1:7">
      <c r="A88" s="430" t="s">
        <v>32</v>
      </c>
      <c r="B88" s="431" t="s">
        <v>334</v>
      </c>
      <c r="C88" s="393" t="s">
        <v>335</v>
      </c>
      <c r="D88" s="375" t="s">
        <v>336</v>
      </c>
      <c r="E88" s="432" t="s">
        <v>337</v>
      </c>
      <c r="F88" s="432" t="s">
        <v>338</v>
      </c>
      <c r="G88" s="375" t="s">
        <v>336</v>
      </c>
    </row>
    <row r="89" spans="1:7">
      <c r="A89" s="430"/>
      <c r="B89" s="431"/>
      <c r="C89" s="394"/>
      <c r="D89" s="376">
        <v>43101</v>
      </c>
      <c r="E89" s="432"/>
      <c r="F89" s="432"/>
      <c r="G89" s="376">
        <v>43465</v>
      </c>
    </row>
    <row r="90" spans="1:7" ht="14.25">
      <c r="A90" s="394">
        <v>1</v>
      </c>
      <c r="B90" s="378" t="s">
        <v>346</v>
      </c>
      <c r="C90" s="379"/>
      <c r="D90" s="380">
        <f t="shared" ref="D90:D119" si="2">D5-D51</f>
        <v>103621.12</v>
      </c>
      <c r="E90" s="380">
        <f t="shared" ref="E90:E119" si="3">E4-E51</f>
        <v>-20724.223999999998</v>
      </c>
      <c r="F90" s="380">
        <f t="shared" ref="F90:F119" si="4">F5-F51</f>
        <v>0</v>
      </c>
      <c r="G90" s="395">
        <f t="shared" ref="G90:G119" si="5">D90+E90-F90</f>
        <v>82896.895999999993</v>
      </c>
    </row>
    <row r="91" spans="1:7" ht="14.25">
      <c r="A91" s="394">
        <v>2</v>
      </c>
      <c r="B91" s="378" t="s">
        <v>347</v>
      </c>
      <c r="C91" s="378"/>
      <c r="D91" s="380">
        <f t="shared" si="2"/>
        <v>75440</v>
      </c>
      <c r="E91" s="380">
        <f t="shared" si="3"/>
        <v>-15088</v>
      </c>
      <c r="F91" s="380">
        <f t="shared" si="4"/>
        <v>0</v>
      </c>
      <c r="G91" s="395">
        <f t="shared" si="5"/>
        <v>60352</v>
      </c>
    </row>
    <row r="92" spans="1:7" ht="14.25">
      <c r="A92" s="394">
        <v>3</v>
      </c>
      <c r="B92" s="378" t="s">
        <v>348</v>
      </c>
      <c r="C92" s="379">
        <v>1</v>
      </c>
      <c r="D92" s="380">
        <f t="shared" si="2"/>
        <v>8799.4465333333301</v>
      </c>
      <c r="E92" s="380">
        <f t="shared" si="3"/>
        <v>-1759.8893066666701</v>
      </c>
      <c r="F92" s="380">
        <f t="shared" si="4"/>
        <v>0</v>
      </c>
      <c r="G92" s="395">
        <f t="shared" si="5"/>
        <v>7039.5572266666604</v>
      </c>
    </row>
    <row r="93" spans="1:7" ht="14.25">
      <c r="A93" s="394">
        <v>4</v>
      </c>
      <c r="B93" s="378" t="s">
        <v>349</v>
      </c>
      <c r="C93" s="379">
        <v>1</v>
      </c>
      <c r="D93" s="380">
        <f t="shared" si="2"/>
        <v>42613.333333333299</v>
      </c>
      <c r="E93" s="380">
        <f t="shared" si="3"/>
        <v>-17885.166666666701</v>
      </c>
      <c r="F93" s="380">
        <f t="shared" si="4"/>
        <v>0</v>
      </c>
      <c r="G93" s="395">
        <f t="shared" si="5"/>
        <v>24728.166666666599</v>
      </c>
    </row>
    <row r="94" spans="1:7" ht="14.25">
      <c r="A94" s="394">
        <v>5</v>
      </c>
      <c r="B94" s="378" t="s">
        <v>351</v>
      </c>
      <c r="C94" s="381">
        <v>2</v>
      </c>
      <c r="D94" s="380">
        <f t="shared" si="2"/>
        <v>12632.8125</v>
      </c>
      <c r="E94" s="380">
        <f t="shared" si="3"/>
        <v>77091.796875</v>
      </c>
      <c r="F94" s="380">
        <f t="shared" si="4"/>
        <v>0</v>
      </c>
      <c r="G94" s="395">
        <f t="shared" si="5"/>
        <v>89724.609375</v>
      </c>
    </row>
    <row r="95" spans="1:7" ht="14.25">
      <c r="A95" s="394">
        <v>6</v>
      </c>
      <c r="B95" s="378" t="s">
        <v>352</v>
      </c>
      <c r="C95" s="381">
        <v>2</v>
      </c>
      <c r="D95" s="380">
        <f t="shared" si="2"/>
        <v>2296.875</v>
      </c>
      <c r="E95" s="380">
        <f t="shared" si="3"/>
        <v>-574.21875</v>
      </c>
      <c r="F95" s="380">
        <f t="shared" si="4"/>
        <v>0</v>
      </c>
      <c r="G95" s="395">
        <f t="shared" si="5"/>
        <v>1722.65625</v>
      </c>
    </row>
    <row r="96" spans="1:7" ht="14.25">
      <c r="A96" s="394">
        <v>7</v>
      </c>
      <c r="B96" s="378" t="s">
        <v>353</v>
      </c>
      <c r="C96" s="381">
        <v>3</v>
      </c>
      <c r="D96" s="380">
        <f t="shared" si="2"/>
        <v>27343.75</v>
      </c>
      <c r="E96" s="380">
        <f t="shared" si="3"/>
        <v>-6835.9375</v>
      </c>
      <c r="F96" s="380">
        <f t="shared" si="4"/>
        <v>0</v>
      </c>
      <c r="G96" s="395">
        <f t="shared" si="5"/>
        <v>20507.8125</v>
      </c>
    </row>
    <row r="97" spans="1:7" ht="14.25">
      <c r="A97" s="394">
        <v>8</v>
      </c>
      <c r="B97" s="378" t="s">
        <v>354</v>
      </c>
      <c r="C97" s="381">
        <v>4</v>
      </c>
      <c r="D97" s="380">
        <f t="shared" si="2"/>
        <v>21875</v>
      </c>
      <c r="E97" s="380">
        <f t="shared" si="3"/>
        <v>-5468.75</v>
      </c>
      <c r="F97" s="380">
        <f t="shared" si="4"/>
        <v>0</v>
      </c>
      <c r="G97" s="395">
        <f t="shared" si="5"/>
        <v>16406.25</v>
      </c>
    </row>
    <row r="98" spans="1:7" ht="14.25">
      <c r="A98" s="394">
        <v>9</v>
      </c>
      <c r="B98" s="378" t="s">
        <v>355</v>
      </c>
      <c r="C98" s="381">
        <v>1</v>
      </c>
      <c r="D98" s="380">
        <f t="shared" si="2"/>
        <v>11165.366406249997</v>
      </c>
      <c r="E98" s="380">
        <f t="shared" si="3"/>
        <v>-2791.3416015624998</v>
      </c>
      <c r="F98" s="380">
        <f t="shared" si="4"/>
        <v>0</v>
      </c>
      <c r="G98" s="395">
        <f t="shared" si="5"/>
        <v>8374.0248046874985</v>
      </c>
    </row>
    <row r="99" spans="1:7" ht="14.25">
      <c r="A99" s="394">
        <v>10</v>
      </c>
      <c r="B99" s="378" t="s">
        <v>356</v>
      </c>
      <c r="C99" s="381">
        <v>2</v>
      </c>
      <c r="D99" s="380">
        <f t="shared" si="2"/>
        <v>7350</v>
      </c>
      <c r="E99" s="380">
        <f t="shared" si="3"/>
        <v>-1837.5</v>
      </c>
      <c r="F99" s="380">
        <f t="shared" si="4"/>
        <v>0</v>
      </c>
      <c r="G99" s="395">
        <f t="shared" si="5"/>
        <v>5512.5</v>
      </c>
    </row>
    <row r="100" spans="1:7" ht="14.25">
      <c r="A100" s="394">
        <v>11</v>
      </c>
      <c r="B100" s="378" t="s">
        <v>357</v>
      </c>
      <c r="C100" s="381"/>
      <c r="D100" s="380">
        <f t="shared" si="2"/>
        <v>4250</v>
      </c>
      <c r="E100" s="380">
        <f t="shared" si="3"/>
        <v>-1062.5</v>
      </c>
      <c r="F100" s="380">
        <f t="shared" si="4"/>
        <v>0</v>
      </c>
      <c r="G100" s="395">
        <f t="shared" si="5"/>
        <v>3187.5</v>
      </c>
    </row>
    <row r="101" spans="1:7" ht="15">
      <c r="A101" s="394">
        <v>12</v>
      </c>
      <c r="B101" s="383" t="s">
        <v>358</v>
      </c>
      <c r="C101" s="381">
        <v>2</v>
      </c>
      <c r="D101" s="380">
        <f t="shared" si="2"/>
        <v>714.59062500000005</v>
      </c>
      <c r="E101" s="380">
        <f t="shared" si="3"/>
        <v>-178.64765625000001</v>
      </c>
      <c r="F101" s="380">
        <f t="shared" si="4"/>
        <v>0</v>
      </c>
      <c r="G101" s="395">
        <f t="shared" si="5"/>
        <v>535.94296875000009</v>
      </c>
    </row>
    <row r="102" spans="1:7" ht="15">
      <c r="A102" s="394">
        <v>13</v>
      </c>
      <c r="B102" s="383" t="s">
        <v>359</v>
      </c>
      <c r="C102" s="381"/>
      <c r="D102" s="380">
        <f t="shared" si="2"/>
        <v>41464.964843749993</v>
      </c>
      <c r="E102" s="380">
        <f t="shared" si="3"/>
        <v>-10366.2412109375</v>
      </c>
      <c r="F102" s="380">
        <f t="shared" si="4"/>
        <v>0</v>
      </c>
      <c r="G102" s="395">
        <f t="shared" si="5"/>
        <v>31098.723632812493</v>
      </c>
    </row>
    <row r="103" spans="1:7" ht="15">
      <c r="A103" s="394">
        <v>14</v>
      </c>
      <c r="B103" s="383" t="s">
        <v>360</v>
      </c>
      <c r="C103" s="381">
        <v>2</v>
      </c>
      <c r="D103" s="380">
        <f t="shared" si="2"/>
        <v>58110.9375</v>
      </c>
      <c r="E103" s="380">
        <f t="shared" si="3"/>
        <v>-14527.734375</v>
      </c>
      <c r="F103" s="380">
        <f t="shared" si="4"/>
        <v>0</v>
      </c>
      <c r="G103" s="395">
        <f t="shared" si="5"/>
        <v>43583.203125</v>
      </c>
    </row>
    <row r="104" spans="1:7" ht="15">
      <c r="A104" s="394">
        <v>15</v>
      </c>
      <c r="B104" s="383" t="s">
        <v>361</v>
      </c>
      <c r="C104" s="381"/>
      <c r="D104" s="380">
        <f t="shared" si="2"/>
        <v>1207.6859375000001</v>
      </c>
      <c r="E104" s="380">
        <f t="shared" si="3"/>
        <v>-301.92148437499998</v>
      </c>
      <c r="F104" s="380">
        <f t="shared" si="4"/>
        <v>0</v>
      </c>
      <c r="G104" s="395">
        <f t="shared" si="5"/>
        <v>905.76445312500016</v>
      </c>
    </row>
    <row r="105" spans="1:7" ht="15">
      <c r="A105" s="394">
        <v>16</v>
      </c>
      <c r="B105" s="383" t="s">
        <v>362</v>
      </c>
      <c r="C105" s="381">
        <v>3</v>
      </c>
      <c r="D105" s="380">
        <f t="shared" si="2"/>
        <v>40003.90625</v>
      </c>
      <c r="E105" s="380">
        <f t="shared" si="3"/>
        <v>-10000.9765625</v>
      </c>
      <c r="F105" s="380">
        <f t="shared" si="4"/>
        <v>0</v>
      </c>
      <c r="G105" s="395">
        <f t="shared" si="5"/>
        <v>30002.9296875</v>
      </c>
    </row>
    <row r="106" spans="1:7" ht="15">
      <c r="A106" s="394">
        <v>17</v>
      </c>
      <c r="B106" s="383" t="s">
        <v>363</v>
      </c>
      <c r="C106" s="381">
        <v>1</v>
      </c>
      <c r="D106" s="380">
        <f t="shared" si="2"/>
        <v>20918.132812500004</v>
      </c>
      <c r="E106" s="380">
        <f t="shared" si="3"/>
        <v>-5229.533203125</v>
      </c>
      <c r="F106" s="380">
        <f t="shared" si="4"/>
        <v>0</v>
      </c>
      <c r="G106" s="395">
        <f t="shared" si="5"/>
        <v>15688.599609375004</v>
      </c>
    </row>
    <row r="107" spans="1:7" ht="15">
      <c r="A107" s="394">
        <v>18</v>
      </c>
      <c r="B107" s="383" t="s">
        <v>364</v>
      </c>
      <c r="C107" s="381">
        <v>1</v>
      </c>
      <c r="D107" s="380">
        <f t="shared" si="2"/>
        <v>43294.453125</v>
      </c>
      <c r="E107" s="380">
        <f t="shared" si="3"/>
        <v>-10823.61328125</v>
      </c>
      <c r="F107" s="380">
        <f t="shared" si="4"/>
        <v>0</v>
      </c>
      <c r="G107" s="395">
        <f t="shared" si="5"/>
        <v>32470.83984375</v>
      </c>
    </row>
    <row r="108" spans="1:7" ht="15">
      <c r="A108" s="394">
        <v>19</v>
      </c>
      <c r="B108" s="383" t="s">
        <v>365</v>
      </c>
      <c r="C108" s="381">
        <v>1</v>
      </c>
      <c r="D108" s="380">
        <f t="shared" si="2"/>
        <v>16588.90625</v>
      </c>
      <c r="E108" s="380">
        <f t="shared" si="3"/>
        <v>-4147.2265625</v>
      </c>
      <c r="F108" s="380">
        <f t="shared" si="4"/>
        <v>0</v>
      </c>
      <c r="G108" s="395">
        <f t="shared" si="5"/>
        <v>12441.6796875</v>
      </c>
    </row>
    <row r="109" spans="1:7" ht="15">
      <c r="A109" s="394">
        <v>20</v>
      </c>
      <c r="B109" s="383" t="s">
        <v>367</v>
      </c>
      <c r="C109" s="381"/>
      <c r="D109" s="380">
        <f t="shared" si="2"/>
        <v>528240.99133333401</v>
      </c>
      <c r="E109" s="380">
        <f t="shared" si="3"/>
        <v>-105648.19826666699</v>
      </c>
      <c r="F109" s="380">
        <f t="shared" si="4"/>
        <v>0</v>
      </c>
      <c r="G109" s="395">
        <f t="shared" si="5"/>
        <v>422592.79306666704</v>
      </c>
    </row>
    <row r="110" spans="1:7" ht="15">
      <c r="A110" s="394">
        <v>21</v>
      </c>
      <c r="B110" s="383" t="s">
        <v>368</v>
      </c>
      <c r="C110" s="381">
        <v>12</v>
      </c>
      <c r="D110" s="380">
        <f t="shared" si="2"/>
        <v>446880</v>
      </c>
      <c r="E110" s="380">
        <f t="shared" si="3"/>
        <v>-89376</v>
      </c>
      <c r="F110" s="380">
        <f t="shared" si="4"/>
        <v>0</v>
      </c>
      <c r="G110" s="395">
        <f t="shared" si="5"/>
        <v>357504</v>
      </c>
    </row>
    <row r="111" spans="1:7" ht="15">
      <c r="A111" s="394">
        <v>22</v>
      </c>
      <c r="B111" s="383" t="s">
        <v>369</v>
      </c>
      <c r="C111" s="381">
        <v>3</v>
      </c>
      <c r="D111" s="380">
        <f t="shared" si="2"/>
        <v>170520</v>
      </c>
      <c r="E111" s="380">
        <f t="shared" si="3"/>
        <v>-34104</v>
      </c>
      <c r="F111" s="380">
        <f t="shared" si="4"/>
        <v>0</v>
      </c>
      <c r="G111" s="395">
        <f t="shared" si="5"/>
        <v>136416</v>
      </c>
    </row>
    <row r="112" spans="1:7" ht="15">
      <c r="A112" s="394"/>
      <c r="B112" s="383" t="s">
        <v>370</v>
      </c>
      <c r="C112" s="381">
        <v>2</v>
      </c>
      <c r="D112" s="380">
        <f t="shared" si="2"/>
        <v>56222.230399999993</v>
      </c>
      <c r="E112" s="380">
        <f t="shared" si="3"/>
        <v>-11244.44608</v>
      </c>
      <c r="F112" s="380">
        <f t="shared" si="4"/>
        <v>0</v>
      </c>
      <c r="G112" s="395">
        <f t="shared" si="5"/>
        <v>44977.784319999992</v>
      </c>
    </row>
    <row r="113" spans="1:7" ht="15">
      <c r="A113" s="394"/>
      <c r="B113" s="383" t="s">
        <v>371</v>
      </c>
      <c r="C113" s="381">
        <v>1</v>
      </c>
      <c r="D113" s="380">
        <f t="shared" si="2"/>
        <v>1533.333333333333</v>
      </c>
      <c r="E113" s="380">
        <f t="shared" si="3"/>
        <v>-306.66666666666703</v>
      </c>
      <c r="F113" s="380">
        <f t="shared" si="4"/>
        <v>0</v>
      </c>
      <c r="G113" s="395">
        <f t="shared" si="5"/>
        <v>1226.6666666666661</v>
      </c>
    </row>
    <row r="114" spans="1:7" ht="15">
      <c r="A114" s="394"/>
      <c r="B114" s="383" t="s">
        <v>372</v>
      </c>
      <c r="C114" s="381"/>
      <c r="D114" s="380">
        <f t="shared" si="2"/>
        <v>59558.400000000001</v>
      </c>
      <c r="E114" s="380">
        <f t="shared" si="3"/>
        <v>-11911.68</v>
      </c>
      <c r="F114" s="380">
        <f t="shared" si="4"/>
        <v>0</v>
      </c>
      <c r="G114" s="395">
        <f t="shared" si="5"/>
        <v>47646.720000000001</v>
      </c>
    </row>
    <row r="115" spans="1:7" ht="15">
      <c r="A115" s="394"/>
      <c r="B115" s="383" t="s">
        <v>373</v>
      </c>
      <c r="C115" s="381">
        <v>8</v>
      </c>
      <c r="D115" s="380">
        <f t="shared" si="2"/>
        <v>18400</v>
      </c>
      <c r="E115" s="380">
        <f t="shared" si="3"/>
        <v>-3680</v>
      </c>
      <c r="F115" s="380">
        <f t="shared" si="4"/>
        <v>0</v>
      </c>
      <c r="G115" s="395">
        <f t="shared" si="5"/>
        <v>14720</v>
      </c>
    </row>
    <row r="116" spans="1:7" ht="15">
      <c r="A116" s="394">
        <v>23</v>
      </c>
      <c r="B116" s="383" t="s">
        <v>374</v>
      </c>
      <c r="C116" s="381">
        <v>30</v>
      </c>
      <c r="D116" s="380">
        <f t="shared" si="2"/>
        <v>5483.3333333333303</v>
      </c>
      <c r="E116" s="380">
        <f t="shared" si="3"/>
        <v>-1096.6666666666699</v>
      </c>
      <c r="F116" s="380">
        <f t="shared" si="4"/>
        <v>0</v>
      </c>
      <c r="G116" s="395">
        <f t="shared" si="5"/>
        <v>4386.6666666666606</v>
      </c>
    </row>
    <row r="117" spans="1:7" ht="15">
      <c r="A117" s="394">
        <v>24</v>
      </c>
      <c r="B117" s="383" t="s">
        <v>375</v>
      </c>
      <c r="C117" s="381">
        <v>1</v>
      </c>
      <c r="D117" s="380">
        <f t="shared" si="2"/>
        <v>6624</v>
      </c>
      <c r="E117" s="380">
        <f t="shared" si="3"/>
        <v>-1324.8</v>
      </c>
      <c r="F117" s="380">
        <f t="shared" si="4"/>
        <v>0</v>
      </c>
      <c r="G117" s="395">
        <f t="shared" si="5"/>
        <v>5299.2</v>
      </c>
    </row>
    <row r="118" spans="1:7" ht="15">
      <c r="A118" s="394">
        <v>25</v>
      </c>
      <c r="B118" s="383" t="s">
        <v>376</v>
      </c>
      <c r="C118" s="381"/>
      <c r="D118" s="380">
        <f t="shared" si="2"/>
        <v>9600</v>
      </c>
      <c r="E118" s="380">
        <f t="shared" si="3"/>
        <v>-1920</v>
      </c>
      <c r="F118" s="380">
        <f t="shared" si="4"/>
        <v>0</v>
      </c>
      <c r="G118" s="395">
        <f t="shared" si="5"/>
        <v>7680</v>
      </c>
    </row>
    <row r="119" spans="1:7" ht="15">
      <c r="A119" s="394">
        <v>26</v>
      </c>
      <c r="B119" s="384" t="s">
        <v>377</v>
      </c>
      <c r="C119" s="385">
        <v>2</v>
      </c>
      <c r="D119" s="380">
        <f t="shared" si="2"/>
        <v>10453.33333333333</v>
      </c>
      <c r="E119" s="380">
        <f t="shared" si="3"/>
        <v>-2090.6666666666702</v>
      </c>
      <c r="F119" s="380">
        <f t="shared" si="4"/>
        <v>0</v>
      </c>
      <c r="G119" s="395">
        <f t="shared" si="5"/>
        <v>8362.6666666666606</v>
      </c>
    </row>
    <row r="120" spans="1:7" ht="15">
      <c r="A120" s="386"/>
      <c r="B120" s="387" t="s">
        <v>378</v>
      </c>
      <c r="C120" s="386"/>
      <c r="D120" s="388">
        <f>SUM(D90:D119)</f>
        <v>1853206.9028500002</v>
      </c>
      <c r="E120" s="388">
        <f>SUM(E90:E119)</f>
        <v>-315214.7496325004</v>
      </c>
      <c r="F120" s="388">
        <f>SUM(F90:F119)</f>
        <v>0</v>
      </c>
      <c r="G120" s="388">
        <f>SUM(G90:G119)</f>
        <v>1537992.1532175005</v>
      </c>
    </row>
    <row r="122" spans="1:7">
      <c r="F122" s="374" t="s">
        <v>382</v>
      </c>
    </row>
  </sheetData>
  <mergeCells count="14">
    <mergeCell ref="F49:F50"/>
    <mergeCell ref="B86:E86"/>
    <mergeCell ref="A88:A89"/>
    <mergeCell ref="B88:B89"/>
    <mergeCell ref="E88:E89"/>
    <mergeCell ref="F88:F89"/>
    <mergeCell ref="B2:E2"/>
    <mergeCell ref="B3:B4"/>
    <mergeCell ref="C3:C4"/>
    <mergeCell ref="B47:E47"/>
    <mergeCell ref="A49:A50"/>
    <mergeCell ref="B49:B50"/>
    <mergeCell ref="C49:C50"/>
    <mergeCell ref="E49:E50"/>
  </mergeCells>
  <pageMargins left="0.17013888888888901" right="0.17013888888888901" top="0.22986111111111099" bottom="0.17013888888888901" header="0.51180555555555496" footer="0.51180555555555496"/>
  <pageSetup scale="95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</vt:i4>
      </vt:variant>
    </vt:vector>
  </HeadingPairs>
  <TitlesOfParts>
    <vt:vector size="11" baseType="lpstr">
      <vt:lpstr>Kopertina</vt:lpstr>
      <vt:lpstr>Aktive</vt:lpstr>
      <vt:lpstr>Pasive</vt:lpstr>
      <vt:lpstr>pash</vt:lpstr>
      <vt:lpstr>Aneks Statistikor</vt:lpstr>
      <vt:lpstr>Fluksi i parase</vt:lpstr>
      <vt:lpstr>Kapitali</vt:lpstr>
      <vt:lpstr>amortizimi</vt:lpstr>
      <vt:lpstr>Amortizimi detaj.</vt:lpstr>
      <vt:lpstr>Mbyllja</vt:lpstr>
      <vt:lpstr>'Amortizimi detaj.'!Print_Area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2011-03-02T09:35:05Z</dcterms:created>
  <dc:creator>ser</dc:creator>
  <dc:description/>
  <dc:language>en-US</dc:language>
  <cp:lastModifiedBy>BTS</cp:lastModifiedBy>
  <cp:lastPrinted>2019-03-23T14:46:21Z</cp:lastPrinted>
  <dcterms:modified xsi:type="dcterms:W3CDTF">2019-03-23T14:48:16Z</dcterms:modified>
  <cp:revision>0</cp:revision>
  <dc:subject/>
  <dc:title/>
</cp:coreProperties>
</file>

<file path=docProps/core1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BTS</dc:creator>
  <cp:lastModifiedBy>BTS</cp:lastModifiedBy>
  <dcterms:created xsi:type="dcterms:W3CDTF">2019-06-09T10:07:51Z</dcterms:created>
  <dcterms:modified xsi:type="dcterms:W3CDTF">2019-06-09T10:07:51Z</dcterms:modified>
</cp:coreProperties>
</file>