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5" windowWidth="13215" windowHeight="7005" tabRatio="927" activeTab="7"/>
  </bookViews>
  <sheets>
    <sheet name="Kopertina" sheetId="6" r:id="rId1"/>
    <sheet name="Aktive" sheetId="4" r:id="rId2"/>
    <sheet name="Pasive" sheetId="10" r:id="rId3"/>
    <sheet name="pash" sheetId="1" r:id="rId4"/>
    <sheet name="Aneks Statistikor" sheetId="12" r:id="rId5"/>
    <sheet name="Fluksi i parase" sheetId="3" r:id="rId6"/>
    <sheet name="Kapitali" sheetId="5" r:id="rId7"/>
    <sheet name="amortizimi" sheetId="2" r:id="rId8"/>
    <sheet name="Amortizimi detaj." sheetId="11" r:id="rId9"/>
    <sheet name="Mbyllja" sheetId="7" r:id="rId10"/>
  </sheets>
  <definedNames>
    <definedName name="_xlnm.Print_Area" localSheetId="8">'Amortizimi detaj.'!$A$87:$H$125</definedName>
  </definedNames>
  <calcPr calcId="124519"/>
</workbook>
</file>

<file path=xl/calcChain.xml><?xml version="1.0" encoding="utf-8"?>
<calcChain xmlns="http://schemas.openxmlformats.org/spreadsheetml/2006/main">
  <c r="E123" i="11"/>
  <c r="D123"/>
  <c r="G123" s="1"/>
  <c r="E122"/>
  <c r="D122"/>
  <c r="F121"/>
  <c r="E121"/>
  <c r="D121"/>
  <c r="G121" s="1"/>
  <c r="F120"/>
  <c r="E120"/>
  <c r="D120"/>
  <c r="G120" s="1"/>
  <c r="F119"/>
  <c r="E119"/>
  <c r="D119"/>
  <c r="G119" s="1"/>
  <c r="F118"/>
  <c r="E118"/>
  <c r="D118"/>
  <c r="G118" s="1"/>
  <c r="F117"/>
  <c r="E117"/>
  <c r="D117"/>
  <c r="G117" s="1"/>
  <c r="F116"/>
  <c r="E116"/>
  <c r="D116"/>
  <c r="G116" s="1"/>
  <c r="F115"/>
  <c r="E115"/>
  <c r="D115"/>
  <c r="G115" s="1"/>
  <c r="F114"/>
  <c r="E114"/>
  <c r="D114"/>
  <c r="G114" s="1"/>
  <c r="F113"/>
  <c r="E113"/>
  <c r="D113"/>
  <c r="G113" s="1"/>
  <c r="F112"/>
  <c r="E112"/>
  <c r="D112"/>
  <c r="G112" s="1"/>
  <c r="F111"/>
  <c r="E111"/>
  <c r="D111"/>
  <c r="G111" s="1"/>
  <c r="F110"/>
  <c r="E110"/>
  <c r="D110"/>
  <c r="G110" s="1"/>
  <c r="F109"/>
  <c r="E109"/>
  <c r="D109"/>
  <c r="G109" s="1"/>
  <c r="F108"/>
  <c r="E108"/>
  <c r="D108"/>
  <c r="G108" s="1"/>
  <c r="F107"/>
  <c r="E107"/>
  <c r="D107"/>
  <c r="G107" s="1"/>
  <c r="F106"/>
  <c r="E106"/>
  <c r="D106"/>
  <c r="G106" s="1"/>
  <c r="F105"/>
  <c r="E105"/>
  <c r="D105"/>
  <c r="G105" s="1"/>
  <c r="F104"/>
  <c r="E104"/>
  <c r="D104"/>
  <c r="G104" s="1"/>
  <c r="F103"/>
  <c r="E103"/>
  <c r="D103"/>
  <c r="G103" s="1"/>
  <c r="F102"/>
  <c r="E102"/>
  <c r="D102"/>
  <c r="G102" s="1"/>
  <c r="F101"/>
  <c r="E101"/>
  <c r="D101"/>
  <c r="G101" s="1"/>
  <c r="F100"/>
  <c r="E100"/>
  <c r="D100"/>
  <c r="G100" s="1"/>
  <c r="F99"/>
  <c r="E99"/>
  <c r="D99"/>
  <c r="G99" s="1"/>
  <c r="F98"/>
  <c r="E98"/>
  <c r="D98"/>
  <c r="G98" s="1"/>
  <c r="F97"/>
  <c r="E97"/>
  <c r="D97"/>
  <c r="G97" s="1"/>
  <c r="F96"/>
  <c r="E96"/>
  <c r="D96"/>
  <c r="G96" s="1"/>
  <c r="F95"/>
  <c r="E95"/>
  <c r="D95"/>
  <c r="G95" s="1"/>
  <c r="F94"/>
  <c r="E94"/>
  <c r="D94"/>
  <c r="G94" s="1"/>
  <c r="F93"/>
  <c r="E93"/>
  <c r="D93"/>
  <c r="G93" s="1"/>
  <c r="F92"/>
  <c r="F122" s="1"/>
  <c r="E92"/>
  <c r="D92"/>
  <c r="G92" s="1"/>
  <c r="E85"/>
  <c r="E124" s="1"/>
  <c r="D85"/>
  <c r="G84"/>
  <c r="F83"/>
  <c r="G83" s="1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85" s="1"/>
  <c r="F37"/>
  <c r="E37"/>
  <c r="D37"/>
  <c r="D124" s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7" s="1"/>
  <c r="I42" i="2"/>
  <c r="I43" s="1"/>
  <c r="H42"/>
  <c r="H43" s="1"/>
  <c r="F42"/>
  <c r="E42"/>
  <c r="D42"/>
  <c r="D43" s="1"/>
  <c r="J41"/>
  <c r="L41" s="1"/>
  <c r="G41"/>
  <c r="K41" s="1"/>
  <c r="J40"/>
  <c r="L40" s="1"/>
  <c r="G40"/>
  <c r="K40" s="1"/>
  <c r="J39"/>
  <c r="L39" s="1"/>
  <c r="G39"/>
  <c r="K39" s="1"/>
  <c r="J38"/>
  <c r="L38" s="1"/>
  <c r="G38"/>
  <c r="K38" s="1"/>
  <c r="J37"/>
  <c r="L37" s="1"/>
  <c r="G37"/>
  <c r="K37" s="1"/>
  <c r="J36"/>
  <c r="L36" s="1"/>
  <c r="G36"/>
  <c r="K36" s="1"/>
  <c r="J35"/>
  <c r="L35" s="1"/>
  <c r="G35"/>
  <c r="K35" s="1"/>
  <c r="J34"/>
  <c r="L34" s="1"/>
  <c r="G34"/>
  <c r="K34" s="1"/>
  <c r="J33"/>
  <c r="L33" s="1"/>
  <c r="G33"/>
  <c r="K33" s="1"/>
  <c r="J32"/>
  <c r="L32" s="1"/>
  <c r="G32"/>
  <c r="K32" s="1"/>
  <c r="J31"/>
  <c r="L31" s="1"/>
  <c r="G31"/>
  <c r="K31" s="1"/>
  <c r="J30"/>
  <c r="J42" s="1"/>
  <c r="G30"/>
  <c r="G42" s="1"/>
  <c r="I28"/>
  <c r="H28"/>
  <c r="F28"/>
  <c r="E28"/>
  <c r="D28"/>
  <c r="J27"/>
  <c r="L27" s="1"/>
  <c r="G27"/>
  <c r="K27" s="1"/>
  <c r="J26"/>
  <c r="L26" s="1"/>
  <c r="G26"/>
  <c r="K26" s="1"/>
  <c r="J25"/>
  <c r="L25" s="1"/>
  <c r="G25"/>
  <c r="K25" s="1"/>
  <c r="J24"/>
  <c r="L24" s="1"/>
  <c r="G24"/>
  <c r="K24" s="1"/>
  <c r="J23"/>
  <c r="L23" s="1"/>
  <c r="G23"/>
  <c r="K23" s="1"/>
  <c r="J22"/>
  <c r="L22" s="1"/>
  <c r="G22"/>
  <c r="K22" s="1"/>
  <c r="J21"/>
  <c r="L21" s="1"/>
  <c r="G21"/>
  <c r="K21" s="1"/>
  <c r="J20"/>
  <c r="L20" s="1"/>
  <c r="G20"/>
  <c r="K20" s="1"/>
  <c r="J19"/>
  <c r="L19" s="1"/>
  <c r="G19"/>
  <c r="K19" s="1"/>
  <c r="J18"/>
  <c r="L18" s="1"/>
  <c r="G18"/>
  <c r="K18" s="1"/>
  <c r="J17"/>
  <c r="L17" s="1"/>
  <c r="G17"/>
  <c r="K17" s="1"/>
  <c r="J16"/>
  <c r="L16" s="1"/>
  <c r="G16"/>
  <c r="K16" s="1"/>
  <c r="J15"/>
  <c r="L15" s="1"/>
  <c r="G15"/>
  <c r="K15" s="1"/>
  <c r="J14"/>
  <c r="L14" s="1"/>
  <c r="G14"/>
  <c r="K14" s="1"/>
  <c r="J13"/>
  <c r="L13" s="1"/>
  <c r="G13"/>
  <c r="K13" s="1"/>
  <c r="J12"/>
  <c r="J28" s="1"/>
  <c r="G12"/>
  <c r="G28" s="1"/>
  <c r="I10"/>
  <c r="H10"/>
  <c r="F10"/>
  <c r="F43" s="1"/>
  <c r="E10"/>
  <c r="E43" s="1"/>
  <c r="D10"/>
  <c r="J9"/>
  <c r="L9" s="1"/>
  <c r="G9"/>
  <c r="K9" s="1"/>
  <c r="J8"/>
  <c r="L8" s="1"/>
  <c r="G8"/>
  <c r="K8" s="1"/>
  <c r="J7"/>
  <c r="L7" s="1"/>
  <c r="G7"/>
  <c r="K7" s="1"/>
  <c r="J6"/>
  <c r="J10" s="1"/>
  <c r="J43" s="1"/>
  <c r="G6"/>
  <c r="G10" s="1"/>
  <c r="G43" s="1"/>
  <c r="K22" i="5"/>
  <c r="M22" s="1"/>
  <c r="K21"/>
  <c r="M21" s="1"/>
  <c r="K20"/>
  <c r="M20" s="1"/>
  <c r="K19"/>
  <c r="M19" s="1"/>
  <c r="K18"/>
  <c r="M18" s="1"/>
  <c r="K17"/>
  <c r="M17" s="1"/>
  <c r="L13"/>
  <c r="L14" s="1"/>
  <c r="L23" s="1"/>
  <c r="I13"/>
  <c r="I14" s="1"/>
  <c r="I23" s="1"/>
  <c r="H13"/>
  <c r="H14" s="1"/>
  <c r="H23" s="1"/>
  <c r="G13"/>
  <c r="G14" s="1"/>
  <c r="G23" s="1"/>
  <c r="F13"/>
  <c r="F14" s="1"/>
  <c r="F23" s="1"/>
  <c r="E13"/>
  <c r="E14" s="1"/>
  <c r="E23" s="1"/>
  <c r="D13"/>
  <c r="D14" s="1"/>
  <c r="D23" s="1"/>
  <c r="C13"/>
  <c r="C14" s="1"/>
  <c r="C23" s="1"/>
  <c r="K12"/>
  <c r="M12" s="1"/>
  <c r="K11"/>
  <c r="M11" s="1"/>
  <c r="K10"/>
  <c r="M10" s="1"/>
  <c r="K9"/>
  <c r="M9" s="1"/>
  <c r="K8"/>
  <c r="M8" s="1"/>
  <c r="K7"/>
  <c r="M7" s="1"/>
  <c r="K4"/>
  <c r="D44" i="3"/>
  <c r="D41"/>
  <c r="D29"/>
  <c r="D19"/>
  <c r="D18"/>
  <c r="D11"/>
  <c r="J94" i="12"/>
  <c r="J85"/>
  <c r="J91" s="1"/>
  <c r="I85"/>
  <c r="I91" s="1"/>
  <c r="J69"/>
  <c r="I69"/>
  <c r="J65"/>
  <c r="I65"/>
  <c r="J59"/>
  <c r="I59"/>
  <c r="J11"/>
  <c r="J10"/>
  <c r="I10"/>
  <c r="J8"/>
  <c r="J24" s="1"/>
  <c r="I8"/>
  <c r="I24" s="1"/>
  <c r="E37" i="1"/>
  <c r="F29"/>
  <c r="E29"/>
  <c r="E19"/>
  <c r="F13"/>
  <c r="E13"/>
  <c r="F10"/>
  <c r="F35" s="1"/>
  <c r="E10"/>
  <c r="E9"/>
  <c r="E35" s="1"/>
  <c r="E42" s="1"/>
  <c r="G51" i="10"/>
  <c r="G35"/>
  <c r="G32"/>
  <c r="G37" s="1"/>
  <c r="G5"/>
  <c r="G19" s="1"/>
  <c r="G39" s="1"/>
  <c r="G53" s="1"/>
  <c r="F5"/>
  <c r="F19" s="1"/>
  <c r="F39" s="1"/>
  <c r="G50" i="4"/>
  <c r="F50"/>
  <c r="G42"/>
  <c r="G58" s="1"/>
  <c r="F42"/>
  <c r="F58" s="1"/>
  <c r="G20"/>
  <c r="D17" i="3" s="1"/>
  <c r="F20" i="4"/>
  <c r="G13"/>
  <c r="D16" i="3" s="1"/>
  <c r="F13" i="4"/>
  <c r="G6"/>
  <c r="G5"/>
  <c r="G32" s="1"/>
  <c r="F5"/>
  <c r="F32" s="1"/>
  <c r="J16" i="5" l="1"/>
  <c r="K16" s="1"/>
  <c r="M16" s="1"/>
  <c r="D7" i="3"/>
  <c r="D20" s="1"/>
  <c r="E49" i="1"/>
  <c r="F49" i="10" s="1"/>
  <c r="F51" s="1"/>
  <c r="F37" i="1"/>
  <c r="F42" s="1"/>
  <c r="F59" i="4"/>
  <c r="G59"/>
  <c r="F53" i="10"/>
  <c r="D43" i="3"/>
  <c r="D46" s="1"/>
  <c r="G122" i="11"/>
  <c r="G124" s="1"/>
  <c r="M4" i="5"/>
  <c r="L6" i="2"/>
  <c r="L10" s="1"/>
  <c r="L12"/>
  <c r="L28" s="1"/>
  <c r="L30"/>
  <c r="L42" s="1"/>
  <c r="J6" i="5" l="1"/>
  <c r="F49" i="1"/>
  <c r="K30" i="2"/>
  <c r="K42" s="1"/>
  <c r="K12"/>
  <c r="K28" s="1"/>
  <c r="L43"/>
  <c r="K6"/>
  <c r="K10" s="1"/>
  <c r="K43" s="1"/>
  <c r="J13" i="5" l="1"/>
  <c r="J14" s="1"/>
  <c r="J23" s="1"/>
  <c r="K6"/>
  <c r="M6" l="1"/>
  <c r="M13" s="1"/>
  <c r="M14" s="1"/>
  <c r="M23" s="1"/>
  <c r="K13"/>
  <c r="K14" s="1"/>
  <c r="K23" s="1"/>
</calcChain>
</file>

<file path=xl/comments1.xml><?xml version="1.0" encoding="utf-8"?>
<comments xmlns="http://schemas.openxmlformats.org/spreadsheetml/2006/main">
  <authors>
    <author>ser</author>
  </authors>
  <commentList>
    <comment ref="B90" authorId="0">
      <text/>
    </comment>
  </commentList>
</comments>
</file>

<file path=xl/comments2.xml><?xml version="1.0" encoding="utf-8"?>
<comments xmlns="http://schemas.openxmlformats.org/spreadsheetml/2006/main">
  <authors>
    <author>OLA</author>
  </authors>
  <commentList>
    <comment ref="E26" authorId="0">
      <text>
        <r>
          <rPr>
            <b/>
            <sz val="9"/>
            <rFont val="Tahoma"/>
            <family val="2"/>
          </rPr>
          <t>OLA:</t>
        </r>
        <r>
          <rPr>
            <sz val="9"/>
            <rFont val="Tahoma"/>
            <family val="2"/>
          </rPr>
          <t xml:space="preserve">
03/06
</t>
        </r>
      </text>
    </comment>
    <comment ref="E30" authorId="0">
      <text>
        <r>
          <rPr>
            <b/>
            <sz val="9"/>
            <rFont val="Tahoma"/>
            <family val="2"/>
          </rPr>
          <t>OLA:</t>
        </r>
        <r>
          <rPr>
            <sz val="9"/>
            <rFont val="Tahoma"/>
            <family val="2"/>
          </rPr>
          <t xml:space="preserve">
13/11
</t>
        </r>
      </text>
    </comment>
    <comment ref="E40" authorId="0">
      <text>
        <r>
          <rPr>
            <b/>
            <sz val="9"/>
            <rFont val="Tahoma"/>
            <family val="2"/>
          </rPr>
          <t>OLA:</t>
        </r>
        <r>
          <rPr>
            <sz val="9"/>
            <rFont val="Tahoma"/>
            <family val="2"/>
          </rPr>
          <t xml:space="preserve">
07/10
</t>
        </r>
      </text>
    </comment>
  </commentList>
</comments>
</file>

<file path=xl/sharedStrings.xml><?xml version="1.0" encoding="utf-8"?>
<sst xmlns="http://schemas.openxmlformats.org/spreadsheetml/2006/main" count="674" uniqueCount="437">
  <si>
    <t>Mirembajtje dhe riparime</t>
  </si>
  <si>
    <t>Taksa dhe tarifa vendore</t>
  </si>
  <si>
    <t>Nr</t>
  </si>
  <si>
    <t>Emertimi</t>
  </si>
  <si>
    <t>Sasia</t>
  </si>
  <si>
    <t>Gjendje</t>
  </si>
  <si>
    <t>Shtesa</t>
  </si>
  <si>
    <t>Pakesime</t>
  </si>
  <si>
    <t>Amortizimi</t>
  </si>
  <si>
    <t>Vl.mbetur</t>
  </si>
  <si>
    <t>Amortiz.i</t>
  </si>
  <si>
    <t>KOMPJUTER</t>
  </si>
  <si>
    <t>TOTALI</t>
  </si>
  <si>
    <t>Amortizimi akumuluar</t>
  </si>
  <si>
    <t>Pershkrimi  i  Elementeve</t>
  </si>
  <si>
    <t>TE ARDHURAT</t>
  </si>
  <si>
    <t>SHPENZIMET</t>
  </si>
  <si>
    <t>A   K   T   I   V   E   T</t>
  </si>
  <si>
    <t>I</t>
  </si>
  <si>
    <t>Aktivet  monetare</t>
  </si>
  <si>
    <t>Banka</t>
  </si>
  <si>
    <t>Arka</t>
  </si>
  <si>
    <t>II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</si>
  <si>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</si>
  <si>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</si>
  <si>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</si>
  <si>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</si>
  <si>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</si>
  <si>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</si>
  <si>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 xml:space="preserve">Tregti me pakice te produkteve industriale dhe </t>
  </si>
  <si>
    <t>ushqimore.Supermarket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</si>
  <si>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</si>
  <si>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</si>
  <si>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</si>
  <si>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</si>
  <si>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</si>
  <si>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</si>
  <si>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</si>
  <si>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</si>
  <si>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</si>
  <si>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</si>
  <si>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</si>
  <si>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</si>
  <si>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</si>
  <si>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</si>
  <si>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Totali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</si>
  <si>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</si>
  <si>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</si>
  <si>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</si>
  <si>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</si>
  <si>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</si>
  <si>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</si>
  <si>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</si>
  <si>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</si>
  <si>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</si>
  <si>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</si>
  <si>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</si>
  <si>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</si>
  <si>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</si>
  <si>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</si>
  <si>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</si>
  <si>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</si>
  <si>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</si>
  <si>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</si>
  <si>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</si>
  <si>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</si>
  <si>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</si>
  <si>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</si>
  <si>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</si>
  <si>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</si>
  <si>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</si>
  <si>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</si>
  <si>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</si>
  <si>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</si>
  <si>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</si>
  <si>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</si>
  <si>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</si>
  <si>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</si>
  <si>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</si>
  <si>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</si>
  <si>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</si>
  <si>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</si>
  <si>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</si>
  <si>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"KOSTOS MESATARE" 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</si>
  <si>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</si>
  <si>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</si>
  <si>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</si>
  <si>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</si>
  <si>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</si>
  <si>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</si>
  <si>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</si>
  <si>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</si>
  <si>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</si>
  <si>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</si>
  <si>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</si>
  <si>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</si>
  <si>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</si>
  <si>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</si>
  <si>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</si>
  <si>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10 % ne vit.</t>
  </si>
  <si>
    <t xml:space="preserve">                                                                             Per Drejtimin e Njesise Ekonomike </t>
  </si>
  <si>
    <t>PAJISJE KOMPJUTERIKE DHE INFORMATIKE</t>
  </si>
  <si>
    <t>PRINTER</t>
  </si>
  <si>
    <t>ANEKS STATISTIKOR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</si>
  <si>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</si>
  <si>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</si>
  <si>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</si>
  <si>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</si>
  <si>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</si>
  <si>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</si>
  <si>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</si>
  <si>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</si>
  <si>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</si>
  <si>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</si>
  <si>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</si>
  <si>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</si>
  <si>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</si>
  <si>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</si>
  <si>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</si>
  <si>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</si>
  <si>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</si>
  <si>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</si>
  <si>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</si>
  <si>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</si>
  <si>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</si>
  <si>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</si>
  <si>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</si>
  <si>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</si>
  <si>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</si>
  <si>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</si>
  <si>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Blerje, shpenzime (a+/-b+c+/-d+e)</t>
  </si>
  <si>
    <t xml:space="preserve"> a) </t>
  </si>
  <si>
    <t>Blerje/shpenzime materiale dhe materiale të tjera (qese, kancelari etj)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</si>
  <si>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</si>
  <si>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</si>
  <si>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</si>
  <si>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</si>
  <si>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</si>
  <si>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</si>
  <si>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</si>
  <si>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</si>
  <si>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 (energji elektrike)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</si>
  <si>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</si>
  <si>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</si>
  <si>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</si>
  <si>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</si>
  <si>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</si>
  <si>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</si>
  <si>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</si>
  <si>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</si>
  <si>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</si>
  <si>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</si>
  <si>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</si>
  <si>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</si>
  <si>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e)</t>
  </si>
  <si>
    <t>Shpenzime për Siguracione Ambjenti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</si>
  <si>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</si>
  <si>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</si>
  <si>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</si>
  <si>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</si>
  <si>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</si>
  <si>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</si>
  <si>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</si>
  <si>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</si>
  <si>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</si>
  <si>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</si>
  <si>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</si>
  <si>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</si>
  <si>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</si>
  <si>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</si>
  <si>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</si>
  <si>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</si>
  <si>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</si>
  <si>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</si>
  <si>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</si>
  <si>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</si>
  <si>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</si>
  <si>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</si>
  <si>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</si>
  <si>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Shpenzime te pa zbritshme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</si>
  <si>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</si>
  <si>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</si>
  <si>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</si>
  <si>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</si>
  <si>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</si>
  <si>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</si>
  <si>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</si>
  <si>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</si>
  <si>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</si>
  <si>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KONDICIONER</t>
  </si>
  <si>
    <t>KOSHA PLASTIKE</t>
  </si>
  <si>
    <t>KASAFORTE</t>
  </si>
  <si>
    <t>MAKINERI DHE PAJISJE ENERGJITIKE</t>
  </si>
  <si>
    <t>MONITOR</t>
  </si>
  <si>
    <t>A.A.M. TE TJERA</t>
  </si>
  <si>
    <t>KONSTRUKSIONE METALIKE</t>
  </si>
  <si>
    <t>Administrator</t>
  </si>
  <si>
    <t>Pasqyra e Pozicionit Financiar (Bilanci)</t>
  </si>
  <si>
    <t>Aktivet Afatshkurtra</t>
  </si>
  <si>
    <t>►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</si>
  <si>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</si>
  <si>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</si>
  <si>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</si>
  <si>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</si>
  <si>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</si>
  <si>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</si>
  <si>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</si>
  <si>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</si>
  <si>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</si>
  <si>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</si>
  <si>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 xml:space="preserve">Kerkesa ndaj tatim taksave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</si>
  <si>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</si>
  <si>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</si>
  <si>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</si>
  <si>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</si>
  <si>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</si>
  <si>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</si>
  <si>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</si>
  <si>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</si>
  <si>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</si>
  <si>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</si>
  <si>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</si>
  <si>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</si>
  <si>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</si>
  <si>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</si>
  <si>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</si>
  <si>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</si>
  <si>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</si>
  <si>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</si>
  <si>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</si>
  <si>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</si>
  <si>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</si>
  <si>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</si>
  <si>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</si>
  <si>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>Pajisje kompjuterike, pajisje zyre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</si>
  <si>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</si>
  <si>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</si>
  <si>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</si>
  <si>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</si>
  <si>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</si>
  <si>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</si>
  <si>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</si>
  <si>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</si>
  <si>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</si>
  <si>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</si>
  <si>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</si>
  <si>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</si>
  <si>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</si>
  <si>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</si>
  <si>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</si>
  <si>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</si>
  <si>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</si>
  <si>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</si>
  <si>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</si>
  <si>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</si>
  <si>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</si>
  <si>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</si>
  <si>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</si>
  <si>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</si>
  <si>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</si>
  <si>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</si>
  <si>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</si>
  <si>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</si>
  <si>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</si>
  <si>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</si>
  <si>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</si>
  <si>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</si>
  <si>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</si>
  <si>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</si>
  <si>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</si>
  <si>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</si>
  <si>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</si>
  <si>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</si>
  <si>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</si>
  <si>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</si>
  <si>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</si>
  <si>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</si>
  <si>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</si>
  <si>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</si>
  <si>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</si>
  <si>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</si>
  <si>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</si>
  <si>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</si>
  <si>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</si>
  <si>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</si>
  <si>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</si>
  <si>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</si>
  <si>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</si>
  <si>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</si>
  <si>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</si>
  <si>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</si>
  <si>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</si>
  <si>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</si>
  <si>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</si>
  <si>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</si>
  <si>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</si>
  <si>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</si>
  <si>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</si>
  <si>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</si>
  <si>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</si>
  <si>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</si>
  <si>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</si>
  <si>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</si>
  <si>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</si>
  <si>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</si>
  <si>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</si>
  <si>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</si>
  <si>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</si>
  <si>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</si>
  <si>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</si>
  <si>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</si>
  <si>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</si>
  <si>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</si>
  <si>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</si>
  <si>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</si>
  <si>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</si>
  <si>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</si>
  <si>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</si>
  <si>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</si>
  <si>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</si>
  <si>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</si>
  <si>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</si>
  <si>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</si>
  <si>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</si>
  <si>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</si>
  <si>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</si>
  <si>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</si>
  <si>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</si>
  <si>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</si>
  <si>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</si>
  <si>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</si>
  <si>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</si>
  <si>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</si>
  <si>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</si>
  <si>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</si>
  <si>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</si>
  <si>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</si>
  <si>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</si>
  <si>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</si>
  <si>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</si>
  <si>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</si>
  <si>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</si>
  <si>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</si>
  <si>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</si>
  <si>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</si>
  <si>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</si>
  <si>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</si>
  <si>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</si>
  <si>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</si>
  <si>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</si>
  <si>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</si>
  <si>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</si>
  <si>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</si>
  <si>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</si>
  <si>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</si>
  <si>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</si>
  <si>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</si>
  <si>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</si>
  <si>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</si>
  <si>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</si>
  <si>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</si>
  <si>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</si>
  <si>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</si>
  <si>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</si>
  <si>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</si>
  <si>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</si>
  <si>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</si>
  <si>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</si>
  <si>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</si>
  <si>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</si>
  <si>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</si>
  <si>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</si>
  <si>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</si>
  <si>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</si>
  <si>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</si>
  <si>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</si>
  <si>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</si>
  <si>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</si>
  <si>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</si>
  <si>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</si>
  <si>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</si>
  <si>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</si>
  <si>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</si>
  <si>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</si>
  <si>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SERVER</t>
  </si>
  <si>
    <t>Shoqeria  BIG TREGU I ORIZIT</t>
  </si>
  <si>
    <t>Shoqeria  BIG TREGU I ORIZIT  SHPK</t>
  </si>
  <si>
    <t>L57221204B</t>
  </si>
  <si>
    <t>BIG TREGU I ORIZIT   SHPK</t>
  </si>
  <si>
    <t>Shoqeria  BIGTREGU I ORIZIT  SHPK</t>
  </si>
  <si>
    <t>PAJISJE ELEKTRIKE</t>
  </si>
  <si>
    <t>NEONA</t>
  </si>
  <si>
    <t>MODEM</t>
  </si>
  <si>
    <t>SIM</t>
  </si>
  <si>
    <t>TASTJERE ZIP 30 BUTONA</t>
  </si>
  <si>
    <t>AMPLIFIKATA PER PAISJE</t>
  </si>
  <si>
    <t>KABELL HPC ZIP</t>
  </si>
  <si>
    <t>EIA D -490 PALMAR</t>
  </si>
  <si>
    <t>KASE ZIP 60MM</t>
  </si>
  <si>
    <t>PESHORE ELEKTRONIKE</t>
  </si>
  <si>
    <t>LEXUES KASE</t>
  </si>
  <si>
    <t>PRINTER BIXOLON</t>
  </si>
  <si>
    <t>TV 32</t>
  </si>
  <si>
    <t>VITRINE FRIGORIFERIKE</t>
  </si>
  <si>
    <t>BANAK FRIGORIFERIK</t>
  </si>
  <si>
    <t>TAVOLINA METALIKE</t>
  </si>
  <si>
    <t>KARRIKE METALIKE</t>
  </si>
  <si>
    <t>PLLAKA</t>
  </si>
  <si>
    <t>KARROCA MARKETI</t>
  </si>
  <si>
    <t>BOKSE TAVANI</t>
  </si>
  <si>
    <t>Shoqeria  BIG TREGU I ORIZIT SHPK</t>
  </si>
  <si>
    <t>Administratori:</t>
  </si>
  <si>
    <t xml:space="preserve"> Lagjja Lef Sallata, Rruga Veledin Kollozi, </t>
  </si>
  <si>
    <t>VLORE</t>
  </si>
  <si>
    <t>Shoqeria  BIG TREGU ORIZIT  SHPK</t>
  </si>
  <si>
    <t>BATERI VARTRA</t>
  </si>
  <si>
    <t>Fikse zjarri</t>
  </si>
  <si>
    <t xml:space="preserve">                                                                                    (    Arsen Devollaj  )</t>
  </si>
  <si>
    <t>VITI 2018</t>
  </si>
  <si>
    <t>Pozicioni financiar i rideklaruar më 1 janar 2018</t>
  </si>
  <si>
    <t>Pozicioni financiar më 31 dhjetor 2018</t>
  </si>
  <si>
    <t>Viti   2019</t>
  </si>
  <si>
    <t>01.01.2019</t>
  </si>
  <si>
    <t>31.12.2019</t>
  </si>
  <si>
    <t>VITI 2019</t>
  </si>
  <si>
    <t>-</t>
  </si>
  <si>
    <t>Pozicioni financiar i rideklaruar më 1 janar 2019</t>
  </si>
  <si>
    <t>Inventari I Aktiveve Afatgjata Materiale 2019</t>
  </si>
  <si>
    <t>I akumuluar 01/01/2019</t>
  </si>
  <si>
    <t>vitit 2019</t>
  </si>
  <si>
    <t>KAMERA</t>
  </si>
  <si>
    <t>DHOME FRIGORIFERIKE</t>
  </si>
  <si>
    <t>Aktivet Afatgjata Materiale 31/12/2019</t>
  </si>
  <si>
    <t>Amortizimi A.A.Materiale 2019</t>
  </si>
  <si>
    <t>Vlera Kontabel Neto e A.A.Materiale 2019</t>
  </si>
  <si>
    <t>.</t>
  </si>
  <si>
    <t>Pozicioni financiar më 31 dhjetor 2019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</si>
</sst>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&quot;£&quot;#,##0;\-&quot;£&quot;#,##0"/>
    <numFmt numFmtId="171" formatCode="_-* #,##0.00_-;\-* #,##0.00_-;_-* &quot;-&quot;??_-;_-@_-"/>
    <numFmt numFmtId="172" formatCode="_-* #,##0.00_L_e_k_-;\-* #,##0.00_L_e_k_-;_-* &quot;-&quot;??_L_e_k_-;_-@_-"/>
    <numFmt numFmtId="184" formatCode="_(* #,##0_);_(* \(#,##0\);_(* &quot;-&quot;??_);_(@_)"/>
    <numFmt numFmtId="185" formatCode="dd\.mm\.yy"/>
    <numFmt numFmtId="216" formatCode="#,##0.00000000"/>
    <numFmt numFmtId="222" formatCode="#,##0.000000000000_);\(#,##0.000000000000\)"/>
  </numFmts>
  <fonts count="73">
    <font>
      <sz val="10"/>
      <color indexed="8"/>
      <name val="Arial"/>
      <charset val="1"/>
    </font>
    <font>
      <sz val="8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indexed="10"/>
      <name val="Calibri"/>
      <family val="2"/>
    </font>
    <font>
      <sz val="10"/>
      <name val="Arial CE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11"/>
      <name val="Calibri"/>
      <family val="2"/>
    </font>
    <font>
      <b/>
      <sz val="14"/>
      <name val="Times New Roman"/>
      <family val="1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ahoma"/>
      <family val="2"/>
    </font>
    <font>
      <sz val="16"/>
      <name val="Arial Narrow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Tahoma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1"/>
      <color rgb="FFFF0000"/>
      <name val="Calibri"/>
      <family val="2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charset val="1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64">
    <xf numFmtId="0" fontId="0" fillId="0" borderId="0" applyNumberFormat="0" applyFill="0" applyBorder="0" applyAlignment="0" applyProtection="0"/>
    <xf numFmtId="0" fontId="60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8" borderId="0" applyNumberFormat="0" applyBorder="0" applyAlignment="0" applyProtection="0"/>
    <xf numFmtId="0" fontId="60" fillId="12" borderId="0" applyNumberFormat="0" applyBorder="0" applyAlignment="0" applyProtection="0"/>
    <xf numFmtId="0" fontId="71" fillId="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1" borderId="0" applyNumberFormat="0" applyBorder="0" applyAlignment="0" applyProtection="0"/>
    <xf numFmtId="0" fontId="71" fillId="8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0" fillId="20" borderId="0" applyNumberFormat="0" applyBorder="0" applyAlignment="0" applyProtection="0"/>
    <xf numFmtId="0" fontId="69" fillId="5" borderId="1" applyNumberFormat="0" applyAlignment="0" applyProtection="0"/>
    <xf numFmtId="0" fontId="68" fillId="21" borderId="2" applyNumberFormat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65" fillId="0" borderId="3" applyNumberFormat="0" applyFill="0" applyAlignment="0" applyProtection="0"/>
    <xf numFmtId="0" fontId="64" fillId="0" borderId="4" applyNumberFormat="0" applyFill="0" applyAlignment="0" applyProtection="0"/>
    <xf numFmtId="0" fontId="63" fillId="0" borderId="5" applyNumberFormat="0" applyFill="0" applyAlignment="0" applyProtection="0"/>
    <xf numFmtId="0" fontId="63" fillId="0" borderId="0" applyNumberFormat="0" applyFill="0" applyBorder="0" applyAlignment="0" applyProtection="0"/>
    <xf numFmtId="0" fontId="62" fillId="22" borderId="1" applyNumberFormat="0" applyAlignment="0" applyProtection="0"/>
    <xf numFmtId="0" fontId="20" fillId="0" borderId="6" applyNumberFormat="0" applyFill="0" applyAlignment="0" applyProtection="0"/>
    <xf numFmtId="0" fontId="61" fillId="23" borderId="0" applyNumberFormat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72" fillId="0" borderId="0">
      <alignment vertical="top"/>
    </xf>
    <xf numFmtId="0" fontId="72" fillId="0" borderId="0" applyNumberFormat="0" applyFill="0" applyBorder="0" applyAlignment="0" applyProtection="0"/>
    <xf numFmtId="0" fontId="72" fillId="0" borderId="0">
      <alignment vertical="top"/>
    </xf>
    <xf numFmtId="0" fontId="72" fillId="0" borderId="0">
      <alignment vertical="top"/>
    </xf>
    <xf numFmtId="0" fontId="72" fillId="0" borderId="0">
      <alignment vertical="top"/>
    </xf>
    <xf numFmtId="0" fontId="60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/>
    <xf numFmtId="0" fontId="21" fillId="0" borderId="0"/>
    <xf numFmtId="0" fontId="72" fillId="24" borderId="7" applyNumberFormat="0" applyFont="0" applyAlignment="0" applyProtection="0"/>
    <xf numFmtId="0" fontId="59" fillId="5" borderId="8" applyNumberFormat="0" applyAlignment="0" applyProtection="0"/>
    <xf numFmtId="9" fontId="24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56" fillId="0" borderId="0" applyNumberFormat="0" applyFill="0" applyBorder="0" applyAlignment="0" applyProtection="0"/>
  </cellStyleXfs>
  <cellXfs count="518">
    <xf numFmtId="0" fontId="0" fillId="0" borderId="0" xfId="0" applyAlignment="1"/>
    <xf numFmtId="0" fontId="6" fillId="0" borderId="6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4" fontId="12" fillId="0" borderId="16" xfId="0" applyNumberFormat="1" applyFont="1" applyBorder="1" applyAlignment="1">
      <alignment horizontal="center"/>
    </xf>
    <xf numFmtId="0" fontId="6" fillId="0" borderId="10" xfId="0" applyFont="1" applyBorder="1" applyAlignment="1"/>
    <xf numFmtId="0" fontId="4" fillId="0" borderId="0" xfId="0" applyFont="1" applyAlignment="1"/>
    <xf numFmtId="3" fontId="4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12" fillId="0" borderId="15" xfId="0" applyFont="1" applyBorder="1" applyAlignment="1"/>
    <xf numFmtId="0" fontId="12" fillId="0" borderId="0" xfId="0" applyFont="1" applyBorder="1" applyAlignment="1"/>
    <xf numFmtId="0" fontId="12" fillId="0" borderId="16" xfId="0" applyFont="1" applyBorder="1" applyAlignment="1">
      <alignment horizontal="right"/>
    </xf>
    <xf numFmtId="0" fontId="12" fillId="0" borderId="16" xfId="0" applyFont="1" applyBorder="1" applyAlignment="1">
      <alignment horizontal="center"/>
    </xf>
    <xf numFmtId="0" fontId="12" fillId="0" borderId="16" xfId="0" applyFont="1" applyBorder="1" applyAlignment="1"/>
    <xf numFmtId="0" fontId="12" fillId="0" borderId="17" xfId="0" applyFont="1" applyBorder="1" applyAlignment="1"/>
    <xf numFmtId="0" fontId="12" fillId="0" borderId="0" xfId="0" applyFont="1" applyAlignment="1"/>
    <xf numFmtId="0" fontId="12" fillId="0" borderId="13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/>
    <xf numFmtId="0" fontId="12" fillId="0" borderId="18" xfId="0" applyFont="1" applyBorder="1" applyAlignment="1"/>
    <xf numFmtId="0" fontId="12" fillId="0" borderId="18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17" xfId="0" applyFont="1" applyBorder="1" applyAlignment="1"/>
    <xf numFmtId="1" fontId="4" fillId="0" borderId="0" xfId="0" applyNumberFormat="1" applyFont="1" applyBorder="1" applyAlignment="1"/>
    <xf numFmtId="0" fontId="19" fillId="0" borderId="0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7" xfId="0" applyFont="1" applyBorder="1" applyAlignment="1"/>
    <xf numFmtId="0" fontId="5" fillId="0" borderId="0" xfId="0" applyFont="1" applyAlignment="1"/>
    <xf numFmtId="0" fontId="4" fillId="0" borderId="19" xfId="0" applyFont="1" applyBorder="1" applyAlignment="1"/>
    <xf numFmtId="0" fontId="4" fillId="0" borderId="16" xfId="0" applyFont="1" applyBorder="1" applyAlignment="1"/>
    <xf numFmtId="0" fontId="4" fillId="0" borderId="20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17" xfId="0" applyBorder="1" applyAlignme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7" xfId="0" applyFont="1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Fill="1" applyBorder="1" applyAlignment="1"/>
    <xf numFmtId="0" fontId="13" fillId="0" borderId="0" xfId="0" applyFont="1" applyBorder="1" applyAlignment="1">
      <alignment vertical="center"/>
    </xf>
    <xf numFmtId="0" fontId="1" fillId="0" borderId="15" xfId="0" applyFont="1" applyBorder="1" applyAlignment="1"/>
    <xf numFmtId="0" fontId="9" fillId="0" borderId="21" xfId="0" applyFont="1" applyBorder="1" applyAlignment="1">
      <alignment horizontal="center"/>
    </xf>
    <xf numFmtId="0" fontId="1" fillId="0" borderId="22" xfId="0" applyFont="1" applyBorder="1" applyAlignment="1"/>
    <xf numFmtId="0" fontId="1" fillId="0" borderId="17" xfId="0" applyFont="1" applyBorder="1" applyAlignment="1"/>
    <xf numFmtId="0" fontId="1" fillId="0" borderId="0" xfId="0" applyFont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1" fillId="0" borderId="24" xfId="0" applyFont="1" applyBorder="1" applyAlignment="1"/>
    <xf numFmtId="0" fontId="1" fillId="0" borderId="23" xfId="0" applyFont="1" applyFill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1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/>
    <xf numFmtId="0" fontId="0" fillId="0" borderId="16" xfId="0" applyBorder="1" applyAlignment="1"/>
    <xf numFmtId="0" fontId="0" fillId="0" borderId="20" xfId="0" applyBorder="1" applyAlignment="1"/>
    <xf numFmtId="0" fontId="4" fillId="0" borderId="0" xfId="0" applyFont="1" applyAlignment="1">
      <alignment horizontal="center"/>
    </xf>
    <xf numFmtId="0" fontId="19" fillId="0" borderId="0" xfId="0" applyFont="1" applyBorder="1" applyAlignment="1"/>
    <xf numFmtId="0" fontId="1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6" fillId="0" borderId="27" xfId="56" applyFont="1" applyBorder="1" applyAlignment="1">
      <alignment horizontal="center"/>
    </xf>
    <xf numFmtId="2" fontId="22" fillId="0" borderId="17" xfId="56" applyNumberFormat="1" applyFont="1" applyBorder="1" applyAlignment="1">
      <alignment horizontal="center" wrapText="1"/>
    </xf>
    <xf numFmtId="0" fontId="6" fillId="0" borderId="28" xfId="56" applyFont="1" applyBorder="1" applyAlignment="1">
      <alignment horizontal="center"/>
    </xf>
    <xf numFmtId="0" fontId="6" fillId="0" borderId="29" xfId="56" applyFont="1" applyBorder="1" applyAlignment="1">
      <alignment horizontal="left" wrapText="1"/>
    </xf>
    <xf numFmtId="0" fontId="4" fillId="0" borderId="30" xfId="56" applyFont="1" applyBorder="1" applyAlignment="1">
      <alignment horizontal="center"/>
    </xf>
    <xf numFmtId="0" fontId="4" fillId="0" borderId="31" xfId="56" applyFont="1" applyBorder="1" applyAlignment="1">
      <alignment horizontal="left" wrapText="1"/>
    </xf>
    <xf numFmtId="0" fontId="4" fillId="0" borderId="32" xfId="56" applyFont="1" applyBorder="1" applyAlignment="1">
      <alignment horizontal="center"/>
    </xf>
    <xf numFmtId="0" fontId="8" fillId="0" borderId="31" xfId="56" applyFont="1" applyBorder="1" applyAlignment="1">
      <alignment horizontal="left" wrapText="1"/>
    </xf>
    <xf numFmtId="0" fontId="6" fillId="0" borderId="33" xfId="56" applyFont="1" applyBorder="1" applyAlignment="1">
      <alignment horizontal="center"/>
    </xf>
    <xf numFmtId="0" fontId="6" fillId="0" borderId="31" xfId="56" applyFont="1" applyBorder="1" applyAlignment="1">
      <alignment horizontal="left" wrapText="1"/>
    </xf>
    <xf numFmtId="0" fontId="4" fillId="0" borderId="34" xfId="56" applyFont="1" applyBorder="1" applyAlignment="1">
      <alignment horizontal="left" wrapText="1"/>
    </xf>
    <xf numFmtId="0" fontId="4" fillId="0" borderId="35" xfId="56" applyFont="1" applyBorder="1" applyAlignment="1">
      <alignment horizontal="center"/>
    </xf>
    <xf numFmtId="0" fontId="4" fillId="0" borderId="20" xfId="56" applyFont="1" applyBorder="1" applyAlignment="1">
      <alignment horizontal="left" wrapText="1"/>
    </xf>
    <xf numFmtId="0" fontId="6" fillId="0" borderId="33" xfId="56" applyFont="1" applyBorder="1" applyAlignment="1">
      <alignment horizontal="center" vertical="center"/>
    </xf>
    <xf numFmtId="0" fontId="6" fillId="0" borderId="32" xfId="56" applyFont="1" applyBorder="1" applyAlignment="1">
      <alignment horizontal="center" vertical="center"/>
    </xf>
    <xf numFmtId="0" fontId="4" fillId="0" borderId="31" xfId="56" applyFont="1" applyBorder="1" applyAlignment="1">
      <alignment horizontal="center" wrapText="1"/>
    </xf>
    <xf numFmtId="0" fontId="6" fillId="0" borderId="30" xfId="56" applyFont="1" applyBorder="1" applyAlignment="1">
      <alignment horizontal="center"/>
    </xf>
    <xf numFmtId="0" fontId="15" fillId="0" borderId="10" xfId="56" applyFont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32" xfId="56" applyFont="1" applyBorder="1" applyAlignment="1">
      <alignment horizontal="center"/>
    </xf>
    <xf numFmtId="0" fontId="6" fillId="0" borderId="10" xfId="56" applyFont="1" applyBorder="1" applyAlignment="1">
      <alignment horizontal="left" wrapText="1"/>
    </xf>
    <xf numFmtId="0" fontId="6" fillId="0" borderId="35" xfId="56" applyFont="1" applyBorder="1" applyAlignment="1">
      <alignment horizontal="center"/>
    </xf>
    <xf numFmtId="0" fontId="6" fillId="0" borderId="34" xfId="56" applyFont="1" applyBorder="1" applyAlignment="1">
      <alignment horizontal="left" wrapText="1"/>
    </xf>
    <xf numFmtId="0" fontId="6" fillId="0" borderId="36" xfId="56" applyFont="1" applyBorder="1" applyAlignment="1">
      <alignment horizontal="center"/>
    </xf>
    <xf numFmtId="0" fontId="6" fillId="0" borderId="37" xfId="56" applyFont="1" applyBorder="1" applyAlignment="1">
      <alignment horizontal="left" wrapText="1"/>
    </xf>
    <xf numFmtId="3" fontId="6" fillId="0" borderId="37" xfId="56" applyNumberFormat="1" applyFont="1" applyBorder="1" applyAlignment="1"/>
    <xf numFmtId="0" fontId="6" fillId="0" borderId="0" xfId="56" applyFont="1" applyBorder="1" applyAlignment="1">
      <alignment horizontal="center"/>
    </xf>
    <xf numFmtId="0" fontId="6" fillId="0" borderId="0" xfId="56" applyFont="1" applyBorder="1" applyAlignment="1">
      <alignment horizontal="left" wrapText="1"/>
    </xf>
    <xf numFmtId="0" fontId="1" fillId="0" borderId="27" xfId="56" applyFont="1" applyBorder="1"/>
    <xf numFmtId="2" fontId="22" fillId="0" borderId="27" xfId="56" applyNumberFormat="1" applyFont="1" applyBorder="1" applyAlignment="1">
      <alignment horizontal="center" wrapText="1"/>
    </xf>
    <xf numFmtId="0" fontId="11" fillId="0" borderId="38" xfId="56" applyFont="1" applyBorder="1" applyAlignment="1">
      <alignment horizontal="center"/>
    </xf>
    <xf numFmtId="0" fontId="11" fillId="0" borderId="29" xfId="56" applyFont="1" applyBorder="1" applyAlignment="1">
      <alignment horizontal="left" wrapText="1"/>
    </xf>
    <xf numFmtId="0" fontId="1" fillId="0" borderId="33" xfId="56" applyFont="1" applyBorder="1" applyAlignment="1">
      <alignment horizontal="left"/>
    </xf>
    <xf numFmtId="0" fontId="1" fillId="0" borderId="10" xfId="57" applyFont="1" applyFill="1" applyBorder="1" applyAlignment="1">
      <alignment horizontal="left" wrapText="1"/>
    </xf>
    <xf numFmtId="0" fontId="1" fillId="0" borderId="10" xfId="56" applyFont="1" applyBorder="1" applyAlignment="1">
      <alignment horizontal="left" wrapText="1"/>
    </xf>
    <xf numFmtId="0" fontId="11" fillId="0" borderId="33" xfId="56" applyFont="1" applyBorder="1" applyAlignment="1">
      <alignment horizontal="center"/>
    </xf>
    <xf numFmtId="0" fontId="11" fillId="0" borderId="10" xfId="56" applyFont="1" applyBorder="1" applyAlignment="1">
      <alignment horizontal="left" wrapText="1"/>
    </xf>
    <xf numFmtId="3" fontId="11" fillId="0" borderId="10" xfId="56" applyNumberFormat="1" applyFont="1" applyBorder="1" applyAlignment="1"/>
    <xf numFmtId="0" fontId="1" fillId="0" borderId="33" xfId="56" applyFont="1" applyBorder="1" applyAlignment="1">
      <alignment horizontal="center"/>
    </xf>
    <xf numFmtId="0" fontId="1" fillId="0" borderId="10" xfId="56" applyFont="1" applyBorder="1" applyAlignment="1">
      <alignment horizontal="left"/>
    </xf>
    <xf numFmtId="0" fontId="1" fillId="0" borderId="33" xfId="56" applyFont="1" applyFill="1" applyBorder="1" applyAlignment="1">
      <alignment horizontal="center"/>
    </xf>
    <xf numFmtId="0" fontId="11" fillId="0" borderId="10" xfId="56" applyFont="1" applyBorder="1" applyAlignment="1">
      <alignment horizontal="left"/>
    </xf>
    <xf numFmtId="0" fontId="1" fillId="0" borderId="39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11" fillId="0" borderId="33" xfId="56" applyFont="1" applyBorder="1"/>
    <xf numFmtId="0" fontId="1" fillId="0" borderId="33" xfId="0" applyFont="1" applyBorder="1" applyAlignment="1"/>
    <xf numFmtId="0" fontId="1" fillId="0" borderId="33" xfId="56" applyFont="1" applyBorder="1"/>
    <xf numFmtId="0" fontId="1" fillId="0" borderId="36" xfId="56" applyFont="1" applyBorder="1"/>
    <xf numFmtId="0" fontId="11" fillId="0" borderId="37" xfId="56" applyFont="1" applyBorder="1" applyAlignment="1">
      <alignment horizontal="left"/>
    </xf>
    <xf numFmtId="0" fontId="1" fillId="0" borderId="37" xfId="56" applyFont="1" applyBorder="1" applyAlignment="1">
      <alignment horizontal="left"/>
    </xf>
    <xf numFmtId="0" fontId="1" fillId="0" borderId="0" xfId="0" applyFont="1" applyAlignment="1"/>
    <xf numFmtId="0" fontId="11" fillId="0" borderId="0" xfId="56" applyFont="1" applyBorder="1" applyAlignment="1">
      <alignment horizontal="left"/>
    </xf>
    <xf numFmtId="0" fontId="4" fillId="0" borderId="0" xfId="0" applyFont="1" applyFill="1" applyAlignment="1"/>
    <xf numFmtId="3" fontId="11" fillId="0" borderId="40" xfId="56" applyNumberFormat="1" applyFont="1" applyFill="1" applyBorder="1" applyAlignment="1"/>
    <xf numFmtId="3" fontId="1" fillId="0" borderId="10" xfId="56" applyNumberFormat="1" applyFont="1" applyFill="1" applyBorder="1" applyAlignment="1"/>
    <xf numFmtId="3" fontId="11" fillId="0" borderId="10" xfId="56" applyNumberFormat="1" applyFont="1" applyFill="1" applyBorder="1" applyAlignment="1"/>
    <xf numFmtId="0" fontId="8" fillId="0" borderId="31" xfId="0" applyFont="1" applyBorder="1" applyAlignment="1">
      <alignment vertical="center"/>
    </xf>
    <xf numFmtId="3" fontId="4" fillId="0" borderId="27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14" fontId="4" fillId="0" borderId="34" xfId="0" applyNumberFormat="1" applyFont="1" applyFill="1" applyBorder="1" applyAlignment="1">
      <alignment horizontal="center"/>
    </xf>
    <xf numFmtId="3" fontId="4" fillId="0" borderId="0" xfId="0" applyNumberFormat="1" applyFont="1" applyFill="1" applyAlignment="1"/>
    <xf numFmtId="3" fontId="4" fillId="0" borderId="10" xfId="0" applyNumberFormat="1" applyFont="1" applyFill="1" applyBorder="1" applyAlignment="1"/>
    <xf numFmtId="0" fontId="29" fillId="0" borderId="10" xfId="0" applyFont="1" applyFill="1" applyBorder="1" applyAlignment="1"/>
    <xf numFmtId="0" fontId="28" fillId="0" borderId="10" xfId="0" applyFont="1" applyFill="1" applyBorder="1" applyAlignment="1"/>
    <xf numFmtId="0" fontId="29" fillId="0" borderId="0" xfId="0" applyFont="1" applyFill="1" applyBorder="1" applyAlignment="1"/>
    <xf numFmtId="0" fontId="28" fillId="0" borderId="0" xfId="0" applyFont="1" applyFill="1" applyBorder="1" applyAlignment="1"/>
    <xf numFmtId="3" fontId="29" fillId="0" borderId="0" xfId="0" applyNumberFormat="1" applyFont="1" applyFill="1" applyBorder="1" applyAlignment="1"/>
    <xf numFmtId="0" fontId="12" fillId="0" borderId="34" xfId="0" applyFont="1" applyFill="1" applyBorder="1" applyAlignment="1">
      <alignment horizontal="center" vertical="center"/>
    </xf>
    <xf numFmtId="0" fontId="12" fillId="0" borderId="0" xfId="0" applyFont="1" applyFill="1" applyAlignment="1"/>
    <xf numFmtId="3" fontId="16" fillId="0" borderId="10" xfId="0" applyNumberFormat="1" applyFont="1" applyFill="1" applyBorder="1" applyAlignment="1"/>
    <xf numFmtId="3" fontId="0" fillId="0" borderId="0" xfId="0" applyNumberFormat="1" applyBorder="1" applyAlignment="1"/>
    <xf numFmtId="0" fontId="25" fillId="0" borderId="0" xfId="0" applyNumberFormat="1" applyFont="1" applyBorder="1" applyAlignment="1">
      <alignment horizontal="left" vertical="top"/>
    </xf>
    <xf numFmtId="39" fontId="7" fillId="0" borderId="0" xfId="0" applyNumberFormat="1" applyFont="1" applyBorder="1" applyAlignment="1">
      <alignment horizontal="right" vertical="top"/>
    </xf>
    <xf numFmtId="39" fontId="0" fillId="0" borderId="0" xfId="0" applyNumberFormat="1" applyBorder="1" applyAlignment="1"/>
    <xf numFmtId="0" fontId="25" fillId="0" borderId="0" xfId="0" applyNumberFormat="1" applyFont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3" fontId="4" fillId="0" borderId="0" xfId="0" applyNumberFormat="1" applyFont="1" applyAlignment="1"/>
    <xf numFmtId="37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/>
    <xf numFmtId="1" fontId="1" fillId="0" borderId="0" xfId="0" applyNumberFormat="1" applyFont="1" applyAlignment="1">
      <alignment horizontal="right" vertical="top"/>
    </xf>
    <xf numFmtId="1" fontId="55" fillId="0" borderId="0" xfId="0" applyNumberFormat="1" applyFont="1" applyAlignment="1"/>
    <xf numFmtId="1" fontId="55" fillId="0" borderId="0" xfId="0" applyNumberFormat="1" applyFont="1" applyFill="1" applyAlignme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" fillId="0" borderId="0" xfId="56" applyFont="1" applyBorder="1"/>
    <xf numFmtId="0" fontId="23" fillId="0" borderId="0" xfId="56" applyFont="1" applyBorder="1" applyAlignment="1">
      <alignment horizontal="left"/>
    </xf>
    <xf numFmtId="0" fontId="1" fillId="0" borderId="0" xfId="56" applyFont="1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4" fillId="0" borderId="0" xfId="0" applyNumberFormat="1" applyFont="1" applyAlignment="1"/>
    <xf numFmtId="0" fontId="4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37" fontId="6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7" fontId="4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7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1" xfId="0" applyFont="1" applyBorder="1" applyAlignment="1"/>
    <xf numFmtId="3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4" fillId="0" borderId="0" xfId="46" applyFont="1" applyAlignment="1"/>
    <xf numFmtId="0" fontId="54" fillId="0" borderId="0" xfId="46" applyFont="1" applyAlignment="1">
      <alignment vertical="center"/>
    </xf>
    <xf numFmtId="0" fontId="54" fillId="0" borderId="10" xfId="46" applyFont="1" applyBorder="1" applyAlignment="1"/>
    <xf numFmtId="0" fontId="33" fillId="0" borderId="10" xfId="46" applyFont="1" applyBorder="1" applyAlignment="1">
      <alignment vertical="center" textRotation="90" wrapText="1"/>
    </xf>
    <xf numFmtId="0" fontId="34" fillId="0" borderId="10" xfId="46" applyFont="1" applyBorder="1" applyAlignment="1">
      <alignment horizontal="center" vertical="center" textRotation="90"/>
    </xf>
    <xf numFmtId="0" fontId="34" fillId="0" borderId="10" xfId="46" applyFont="1" applyBorder="1" applyAlignment="1">
      <alignment horizontal="center" vertical="center" textRotation="90" wrapText="1"/>
    </xf>
    <xf numFmtId="0" fontId="34" fillId="0" borderId="10" xfId="46" applyFont="1" applyBorder="1" applyAlignment="1">
      <alignment vertical="center" wrapText="1"/>
    </xf>
    <xf numFmtId="0" fontId="33" fillId="0" borderId="10" xfId="46" applyFont="1" applyBorder="1" applyAlignment="1">
      <alignment vertical="center" wrapText="1"/>
    </xf>
    <xf numFmtId="0" fontId="43" fillId="0" borderId="0" xfId="46" applyFont="1" applyAlignment="1">
      <alignment horizontal="center"/>
    </xf>
    <xf numFmtId="0" fontId="34" fillId="0" borderId="0" xfId="46" applyFont="1" applyBorder="1" applyAlignment="1">
      <alignment horizontal="center" vertical="center" textRotation="90" wrapText="1"/>
    </xf>
    <xf numFmtId="37" fontId="6" fillId="0" borderId="0" xfId="28" applyNumberFormat="1" applyFont="1" applyBorder="1" applyAlignment="1">
      <alignment horizontal="center" vertical="center" wrapText="1"/>
    </xf>
    <xf numFmtId="37" fontId="4" fillId="0" borderId="0" xfId="28" applyNumberFormat="1" applyFont="1" applyBorder="1" applyAlignment="1">
      <alignment horizontal="center" vertical="center" wrapText="1"/>
    </xf>
    <xf numFmtId="0" fontId="29" fillId="0" borderId="10" xfId="48" applyNumberFormat="1" applyFont="1" applyFill="1" applyBorder="1" applyAlignment="1">
      <alignment vertical="top"/>
    </xf>
    <xf numFmtId="1" fontId="29" fillId="0" borderId="10" xfId="48" applyNumberFormat="1" applyFont="1" applyFill="1" applyBorder="1" applyAlignment="1">
      <alignment horizontal="right" vertical="top"/>
    </xf>
    <xf numFmtId="3" fontId="29" fillId="0" borderId="10" xfId="33" applyNumberFormat="1" applyFont="1" applyFill="1" applyBorder="1" applyAlignment="1"/>
    <xf numFmtId="0" fontId="30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3" fontId="24" fillId="0" borderId="0" xfId="29" applyNumberFormat="1" applyFont="1" applyAlignment="1">
      <alignment vertical="top"/>
    </xf>
    <xf numFmtId="0" fontId="53" fillId="0" borderId="0" xfId="0" applyFont="1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37" fontId="4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left" vertical="top"/>
    </xf>
    <xf numFmtId="0" fontId="36" fillId="0" borderId="16" xfId="0" applyFont="1" applyBorder="1" applyAlignment="1"/>
    <xf numFmtId="3" fontId="4" fillId="0" borderId="10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184" fontId="6" fillId="0" borderId="10" xfId="28" applyNumberFormat="1" applyFont="1" applyBorder="1" applyAlignment="1">
      <alignment horizontal="center" vertical="center" wrapText="1"/>
    </xf>
    <xf numFmtId="184" fontId="4" fillId="0" borderId="10" xfId="28" applyNumberFormat="1" applyFont="1" applyBorder="1" applyAlignment="1">
      <alignment horizontal="center" vertical="center" wrapText="1"/>
    </xf>
    <xf numFmtId="3" fontId="4" fillId="0" borderId="34" xfId="0" applyNumberFormat="1" applyFont="1" applyFill="1" applyBorder="1" applyAlignment="1">
      <alignment horizontal="right"/>
    </xf>
    <xf numFmtId="0" fontId="4" fillId="0" borderId="41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9" fillId="0" borderId="0" xfId="0" applyNumberFormat="1" applyFont="1" applyFill="1" applyAlignment="1"/>
    <xf numFmtId="3" fontId="17" fillId="0" borderId="0" xfId="0" applyNumberFormat="1" applyFont="1" applyFill="1" applyBorder="1" applyAlignment="1"/>
    <xf numFmtId="14" fontId="52" fillId="0" borderId="0" xfId="0" applyNumberFormat="1" applyFont="1" applyAlignment="1"/>
    <xf numFmtId="0" fontId="52" fillId="0" borderId="0" xfId="0" applyFont="1" applyAlignment="1"/>
    <xf numFmtId="3" fontId="51" fillId="0" borderId="10" xfId="33" applyNumberFormat="1" applyFont="1" applyFill="1" applyBorder="1" applyAlignment="1"/>
    <xf numFmtId="0" fontId="42" fillId="0" borderId="0" xfId="0" applyFont="1" applyAlignment="1"/>
    <xf numFmtId="37" fontId="46" fillId="0" borderId="10" xfId="0" applyNumberFormat="1" applyFont="1" applyBorder="1" applyAlignment="1">
      <alignment horizontal="right" vertical="center"/>
    </xf>
    <xf numFmtId="37" fontId="46" fillId="0" borderId="10" xfId="0" applyNumberFormat="1" applyFont="1" applyFill="1" applyBorder="1" applyAlignment="1">
      <alignment horizontal="right" vertical="center"/>
    </xf>
    <xf numFmtId="0" fontId="0" fillId="0" borderId="16" xfId="0" applyFont="1" applyBorder="1" applyAlignment="1"/>
    <xf numFmtId="0" fontId="6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37" fontId="8" fillId="0" borderId="31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3" fontId="6" fillId="0" borderId="43" xfId="0" applyNumberFormat="1" applyFont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46" fillId="0" borderId="43" xfId="0" applyNumberFormat="1" applyFont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222" fontId="4" fillId="0" borderId="0" xfId="0" applyNumberFormat="1" applyFont="1" applyAlignment="1"/>
    <xf numFmtId="2" fontId="22" fillId="0" borderId="47" xfId="56" applyNumberFormat="1" applyFont="1" applyBorder="1" applyAlignment="1">
      <alignment horizontal="center" wrapText="1"/>
    </xf>
    <xf numFmtId="0" fontId="1" fillId="0" borderId="11" xfId="56" applyFont="1" applyBorder="1" applyAlignment="1">
      <alignment horizontal="left"/>
    </xf>
    <xf numFmtId="0" fontId="1" fillId="0" borderId="48" xfId="56" applyFont="1" applyBorder="1" applyAlignment="1">
      <alignment horizontal="left"/>
    </xf>
    <xf numFmtId="3" fontId="6" fillId="0" borderId="29" xfId="56" applyNumberFormat="1" applyFont="1" applyBorder="1" applyAlignment="1">
      <alignment horizontal="left" wrapText="1"/>
    </xf>
    <xf numFmtId="37" fontId="0" fillId="0" borderId="0" xfId="0" applyNumberFormat="1" applyAlignment="1" applyProtection="1">
      <alignment vertical="top"/>
      <protection locked="0"/>
    </xf>
    <xf numFmtId="37" fontId="6" fillId="0" borderId="10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7" fillId="0" borderId="10" xfId="46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3" fontId="6" fillId="0" borderId="49" xfId="0" applyNumberFormat="1" applyFont="1" applyBorder="1" applyAlignment="1">
      <alignment vertical="center"/>
    </xf>
    <xf numFmtId="37" fontId="4" fillId="0" borderId="0" xfId="0" applyNumberFormat="1" applyFont="1" applyAlignment="1"/>
    <xf numFmtId="37" fontId="4" fillId="0" borderId="31" xfId="56" applyNumberFormat="1" applyFont="1" applyBorder="1" applyAlignment="1">
      <alignment horizontal="left" wrapText="1"/>
    </xf>
    <xf numFmtId="3" fontId="1" fillId="0" borderId="0" xfId="56" applyNumberFormat="1" applyFont="1" applyBorder="1" applyAlignment="1">
      <alignment horizontal="left"/>
    </xf>
    <xf numFmtId="0" fontId="11" fillId="0" borderId="11" xfId="56" applyFont="1" applyBorder="1" applyAlignment="1">
      <alignment horizontal="right"/>
    </xf>
    <xf numFmtId="37" fontId="15" fillId="0" borderId="31" xfId="0" applyNumberFormat="1" applyFont="1" applyBorder="1" applyAlignment="1">
      <alignment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184" fontId="4" fillId="0" borderId="27" xfId="0" applyNumberFormat="1" applyFont="1" applyFill="1" applyBorder="1" applyAlignment="1" applyProtection="1">
      <alignment horizontal="center"/>
    </xf>
    <xf numFmtId="0" fontId="4" fillId="0" borderId="27" xfId="0" applyNumberFormat="1" applyFont="1" applyFill="1" applyBorder="1" applyAlignment="1" applyProtection="1">
      <alignment horizont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14" fontId="4" fillId="0" borderId="34" xfId="0" applyNumberFormat="1" applyFont="1" applyFill="1" applyBorder="1" applyAlignment="1" applyProtection="1">
      <alignment horizontal="center"/>
    </xf>
    <xf numFmtId="0" fontId="6" fillId="0" borderId="10" xfId="0" applyNumberFormat="1" applyFont="1" applyFill="1" applyBorder="1" applyAlignment="1" applyProtection="1"/>
    <xf numFmtId="3" fontId="4" fillId="0" borderId="1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/>
    </xf>
    <xf numFmtId="1" fontId="4" fillId="0" borderId="10" xfId="0" applyNumberFormat="1" applyFont="1" applyFill="1" applyBorder="1" applyAlignment="1" applyProtection="1">
      <alignment horizontal="right" vertical="top"/>
    </xf>
    <xf numFmtId="3" fontId="0" fillId="0" borderId="10" xfId="0" applyNumberFormat="1" applyFont="1" applyFill="1" applyBorder="1" applyAlignment="1" applyProtection="1"/>
    <xf numFmtId="3" fontId="35" fillId="0" borderId="10" xfId="0" applyNumberFormat="1" applyFont="1" applyFill="1" applyBorder="1" applyAlignment="1" applyProtection="1">
      <alignment horizontal="right"/>
    </xf>
    <xf numFmtId="3" fontId="15" fillId="0" borderId="10" xfId="0" applyNumberFormat="1" applyFont="1" applyFill="1" applyBorder="1" applyAlignment="1" applyProtection="1"/>
    <xf numFmtId="3" fontId="4" fillId="0" borderId="11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>
      <alignment vertical="top"/>
    </xf>
    <xf numFmtId="3" fontId="0" fillId="0" borderId="11" xfId="0" applyNumberFormat="1" applyFont="1" applyFill="1" applyBorder="1" applyAlignment="1" applyProtection="1"/>
    <xf numFmtId="3" fontId="38" fillId="0" borderId="10" xfId="0" applyNumberFormat="1" applyFont="1" applyFill="1" applyBorder="1" applyAlignment="1" applyProtection="1"/>
    <xf numFmtId="1" fontId="6" fillId="0" borderId="10" xfId="0" applyNumberFormat="1" applyFont="1" applyFill="1" applyBorder="1" applyAlignment="1" applyProtection="1">
      <alignment horizontal="right"/>
    </xf>
    <xf numFmtId="184" fontId="6" fillId="0" borderId="1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/>
    <xf numFmtId="1" fontId="46" fillId="0" borderId="0" xfId="0" applyNumberFormat="1" applyFont="1" applyFill="1" applyBorder="1" applyAlignment="1" applyProtection="1">
      <alignment horizontal="right"/>
    </xf>
    <xf numFmtId="184" fontId="42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>
      <alignment horizontal="left"/>
    </xf>
    <xf numFmtId="0" fontId="44" fillId="0" borderId="0" xfId="0" applyNumberFormat="1" applyFont="1" applyFill="1" applyBorder="1" applyAlignment="1" applyProtection="1"/>
    <xf numFmtId="1" fontId="44" fillId="0" borderId="0" xfId="0" applyNumberFormat="1" applyFont="1" applyFill="1" applyBorder="1" applyAlignment="1" applyProtection="1">
      <alignment horizontal="right"/>
    </xf>
    <xf numFmtId="184" fontId="44" fillId="0" borderId="0" xfId="0" applyNumberFormat="1" applyFont="1" applyFill="1" applyBorder="1" applyAlignment="1" applyProtection="1"/>
    <xf numFmtId="184" fontId="42" fillId="0" borderId="27" xfId="0" applyNumberFormat="1" applyFont="1" applyFill="1" applyBorder="1" applyAlignment="1" applyProtection="1">
      <alignment horizontal="center"/>
    </xf>
    <xf numFmtId="0" fontId="42" fillId="0" borderId="27" xfId="0" applyNumberFormat="1" applyFont="1" applyFill="1" applyBorder="1" applyAlignment="1" applyProtection="1">
      <alignment horizontal="center"/>
    </xf>
    <xf numFmtId="0" fontId="42" fillId="0" borderId="27" xfId="0" applyNumberFormat="1" applyFont="1" applyFill="1" applyBorder="1" applyAlignment="1" applyProtection="1">
      <alignment horizontal="center" wrapText="1"/>
    </xf>
    <xf numFmtId="14" fontId="42" fillId="0" borderId="34" xfId="0" applyNumberFormat="1" applyFont="1" applyFill="1" applyBorder="1" applyAlignment="1" applyProtection="1">
      <alignment horizontal="center"/>
    </xf>
    <xf numFmtId="14" fontId="42" fillId="0" borderId="34" xfId="0" applyNumberFormat="1" applyFont="1" applyFill="1" applyBorder="1" applyAlignment="1" applyProtection="1">
      <alignment horizontal="center" wrapText="1"/>
    </xf>
    <xf numFmtId="0" fontId="42" fillId="0" borderId="34" xfId="0" applyNumberFormat="1" applyFont="1" applyFill="1" applyBorder="1" applyAlignment="1" applyProtection="1">
      <alignment horizontal="center"/>
    </xf>
    <xf numFmtId="0" fontId="42" fillId="0" borderId="10" xfId="0" applyNumberFormat="1" applyFont="1" applyFill="1" applyBorder="1" applyAlignment="1" applyProtection="1">
      <alignment horizontal="center"/>
    </xf>
    <xf numFmtId="0" fontId="46" fillId="0" borderId="10" xfId="0" applyNumberFormat="1" applyFont="1" applyFill="1" applyBorder="1" applyAlignment="1" applyProtection="1"/>
    <xf numFmtId="1" fontId="42" fillId="0" borderId="10" xfId="0" applyNumberFormat="1" applyFont="1" applyFill="1" applyBorder="1" applyAlignment="1" applyProtection="1">
      <alignment horizontal="right"/>
    </xf>
    <xf numFmtId="184" fontId="42" fillId="0" borderId="10" xfId="0" applyNumberFormat="1" applyFont="1" applyFill="1" applyBorder="1" applyAlignment="1" applyProtection="1"/>
    <xf numFmtId="3" fontId="42" fillId="0" borderId="10" xfId="0" applyNumberFormat="1" applyFont="1" applyFill="1" applyBorder="1" applyAlignment="1" applyProtection="1"/>
    <xf numFmtId="9" fontId="49" fillId="0" borderId="10" xfId="0" applyNumberFormat="1" applyFont="1" applyFill="1" applyBorder="1" applyAlignment="1" applyProtection="1">
      <alignment horizontal="center"/>
    </xf>
    <xf numFmtId="0" fontId="42" fillId="0" borderId="10" xfId="0" applyNumberFormat="1" applyFont="1" applyFill="1" applyBorder="1" applyAlignment="1" applyProtection="1">
      <alignment vertical="top"/>
    </xf>
    <xf numFmtId="1" fontId="42" fillId="0" borderId="10" xfId="0" applyNumberFormat="1" applyFont="1" applyFill="1" applyBorder="1" applyAlignment="1" applyProtection="1">
      <alignment horizontal="right" vertical="top"/>
    </xf>
    <xf numFmtId="3" fontId="48" fillId="0" borderId="10" xfId="0" applyNumberFormat="1" applyFont="1" applyFill="1" applyBorder="1" applyAlignment="1" applyProtection="1">
      <alignment horizontal="right"/>
    </xf>
    <xf numFmtId="3" fontId="42" fillId="0" borderId="0" xfId="0" applyNumberFormat="1" applyFont="1" applyFill="1" applyBorder="1" applyAlignment="1" applyProtection="1"/>
    <xf numFmtId="0" fontId="42" fillId="0" borderId="10" xfId="0" applyNumberFormat="1" applyFont="1" applyFill="1" applyBorder="1" applyAlignment="1" applyProtection="1"/>
    <xf numFmtId="3" fontId="47" fillId="0" borderId="10" xfId="0" applyNumberFormat="1" applyFont="1" applyFill="1" applyBorder="1" applyAlignment="1" applyProtection="1"/>
    <xf numFmtId="9" fontId="42" fillId="0" borderId="10" xfId="0" applyNumberFormat="1" applyFont="1" applyFill="1" applyBorder="1" applyAlignment="1" applyProtection="1"/>
    <xf numFmtId="3" fontId="42" fillId="0" borderId="11" xfId="0" applyNumberFormat="1" applyFont="1" applyFill="1" applyBorder="1" applyAlignment="1" applyProtection="1"/>
    <xf numFmtId="1" fontId="46" fillId="0" borderId="10" xfId="0" applyNumberFormat="1" applyFont="1" applyFill="1" applyBorder="1" applyAlignment="1" applyProtection="1">
      <alignment horizontal="right"/>
    </xf>
    <xf numFmtId="184" fontId="46" fillId="0" borderId="10" xfId="0" applyNumberFormat="1" applyFont="1" applyFill="1" applyBorder="1" applyAlignment="1" applyProtection="1"/>
    <xf numFmtId="1" fontId="42" fillId="0" borderId="0" xfId="0" applyNumberFormat="1" applyFont="1" applyFill="1" applyBorder="1" applyAlignment="1" applyProtection="1">
      <alignment horizontal="right"/>
    </xf>
    <xf numFmtId="4" fontId="46" fillId="0" borderId="0" xfId="0" applyNumberFormat="1" applyFont="1" applyFill="1" applyBorder="1" applyAlignment="1" applyProtection="1">
      <alignment vertical="top"/>
    </xf>
    <xf numFmtId="1" fontId="42" fillId="0" borderId="0" xfId="0" applyNumberFormat="1" applyFont="1" applyFill="1" applyBorder="1" applyAlignment="1" applyProtection="1"/>
    <xf numFmtId="3" fontId="46" fillId="0" borderId="0" xfId="0" applyNumberFormat="1" applyFont="1" applyFill="1" applyBorder="1" applyAlignment="1" applyProtection="1"/>
    <xf numFmtId="0" fontId="45" fillId="0" borderId="0" xfId="0" applyNumberFormat="1" applyFont="1" applyFill="1" applyBorder="1" applyAlignment="1" applyProtection="1"/>
    <xf numFmtId="216" fontId="42" fillId="0" borderId="0" xfId="0" applyNumberFormat="1" applyFont="1" applyFill="1" applyBorder="1" applyAlignment="1" applyProtection="1"/>
    <xf numFmtId="185" fontId="44" fillId="0" borderId="0" xfId="0" applyNumberFormat="1" applyFont="1" applyFill="1" applyBorder="1" applyAlignment="1" applyProtection="1">
      <alignment horizontal="left" vertical="top"/>
    </xf>
    <xf numFmtId="3" fontId="44" fillId="0" borderId="0" xfId="0" applyNumberFormat="1" applyFont="1" applyFill="1" applyBorder="1" applyAlignment="1" applyProtection="1"/>
    <xf numFmtId="4" fontId="44" fillId="0" borderId="0" xfId="0" applyNumberFormat="1" applyFont="1" applyFill="1" applyBorder="1" applyAlignment="1" applyProtection="1"/>
    <xf numFmtId="0" fontId="42" fillId="0" borderId="27" xfId="0" applyNumberFormat="1" applyFont="1" applyFill="1" applyBorder="1" applyAlignment="1" applyProtection="1">
      <alignment horizontal="center" vertical="center"/>
    </xf>
    <xf numFmtId="0" fontId="42" fillId="0" borderId="34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11" xfId="56" applyFont="1" applyBorder="1" applyAlignment="1">
      <alignment horizontal="left"/>
    </xf>
    <xf numFmtId="3" fontId="1" fillId="0" borderId="0" xfId="0" applyNumberFormat="1" applyFont="1" applyAlignment="1"/>
    <xf numFmtId="37" fontId="6" fillId="0" borderId="31" xfId="0" applyNumberFormat="1" applyFont="1" applyBorder="1" applyAlignment="1">
      <alignment vertical="center"/>
    </xf>
    <xf numFmtId="0" fontId="12" fillId="0" borderId="47" xfId="0" applyFont="1" applyFill="1" applyBorder="1" applyAlignment="1">
      <alignment horizontal="center" vertical="center"/>
    </xf>
    <xf numFmtId="0" fontId="0" fillId="0" borderId="27" xfId="0" applyNumberFormat="1" applyFont="1" applyFill="1" applyBorder="1" applyAlignment="1" applyProtection="1">
      <alignment vertical="top"/>
    </xf>
    <xf numFmtId="3" fontId="0" fillId="0" borderId="27" xfId="0" applyNumberFormat="1" applyFont="1" applyFill="1" applyBorder="1" applyAlignment="1" applyProtection="1"/>
    <xf numFmtId="3" fontId="29" fillId="0" borderId="10" xfId="0" applyNumberFormat="1" applyFont="1" applyFill="1" applyBorder="1" applyAlignment="1"/>
    <xf numFmtId="0" fontId="16" fillId="0" borderId="10" xfId="0" applyFont="1" applyFill="1" applyBorder="1" applyAlignment="1"/>
    <xf numFmtId="0" fontId="37" fillId="0" borderId="10" xfId="0" applyFont="1" applyFill="1" applyBorder="1" applyAlignment="1"/>
    <xf numFmtId="3" fontId="6" fillId="0" borderId="34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0" fontId="6" fillId="0" borderId="10" xfId="0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/>
    <xf numFmtId="3" fontId="41" fillId="0" borderId="10" xfId="0" applyNumberFormat="1" applyFont="1" applyFill="1" applyBorder="1" applyAlignment="1"/>
    <xf numFmtId="0" fontId="6" fillId="0" borderId="16" xfId="0" applyFont="1" applyBorder="1" applyAlignment="1">
      <alignment horizontal="left" vertical="center"/>
    </xf>
    <xf numFmtId="37" fontId="4" fillId="0" borderId="0" xfId="0" applyNumberFormat="1" applyFont="1" applyAlignment="1"/>
    <xf numFmtId="0" fontId="8" fillId="0" borderId="13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8" fillId="0" borderId="46" xfId="0" applyFont="1" applyBorder="1" applyAlignment="1">
      <alignment vertical="center" wrapText="1"/>
    </xf>
    <xf numFmtId="0" fontId="4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3" fontId="6" fillId="0" borderId="54" xfId="0" applyNumberFormat="1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0" fontId="4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3" fontId="42" fillId="0" borderId="44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7" fontId="6" fillId="0" borderId="44" xfId="0" applyNumberFormat="1" applyFont="1" applyFill="1" applyBorder="1" applyAlignment="1">
      <alignment vertical="center"/>
    </xf>
    <xf numFmtId="3" fontId="6" fillId="0" borderId="43" xfId="0" applyNumberFormat="1" applyFont="1" applyFill="1" applyBorder="1" applyAlignment="1">
      <alignment vertical="center"/>
    </xf>
    <xf numFmtId="3" fontId="6" fillId="0" borderId="44" xfId="0" applyNumberFormat="1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3" fontId="6" fillId="0" borderId="45" xfId="0" applyNumberFormat="1" applyFont="1" applyFill="1" applyBorder="1" applyAlignment="1">
      <alignment vertical="center"/>
    </xf>
    <xf numFmtId="37" fontId="6" fillId="0" borderId="43" xfId="0" applyNumberFormat="1" applyFont="1" applyFill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1" fillId="0" borderId="10" xfId="56" applyFont="1" applyBorder="1" applyAlignment="1">
      <alignment horizontal="left"/>
    </xf>
    <xf numFmtId="0" fontId="23" fillId="0" borderId="10" xfId="56" applyFont="1" applyBorder="1" applyAlignment="1">
      <alignment horizontal="left"/>
    </xf>
    <xf numFmtId="0" fontId="23" fillId="0" borderId="37" xfId="56" applyFont="1" applyBorder="1" applyAlignment="1">
      <alignment horizontal="left"/>
    </xf>
    <xf numFmtId="0" fontId="1" fillId="0" borderId="11" xfId="57" applyFont="1" applyFill="1" applyBorder="1" applyAlignment="1">
      <alignment horizontal="left" wrapText="1"/>
    </xf>
    <xf numFmtId="0" fontId="1" fillId="0" borderId="18" xfId="57" applyFont="1" applyFill="1" applyBorder="1" applyAlignment="1">
      <alignment horizontal="left" wrapText="1"/>
    </xf>
    <xf numFmtId="0" fontId="1" fillId="0" borderId="31" xfId="57" applyFont="1" applyFill="1" applyBorder="1" applyAlignment="1">
      <alignment horizontal="left" wrapText="1"/>
    </xf>
    <xf numFmtId="0" fontId="11" fillId="0" borderId="10" xfId="56" applyFont="1" applyBorder="1" applyAlignment="1">
      <alignment horizontal="left" wrapText="1"/>
    </xf>
    <xf numFmtId="0" fontId="11" fillId="0" borderId="10" xfId="56" applyFont="1" applyBorder="1" applyAlignment="1">
      <alignment horizontal="left"/>
    </xf>
    <xf numFmtId="0" fontId="1" fillId="0" borderId="10" xfId="57" applyFont="1" applyFill="1" applyBorder="1" applyAlignment="1">
      <alignment horizontal="left" wrapText="1"/>
    </xf>
    <xf numFmtId="0" fontId="23" fillId="0" borderId="10" xfId="57" applyFont="1" applyFill="1" applyBorder="1" applyAlignment="1">
      <alignment horizontal="left" wrapText="1"/>
    </xf>
    <xf numFmtId="0" fontId="11" fillId="0" borderId="10" xfId="57" applyFont="1" applyFill="1" applyBorder="1" applyAlignment="1">
      <alignment horizontal="left" wrapText="1"/>
    </xf>
    <xf numFmtId="0" fontId="1" fillId="0" borderId="10" xfId="56" applyFont="1" applyBorder="1" applyAlignment="1">
      <alignment horizontal="left" wrapText="1"/>
    </xf>
    <xf numFmtId="0" fontId="22" fillId="0" borderId="12" xfId="56" applyFont="1" applyBorder="1" applyAlignment="1">
      <alignment horizontal="center" wrapText="1"/>
    </xf>
    <xf numFmtId="0" fontId="22" fillId="0" borderId="13" xfId="56" applyFont="1" applyBorder="1" applyAlignment="1">
      <alignment horizontal="center" wrapText="1"/>
    </xf>
    <xf numFmtId="0" fontId="22" fillId="0" borderId="14" xfId="56" applyFont="1" applyBorder="1" applyAlignment="1">
      <alignment horizontal="center" wrapText="1"/>
    </xf>
    <xf numFmtId="0" fontId="11" fillId="0" borderId="65" xfId="56" applyFont="1" applyBorder="1" applyAlignment="1">
      <alignment horizontal="left" wrapText="1"/>
    </xf>
    <xf numFmtId="0" fontId="11" fillId="0" borderId="29" xfId="56" applyFont="1" applyBorder="1" applyAlignment="1">
      <alignment horizontal="left" wrapText="1"/>
    </xf>
    <xf numFmtId="0" fontId="1" fillId="0" borderId="11" xfId="57" applyFont="1" applyFill="1" applyBorder="1" applyAlignment="1">
      <alignment horizontal="left" vertical="center" wrapText="1"/>
    </xf>
    <xf numFmtId="0" fontId="1" fillId="0" borderId="18" xfId="57" applyFont="1" applyFill="1" applyBorder="1" applyAlignment="1">
      <alignment horizontal="left" vertical="center" wrapText="1"/>
    </xf>
    <xf numFmtId="0" fontId="1" fillId="0" borderId="31" xfId="57" applyFont="1" applyFill="1" applyBorder="1" applyAlignment="1">
      <alignment horizontal="left" vertical="center" wrapText="1"/>
    </xf>
    <xf numFmtId="0" fontId="6" fillId="0" borderId="31" xfId="56" applyFont="1" applyBorder="1" applyAlignment="1">
      <alignment horizontal="left" wrapText="1"/>
    </xf>
    <xf numFmtId="0" fontId="6" fillId="0" borderId="10" xfId="56" applyFont="1" applyBorder="1" applyAlignment="1">
      <alignment horizontal="left" wrapText="1"/>
    </xf>
    <xf numFmtId="0" fontId="6" fillId="0" borderId="18" xfId="56" applyFont="1" applyBorder="1" applyAlignment="1">
      <alignment horizontal="left" wrapText="1"/>
    </xf>
    <xf numFmtId="0" fontId="6" fillId="0" borderId="37" xfId="56" applyFont="1" applyBorder="1" applyAlignment="1">
      <alignment horizontal="left" wrapText="1"/>
    </xf>
    <xf numFmtId="2" fontId="6" fillId="0" borderId="11" xfId="56" applyNumberFormat="1" applyFont="1" applyBorder="1" applyAlignment="1">
      <alignment horizontal="center" wrapText="1"/>
    </xf>
    <xf numFmtId="2" fontId="6" fillId="0" borderId="18" xfId="56" applyNumberFormat="1" applyFont="1" applyBorder="1" applyAlignment="1">
      <alignment horizontal="center" wrapText="1"/>
    </xf>
    <xf numFmtId="0" fontId="4" fillId="0" borderId="18" xfId="56" applyFont="1" applyBorder="1" applyAlignment="1">
      <alignment horizontal="center" wrapText="1"/>
    </xf>
    <xf numFmtId="0" fontId="4" fillId="0" borderId="31" xfId="56" applyFont="1" applyBorder="1" applyAlignment="1">
      <alignment horizontal="center" wrapText="1"/>
    </xf>
    <xf numFmtId="0" fontId="8" fillId="0" borderId="31" xfId="56" applyFont="1" applyBorder="1" applyAlignment="1">
      <alignment horizontal="left" wrapText="1"/>
    </xf>
    <xf numFmtId="0" fontId="8" fillId="0" borderId="10" xfId="56" applyFont="1" applyBorder="1" applyAlignment="1">
      <alignment horizontal="left" wrapText="1"/>
    </xf>
    <xf numFmtId="0" fontId="4" fillId="0" borderId="18" xfId="56" applyFont="1" applyBorder="1" applyAlignment="1">
      <alignment horizontal="left" wrapText="1"/>
    </xf>
    <xf numFmtId="0" fontId="4" fillId="0" borderId="31" xfId="56" applyFont="1" applyBorder="1" applyAlignment="1">
      <alignment horizontal="left" wrapText="1"/>
    </xf>
    <xf numFmtId="2" fontId="22" fillId="0" borderId="0" xfId="56" applyNumberFormat="1" applyFont="1" applyBorder="1" applyAlignment="1">
      <alignment horizontal="center" wrapText="1"/>
    </xf>
    <xf numFmtId="2" fontId="22" fillId="0" borderId="17" xfId="56" applyNumberFormat="1" applyFont="1" applyBorder="1" applyAlignment="1">
      <alignment horizontal="center" wrapText="1"/>
    </xf>
    <xf numFmtId="0" fontId="6" fillId="0" borderId="65" xfId="56" applyFont="1" applyBorder="1" applyAlignment="1">
      <alignment horizontal="left" wrapText="1"/>
    </xf>
    <xf numFmtId="0" fontId="6" fillId="0" borderId="29" xfId="56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3" fillId="0" borderId="0" xfId="46" applyFont="1" applyAlignment="1">
      <alignment horizontal="center"/>
    </xf>
    <xf numFmtId="0" fontId="42" fillId="0" borderId="27" xfId="0" applyNumberFormat="1" applyFont="1" applyFill="1" applyBorder="1" applyAlignment="1" applyProtection="1">
      <alignment horizontal="center" vertical="center"/>
    </xf>
    <xf numFmtId="0" fontId="42" fillId="0" borderId="34" xfId="0" applyNumberFormat="1" applyFont="1" applyFill="1" applyBorder="1" applyAlignment="1" applyProtection="1">
      <alignment horizontal="center" vertical="center"/>
    </xf>
    <xf numFmtId="1" fontId="42" fillId="0" borderId="27" xfId="0" applyNumberFormat="1" applyFont="1" applyFill="1" applyBorder="1" applyAlignment="1" applyProtection="1">
      <alignment horizontal="center" vertical="center"/>
    </xf>
    <xf numFmtId="1" fontId="42" fillId="0" borderId="34" xfId="0" applyNumberFormat="1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 applyProtection="1">
      <alignment horizontal="center" vertical="center"/>
    </xf>
    <xf numFmtId="1" fontId="4" fillId="0" borderId="34" xfId="0" applyNumberFormat="1" applyFont="1" applyFill="1" applyBorder="1" applyAlignment="1" applyProtection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omma 2" xfId="29"/>
    <cellStyle name="Comma 2 2" xfId="30"/>
    <cellStyle name="Comma 3" xfId="31"/>
    <cellStyle name="Comma 4" xfId="32"/>
    <cellStyle name="Comma_21.Aktivet Afatgjata Materiale  09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" xfId="0" builtinId="0"/>
    <cellStyle name="Normal 10" xfId="43"/>
    <cellStyle name="Normal 11" xfId="44"/>
    <cellStyle name="Normal 12" xfId="45"/>
    <cellStyle name="Normal 2" xfId="46"/>
    <cellStyle name="Normal 2 2" xfId="47"/>
    <cellStyle name="Normal 2 3" xfId="48"/>
    <cellStyle name="Normal 3" xfId="49"/>
    <cellStyle name="Normal 3 2" xfId="50"/>
    <cellStyle name="Normal 4" xfId="51"/>
    <cellStyle name="Normal 5" xfId="52"/>
    <cellStyle name="Normal 6" xfId="53"/>
    <cellStyle name="Normal 7" xfId="54"/>
    <cellStyle name="Normal 8" xfId="55"/>
    <cellStyle name="Normal_asn_2009 Propozimet" xfId="56"/>
    <cellStyle name="Normal_Sheet2" xfId="57"/>
    <cellStyle name="Note" xfId="58"/>
    <cellStyle name="Output" xfId="59"/>
    <cellStyle name="Percent 2" xfId="60"/>
    <cellStyle name="Title" xfId="61"/>
    <cellStyle name="Total" xfId="62"/>
    <cellStyle name="Warning Text" xfId="6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O57"/>
  <sheetViews>
    <sheetView topLeftCell="A31" workbookViewId="0">
      <selection activeCell="O47" sqref="O47"/>
    </sheetView>
  </sheetViews>
  <sheetFormatPr defaultRowHeight="12.75"/>
  <cols>
    <col min="1" max="2" width="9.140625" style="16" customWidth="1"/>
    <col min="3" max="3" width="9.28515625" style="16" customWidth="1"/>
    <col min="4" max="4" width="11.42578125" style="16" customWidth="1"/>
    <col min="5" max="5" width="12.85546875" style="16" customWidth="1"/>
    <col min="6" max="6" width="5.42578125" style="16" customWidth="1"/>
    <col min="7" max="7" width="9.85546875" style="16" bestFit="1" customWidth="1"/>
    <col min="8" max="8" width="9.140625" style="16" customWidth="1"/>
    <col min="9" max="9" width="3.140625" style="16" customWidth="1"/>
    <col min="10" max="10" width="9.140625" style="16" customWidth="1"/>
    <col min="11" max="11" width="1.85546875" style="16" customWidth="1"/>
  </cols>
  <sheetData>
    <row r="2" spans="1:15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5" ht="20.25">
      <c r="A3" s="32"/>
      <c r="B3" s="33" t="s">
        <v>23</v>
      </c>
      <c r="C3" s="33"/>
      <c r="D3" s="33"/>
      <c r="E3" s="273" t="s">
        <v>388</v>
      </c>
      <c r="F3" s="34"/>
      <c r="G3" s="35"/>
      <c r="H3" s="36"/>
      <c r="I3" s="33"/>
      <c r="J3" s="37"/>
      <c r="K3" s="38"/>
    </row>
    <row r="4" spans="1:15">
      <c r="A4" s="32"/>
      <c r="B4" s="33" t="s">
        <v>24</v>
      </c>
      <c r="C4" s="33"/>
      <c r="D4" s="33"/>
      <c r="E4" s="93" t="s">
        <v>387</v>
      </c>
      <c r="F4" s="39"/>
      <c r="G4" s="40"/>
      <c r="H4" s="41"/>
      <c r="I4" s="41"/>
      <c r="J4" s="37"/>
      <c r="K4" s="38"/>
    </row>
    <row r="5" spans="1:15" ht="15.75">
      <c r="A5" s="32"/>
      <c r="B5" s="33" t="s">
        <v>25</v>
      </c>
      <c r="C5" s="33"/>
      <c r="D5" s="33"/>
      <c r="E5" s="284" t="s">
        <v>412</v>
      </c>
      <c r="F5" s="36"/>
      <c r="G5" s="36"/>
      <c r="H5" s="36"/>
      <c r="I5" s="36"/>
      <c r="J5" s="37"/>
      <c r="K5" s="38"/>
    </row>
    <row r="6" spans="1:15">
      <c r="A6" s="32"/>
      <c r="B6" s="33"/>
      <c r="C6" s="33"/>
      <c r="D6" s="33"/>
      <c r="E6" s="33"/>
      <c r="F6" s="33"/>
      <c r="G6" s="43" t="s">
        <v>413</v>
      </c>
      <c r="H6" s="43"/>
      <c r="I6" s="41"/>
      <c r="J6" s="37"/>
      <c r="K6" s="38"/>
    </row>
    <row r="7" spans="1:15" ht="15.75">
      <c r="A7" s="32"/>
      <c r="B7" s="33" t="s">
        <v>26</v>
      </c>
      <c r="C7" s="33"/>
      <c r="D7" s="33"/>
      <c r="E7" s="283">
        <v>42298</v>
      </c>
      <c r="F7" s="44"/>
      <c r="G7" s="33"/>
      <c r="H7" s="33"/>
      <c r="I7" s="33"/>
      <c r="J7" s="37"/>
      <c r="K7" s="38"/>
    </row>
    <row r="8" spans="1:15">
      <c r="A8" s="32"/>
      <c r="B8" s="33" t="s">
        <v>27</v>
      </c>
      <c r="C8" s="33"/>
      <c r="D8" s="33"/>
      <c r="E8" s="45"/>
      <c r="F8" s="46"/>
      <c r="G8" s="33"/>
      <c r="H8" s="33"/>
      <c r="I8" s="33"/>
      <c r="J8" s="37"/>
      <c r="K8" s="38"/>
    </row>
    <row r="9" spans="1:15">
      <c r="A9" s="32"/>
      <c r="B9" s="33"/>
      <c r="C9" s="33"/>
      <c r="D9" s="33"/>
      <c r="E9" s="33"/>
      <c r="F9" s="33"/>
      <c r="G9" s="33"/>
      <c r="H9" s="33"/>
      <c r="I9" s="33"/>
      <c r="J9" s="37"/>
      <c r="K9" s="38"/>
      <c r="O9" s="71"/>
    </row>
    <row r="10" spans="1:15">
      <c r="A10" s="32"/>
      <c r="B10" s="33" t="s">
        <v>28</v>
      </c>
      <c r="C10" s="33"/>
      <c r="D10" s="33"/>
      <c r="E10" s="36" t="s">
        <v>29</v>
      </c>
      <c r="F10" s="36"/>
      <c r="G10" s="36"/>
      <c r="H10" s="36"/>
      <c r="I10" s="36"/>
      <c r="J10" s="37"/>
      <c r="K10" s="38"/>
    </row>
    <row r="11" spans="1:15">
      <c r="A11" s="32"/>
      <c r="B11" s="33"/>
      <c r="C11" s="33"/>
      <c r="D11" s="33"/>
      <c r="E11" s="42" t="s">
        <v>30</v>
      </c>
      <c r="F11" s="42"/>
      <c r="G11" s="42"/>
      <c r="H11" s="42"/>
      <c r="I11" s="42"/>
      <c r="J11" s="37"/>
      <c r="K11" s="38"/>
    </row>
    <row r="12" spans="1:15">
      <c r="A12" s="32"/>
      <c r="B12" s="33"/>
      <c r="C12" s="33"/>
      <c r="D12" s="33"/>
      <c r="E12" s="42"/>
      <c r="F12" s="42"/>
      <c r="G12" s="42"/>
      <c r="H12" s="42"/>
      <c r="I12" s="42"/>
      <c r="J12" s="37"/>
      <c r="K12" s="38"/>
    </row>
    <row r="13" spans="1:15">
      <c r="A13" s="47"/>
      <c r="B13" s="28"/>
      <c r="C13" s="28"/>
      <c r="D13" s="28"/>
      <c r="E13" s="28"/>
      <c r="F13" s="28"/>
      <c r="G13" s="28"/>
      <c r="H13" s="28"/>
      <c r="I13" s="28"/>
      <c r="J13" s="48"/>
    </row>
    <row r="14" spans="1:15">
      <c r="A14" s="47"/>
      <c r="B14" s="28"/>
      <c r="C14" s="28"/>
      <c r="D14" s="28"/>
      <c r="E14" s="28"/>
      <c r="F14" s="28"/>
      <c r="G14" s="28"/>
      <c r="H14" s="28"/>
      <c r="I14" s="28"/>
      <c r="J14" s="48"/>
    </row>
    <row r="15" spans="1:15">
      <c r="A15" s="47"/>
      <c r="B15" s="28"/>
      <c r="C15" s="28"/>
      <c r="D15" s="28"/>
      <c r="E15" s="28"/>
      <c r="F15" s="28"/>
      <c r="G15" s="28"/>
      <c r="H15" s="28"/>
      <c r="I15" s="28"/>
      <c r="J15" s="48"/>
    </row>
    <row r="16" spans="1:15">
      <c r="A16" s="47"/>
      <c r="B16" s="28"/>
      <c r="C16" s="28"/>
      <c r="D16" s="28"/>
      <c r="E16" s="28"/>
      <c r="F16" s="28"/>
      <c r="G16" s="28"/>
      <c r="H16" s="28"/>
      <c r="I16" s="28"/>
      <c r="J16" s="48"/>
    </row>
    <row r="17" spans="1:10">
      <c r="A17" s="47"/>
      <c r="B17" s="28"/>
      <c r="C17" s="28"/>
      <c r="D17" s="28"/>
      <c r="E17" s="28"/>
      <c r="F17" s="28"/>
      <c r="G17" s="28"/>
      <c r="H17" s="28"/>
      <c r="I17" s="28"/>
      <c r="J17" s="48"/>
    </row>
    <row r="18" spans="1:10">
      <c r="A18" s="47"/>
      <c r="B18" s="28"/>
      <c r="C18" s="28"/>
      <c r="D18" s="28"/>
      <c r="E18" s="28"/>
      <c r="F18" s="28"/>
      <c r="G18" s="28"/>
      <c r="H18" s="28"/>
      <c r="I18" s="28"/>
      <c r="J18" s="48"/>
    </row>
    <row r="19" spans="1:10">
      <c r="A19" s="47"/>
      <c r="B19" s="28"/>
      <c r="C19" s="28"/>
      <c r="D19" s="28"/>
      <c r="E19" s="49"/>
      <c r="F19" s="28"/>
      <c r="G19" s="28"/>
      <c r="H19" s="28"/>
      <c r="I19" s="28"/>
      <c r="J19" s="48"/>
    </row>
    <row r="20" spans="1:10">
      <c r="A20" s="47"/>
      <c r="B20" s="28"/>
      <c r="C20" s="28"/>
      <c r="D20" s="28"/>
      <c r="E20" s="28"/>
      <c r="F20" s="28"/>
      <c r="G20" s="28"/>
      <c r="H20" s="28"/>
      <c r="I20" s="28"/>
      <c r="J20" s="48"/>
    </row>
    <row r="21" spans="1:10">
      <c r="A21" s="47"/>
      <c r="C21" s="28"/>
      <c r="D21" s="28"/>
      <c r="E21" s="28"/>
      <c r="F21" s="28"/>
      <c r="G21" s="28"/>
      <c r="H21" s="28"/>
      <c r="I21" s="28"/>
      <c r="J21" s="48"/>
    </row>
    <row r="22" spans="1:10">
      <c r="A22" s="47"/>
      <c r="B22" s="28"/>
      <c r="C22" s="28"/>
      <c r="D22" s="28"/>
      <c r="E22" s="28"/>
      <c r="F22" s="28"/>
      <c r="G22" s="28"/>
      <c r="H22" s="28"/>
      <c r="I22" s="28"/>
      <c r="J22" s="48"/>
    </row>
    <row r="23" spans="1:10">
      <c r="A23" s="47"/>
      <c r="B23" s="28"/>
      <c r="C23" s="28"/>
      <c r="D23" s="28"/>
      <c r="E23" s="28"/>
      <c r="F23" s="28"/>
      <c r="G23" s="28"/>
      <c r="H23" s="28"/>
      <c r="I23" s="28"/>
      <c r="J23" s="48"/>
    </row>
    <row r="24" spans="1:10">
      <c r="A24" s="47"/>
      <c r="B24" s="28"/>
      <c r="C24" s="28"/>
      <c r="D24" s="28"/>
      <c r="E24" s="28"/>
      <c r="F24" s="28"/>
      <c r="G24" s="28"/>
      <c r="H24" s="28"/>
      <c r="I24" s="28"/>
      <c r="J24" s="48"/>
    </row>
    <row r="25" spans="1:10" ht="33.75">
      <c r="A25" s="12" t="s">
        <v>31</v>
      </c>
      <c r="B25" s="11"/>
      <c r="C25" s="11"/>
      <c r="D25" s="11"/>
      <c r="E25" s="11"/>
      <c r="F25" s="11"/>
      <c r="G25" s="11"/>
      <c r="H25" s="11"/>
      <c r="I25" s="11"/>
      <c r="J25" s="10"/>
    </row>
    <row r="26" spans="1:10">
      <c r="A26" s="47"/>
      <c r="B26" s="9" t="s">
        <v>32</v>
      </c>
      <c r="C26" s="9"/>
      <c r="D26" s="9"/>
      <c r="E26" s="9"/>
      <c r="F26" s="9"/>
      <c r="G26" s="9"/>
      <c r="H26" s="9"/>
      <c r="I26" s="9"/>
      <c r="J26" s="48"/>
    </row>
    <row r="27" spans="1:10">
      <c r="A27" s="47"/>
      <c r="B27" s="9" t="s">
        <v>33</v>
      </c>
      <c r="C27" s="9"/>
      <c r="D27" s="9"/>
      <c r="E27" s="9"/>
      <c r="F27" s="9"/>
      <c r="G27" s="9"/>
      <c r="H27" s="9"/>
      <c r="I27" s="9"/>
      <c r="J27" s="48"/>
    </row>
    <row r="28" spans="1:10">
      <c r="A28" s="47"/>
      <c r="B28" s="28"/>
      <c r="C28" s="28"/>
      <c r="D28" s="28"/>
      <c r="E28" s="28"/>
      <c r="F28" s="28"/>
      <c r="G28" s="28"/>
      <c r="H28" s="28"/>
      <c r="I28" s="28"/>
      <c r="J28" s="48"/>
    </row>
    <row r="29" spans="1:10">
      <c r="A29" s="47"/>
      <c r="B29" s="28"/>
      <c r="C29" s="28"/>
      <c r="D29" s="28"/>
      <c r="E29" s="28"/>
      <c r="F29" s="28"/>
      <c r="G29" s="28"/>
      <c r="H29" s="28"/>
      <c r="I29" s="28"/>
      <c r="J29" s="48"/>
    </row>
    <row r="30" spans="1:10" ht="33.75">
      <c r="A30" s="47"/>
      <c r="B30" s="28"/>
      <c r="C30" s="28"/>
      <c r="D30" s="28"/>
      <c r="E30" s="50" t="s">
        <v>421</v>
      </c>
      <c r="F30" s="92"/>
      <c r="G30" s="28"/>
      <c r="H30" s="28"/>
      <c r="I30" s="28"/>
      <c r="J30" s="48"/>
    </row>
    <row r="31" spans="1:10">
      <c r="A31" s="47"/>
      <c r="B31" s="28"/>
      <c r="C31" s="28"/>
      <c r="D31" s="28"/>
      <c r="E31" s="28"/>
      <c r="F31" s="28"/>
      <c r="G31" s="28"/>
      <c r="H31" s="28"/>
      <c r="I31" s="28"/>
      <c r="J31" s="48"/>
    </row>
    <row r="32" spans="1:10">
      <c r="A32" s="47"/>
      <c r="B32" s="28"/>
      <c r="C32" s="28"/>
      <c r="D32" s="28"/>
      <c r="E32" s="28"/>
      <c r="F32" s="28"/>
      <c r="G32" s="28"/>
      <c r="H32" s="28"/>
      <c r="I32" s="28"/>
      <c r="J32" s="48"/>
    </row>
    <row r="33" spans="1:11">
      <c r="A33" s="47"/>
      <c r="B33" s="28"/>
      <c r="C33" s="28"/>
      <c r="D33" s="28"/>
      <c r="E33" s="28"/>
      <c r="F33" s="28"/>
      <c r="G33" s="28"/>
      <c r="H33" s="28"/>
      <c r="I33" s="28"/>
      <c r="J33" s="48"/>
    </row>
    <row r="34" spans="1:11">
      <c r="A34" s="47"/>
      <c r="B34" s="28"/>
      <c r="C34" s="28"/>
      <c r="D34" s="28"/>
      <c r="E34" s="28"/>
      <c r="F34" s="28"/>
      <c r="G34" s="28"/>
      <c r="H34" s="28"/>
      <c r="I34" s="28"/>
      <c r="J34" s="48"/>
    </row>
    <row r="35" spans="1:11">
      <c r="A35" s="47"/>
      <c r="B35" s="28"/>
      <c r="C35" s="28"/>
      <c r="D35" s="28"/>
      <c r="E35" s="28"/>
      <c r="F35" s="28"/>
      <c r="G35" s="28"/>
      <c r="H35" s="28"/>
      <c r="I35" s="28"/>
      <c r="J35" s="48"/>
    </row>
    <row r="36" spans="1:11">
      <c r="A36" s="47"/>
      <c r="B36" s="28"/>
      <c r="C36" s="28"/>
      <c r="D36" s="28"/>
      <c r="E36" s="28"/>
      <c r="F36" s="28"/>
      <c r="G36" s="28"/>
      <c r="H36" s="28"/>
      <c r="I36" s="28"/>
      <c r="J36" s="48"/>
    </row>
    <row r="37" spans="1:11">
      <c r="A37" s="47"/>
      <c r="B37" s="28"/>
      <c r="C37" s="28"/>
      <c r="D37" s="28"/>
      <c r="E37" s="28"/>
      <c r="F37" s="28"/>
      <c r="G37" s="28"/>
      <c r="H37" s="28"/>
      <c r="I37" s="28"/>
      <c r="J37" s="48"/>
    </row>
    <row r="38" spans="1:11">
      <c r="A38" s="47"/>
      <c r="B38" s="28"/>
      <c r="C38" s="28"/>
      <c r="D38" s="28"/>
      <c r="E38" s="28"/>
      <c r="F38" s="28"/>
      <c r="G38" s="28"/>
      <c r="H38" s="28"/>
      <c r="I38" s="28"/>
      <c r="J38" s="48"/>
    </row>
    <row r="39" spans="1:11">
      <c r="A39" s="47"/>
      <c r="B39" s="28"/>
      <c r="C39" s="28"/>
      <c r="D39" s="28"/>
      <c r="E39" s="28"/>
      <c r="F39" s="28"/>
      <c r="G39" s="28"/>
      <c r="H39" s="28"/>
      <c r="I39" s="28"/>
      <c r="J39" s="48"/>
    </row>
    <row r="40" spans="1:11">
      <c r="A40" s="47"/>
      <c r="B40" s="28"/>
      <c r="C40" s="28"/>
      <c r="D40" s="28"/>
      <c r="E40" s="28"/>
      <c r="F40" s="28"/>
      <c r="G40" s="28"/>
      <c r="H40" s="28"/>
      <c r="I40" s="28"/>
      <c r="J40" s="48"/>
    </row>
    <row r="41" spans="1:11">
      <c r="A41" s="47"/>
      <c r="B41" s="28"/>
      <c r="C41" s="28"/>
      <c r="D41" s="28"/>
      <c r="E41" s="28"/>
      <c r="F41" s="28"/>
      <c r="G41" s="28"/>
      <c r="H41" s="28"/>
      <c r="I41" s="28"/>
      <c r="J41" s="48"/>
    </row>
    <row r="42" spans="1:11">
      <c r="A42" s="47"/>
      <c r="B42" s="28"/>
      <c r="C42" s="28"/>
      <c r="D42" s="28"/>
      <c r="E42" s="28"/>
      <c r="F42" s="28"/>
      <c r="G42" s="28"/>
      <c r="H42" s="28"/>
      <c r="I42" s="28"/>
      <c r="J42" s="48"/>
    </row>
    <row r="43" spans="1:11">
      <c r="A43" s="47"/>
      <c r="B43" s="28"/>
      <c r="C43" s="28"/>
      <c r="D43" s="28"/>
      <c r="E43" s="28"/>
      <c r="F43" s="28"/>
      <c r="G43" s="28"/>
      <c r="H43" s="28"/>
      <c r="I43" s="28"/>
      <c r="J43" s="48"/>
    </row>
    <row r="44" spans="1:11">
      <c r="A44" s="47"/>
      <c r="B44" s="28"/>
      <c r="C44" s="28"/>
      <c r="D44" s="28"/>
      <c r="E44" s="28"/>
      <c r="F44" s="28"/>
      <c r="G44" s="28"/>
      <c r="H44" s="28"/>
      <c r="I44" s="28"/>
      <c r="J44" s="48"/>
    </row>
    <row r="45" spans="1:11">
      <c r="A45" s="47"/>
      <c r="B45" s="28"/>
      <c r="C45" s="28"/>
      <c r="D45" s="28"/>
      <c r="E45" s="28"/>
      <c r="F45" s="28"/>
      <c r="G45" s="28"/>
      <c r="H45" s="28"/>
      <c r="I45" s="28"/>
      <c r="J45" s="48"/>
    </row>
    <row r="46" spans="1:11">
      <c r="A46" s="47"/>
      <c r="B46" s="28"/>
      <c r="C46" s="28"/>
      <c r="D46" s="28"/>
      <c r="E46" s="28"/>
      <c r="F46" s="28"/>
      <c r="G46" s="28"/>
      <c r="H46" s="28"/>
      <c r="I46" s="28"/>
      <c r="J46" s="48"/>
    </row>
    <row r="47" spans="1:11">
      <c r="A47" s="47"/>
      <c r="B47" s="28"/>
      <c r="C47" s="28"/>
      <c r="D47" s="28"/>
      <c r="E47" s="28"/>
      <c r="F47" s="28"/>
      <c r="G47" s="28"/>
      <c r="H47" s="28"/>
      <c r="I47" s="28"/>
      <c r="J47" s="48"/>
    </row>
    <row r="48" spans="1:11">
      <c r="A48" s="32"/>
      <c r="B48" s="33" t="s">
        <v>34</v>
      </c>
      <c r="C48" s="33"/>
      <c r="D48" s="33"/>
      <c r="E48" s="33"/>
      <c r="F48" s="33"/>
      <c r="G48" s="13" t="s">
        <v>35</v>
      </c>
      <c r="H48" s="13"/>
      <c r="I48" s="33"/>
      <c r="J48" s="37"/>
      <c r="K48" s="38"/>
    </row>
    <row r="49" spans="1:11">
      <c r="A49" s="32"/>
      <c r="B49" s="33" t="s">
        <v>36</v>
      </c>
      <c r="C49" s="33"/>
      <c r="D49" s="33"/>
      <c r="E49" s="33"/>
      <c r="F49" s="33"/>
      <c r="G49" s="8" t="s">
        <v>37</v>
      </c>
      <c r="H49" s="8"/>
      <c r="I49" s="33"/>
      <c r="J49" s="37"/>
      <c r="K49" s="38"/>
    </row>
    <row r="50" spans="1:11">
      <c r="A50" s="32"/>
      <c r="B50" s="33" t="s">
        <v>38</v>
      </c>
      <c r="C50" s="33"/>
      <c r="D50" s="33"/>
      <c r="E50" s="33"/>
      <c r="F50" s="33"/>
      <c r="G50" s="8" t="s">
        <v>39</v>
      </c>
      <c r="H50" s="8"/>
      <c r="I50" s="33"/>
      <c r="J50" s="37"/>
      <c r="K50" s="38"/>
    </row>
    <row r="51" spans="1:11">
      <c r="A51" s="32"/>
      <c r="B51" s="33" t="s">
        <v>40</v>
      </c>
      <c r="C51" s="33"/>
      <c r="D51" s="33"/>
      <c r="E51" s="33"/>
      <c r="F51" s="33"/>
      <c r="G51" s="8" t="s">
        <v>39</v>
      </c>
      <c r="H51" s="8"/>
      <c r="I51" s="33"/>
      <c r="J51" s="37"/>
      <c r="K51" s="38"/>
    </row>
    <row r="52" spans="1:11">
      <c r="A52" s="47"/>
      <c r="B52" s="28"/>
      <c r="C52" s="28"/>
      <c r="D52" s="28"/>
      <c r="E52" s="28"/>
      <c r="F52" s="28"/>
      <c r="G52" s="28"/>
      <c r="H52" s="28"/>
      <c r="I52" s="28"/>
      <c r="J52" s="48"/>
    </row>
    <row r="53" spans="1:11" ht="15">
      <c r="A53" s="51"/>
      <c r="B53" s="33" t="s">
        <v>41</v>
      </c>
      <c r="C53" s="33"/>
      <c r="D53" s="33"/>
      <c r="E53" s="33"/>
      <c r="F53" s="46" t="s">
        <v>42</v>
      </c>
      <c r="G53" s="13" t="s">
        <v>422</v>
      </c>
      <c r="H53" s="13"/>
      <c r="I53" s="52"/>
      <c r="J53" s="53"/>
      <c r="K53" s="54"/>
    </row>
    <row r="54" spans="1:11" ht="15">
      <c r="A54" s="51"/>
      <c r="B54" s="33"/>
      <c r="C54" s="33"/>
      <c r="D54" s="33"/>
      <c r="E54" s="33"/>
      <c r="F54" s="46" t="s">
        <v>43</v>
      </c>
      <c r="G54" s="8" t="s">
        <v>423</v>
      </c>
      <c r="H54" s="8"/>
      <c r="I54" s="52"/>
      <c r="J54" s="53"/>
      <c r="K54" s="54"/>
    </row>
    <row r="55" spans="1:11" ht="15">
      <c r="A55" s="51"/>
      <c r="B55" s="33"/>
      <c r="C55" s="33"/>
      <c r="D55" s="33"/>
      <c r="E55" s="33"/>
      <c r="F55" s="46"/>
      <c r="G55" s="46"/>
      <c r="H55" s="46"/>
      <c r="I55" s="52"/>
      <c r="J55" s="53"/>
      <c r="K55" s="54"/>
    </row>
    <row r="56" spans="1:11" ht="15">
      <c r="A56" s="51"/>
      <c r="B56" s="33" t="s">
        <v>44</v>
      </c>
      <c r="C56" s="33"/>
      <c r="D56" s="33"/>
      <c r="E56" s="46"/>
      <c r="F56" s="33"/>
      <c r="G56" s="14">
        <v>43896</v>
      </c>
      <c r="H56" s="13"/>
      <c r="I56" s="52"/>
      <c r="J56" s="53"/>
      <c r="K56" s="54"/>
    </row>
    <row r="57" spans="1:11">
      <c r="A57" s="55"/>
      <c r="B57" s="56"/>
      <c r="C57" s="56"/>
      <c r="D57" s="56"/>
      <c r="E57" s="56"/>
      <c r="F57" s="56"/>
      <c r="G57" s="56"/>
      <c r="H57" s="56"/>
      <c r="I57" s="56"/>
      <c r="J57" s="57"/>
    </row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ageMargins left="0.85" right="0.44" top="0.36" bottom="0.53" header="0.5" footer="0.5"/>
  <pageSetup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60"/>
  <sheetViews>
    <sheetView workbookViewId="0">
      <selection activeCell="C64" sqref="C64"/>
    </sheetView>
  </sheetViews>
  <sheetFormatPr defaultRowHeight="12.75"/>
  <cols>
    <col min="1" max="1" width="4.5703125" customWidth="1"/>
    <col min="2" max="2" width="7.42578125" customWidth="1"/>
    <col min="3" max="3" width="78.28515625" customWidth="1"/>
    <col min="4" max="4" width="4.85546875" customWidth="1"/>
    <col min="5" max="5" width="1.5703125" customWidth="1"/>
  </cols>
  <sheetData>
    <row r="1" spans="1:6">
      <c r="A1" s="58"/>
      <c r="B1" s="59"/>
      <c r="C1" s="59"/>
      <c r="D1" s="60"/>
    </row>
    <row r="2" spans="1:6" ht="18">
      <c r="A2" s="515" t="s">
        <v>46</v>
      </c>
      <c r="B2" s="516"/>
      <c r="C2" s="516"/>
      <c r="D2" s="517"/>
      <c r="E2" s="64"/>
      <c r="F2" s="64"/>
    </row>
    <row r="3" spans="1:6">
      <c r="A3" s="74"/>
      <c r="B3" s="75" t="s">
        <v>47</v>
      </c>
      <c r="C3" s="76"/>
      <c r="D3" s="77"/>
      <c r="E3" s="78"/>
      <c r="F3" s="78"/>
    </row>
    <row r="4" spans="1:6">
      <c r="A4" s="74"/>
      <c r="B4" s="79"/>
      <c r="C4" s="80" t="s">
        <v>48</v>
      </c>
      <c r="D4" s="77"/>
      <c r="E4" s="78"/>
      <c r="F4" s="78"/>
    </row>
    <row r="5" spans="1:6">
      <c r="A5" s="74"/>
      <c r="B5" s="79"/>
      <c r="C5" s="80" t="s">
        <v>49</v>
      </c>
      <c r="D5" s="77"/>
      <c r="E5" s="78"/>
      <c r="F5" s="78"/>
    </row>
    <row r="6" spans="1:6">
      <c r="A6" s="74"/>
      <c r="B6" s="79" t="s">
        <v>50</v>
      </c>
      <c r="C6" s="81"/>
      <c r="D6" s="77"/>
      <c r="E6" s="78"/>
      <c r="F6" s="78"/>
    </row>
    <row r="7" spans="1:6">
      <c r="A7" s="74"/>
      <c r="B7" s="79"/>
      <c r="C7" s="80" t="s">
        <v>51</v>
      </c>
      <c r="D7" s="77"/>
      <c r="E7" s="78"/>
      <c r="F7" s="78"/>
    </row>
    <row r="8" spans="1:6">
      <c r="A8" s="74"/>
      <c r="B8" s="82"/>
      <c r="C8" s="80" t="s">
        <v>52</v>
      </c>
      <c r="D8" s="77"/>
      <c r="E8" s="78"/>
      <c r="F8" s="78"/>
    </row>
    <row r="9" spans="1:6">
      <c r="A9" s="74"/>
      <c r="B9" s="83"/>
      <c r="C9" s="84" t="s">
        <v>53</v>
      </c>
      <c r="D9" s="77"/>
      <c r="E9" s="78"/>
      <c r="F9" s="78"/>
    </row>
    <row r="10" spans="1:6">
      <c r="A10" s="61"/>
      <c r="B10" s="62"/>
      <c r="C10" s="62"/>
      <c r="D10" s="63"/>
    </row>
    <row r="11" spans="1:6" ht="15.75">
      <c r="A11" s="61"/>
      <c r="B11" s="85" t="s">
        <v>54</v>
      </c>
      <c r="C11" s="73" t="s">
        <v>55</v>
      </c>
      <c r="D11" s="63"/>
    </row>
    <row r="12" spans="1:6">
      <c r="A12" s="61"/>
      <c r="B12" s="86"/>
      <c r="C12" s="62"/>
      <c r="D12" s="63"/>
    </row>
    <row r="13" spans="1:6">
      <c r="A13" s="61"/>
      <c r="B13" s="27">
        <v>1</v>
      </c>
      <c r="C13" s="72" t="s">
        <v>56</v>
      </c>
      <c r="D13" s="63"/>
    </row>
    <row r="14" spans="1:6">
      <c r="A14" s="61"/>
      <c r="B14" s="27">
        <v>2</v>
      </c>
      <c r="C14" s="28" t="s">
        <v>57</v>
      </c>
      <c r="D14" s="63"/>
    </row>
    <row r="15" spans="1:6">
      <c r="A15" s="61"/>
      <c r="B15" s="28">
        <v>3</v>
      </c>
      <c r="C15" s="28" t="s">
        <v>58</v>
      </c>
      <c r="D15" s="63"/>
    </row>
    <row r="16" spans="1:6">
      <c r="A16" s="47"/>
      <c r="B16" s="28">
        <v>4</v>
      </c>
      <c r="C16" s="28" t="s">
        <v>59</v>
      </c>
      <c r="D16" s="48"/>
      <c r="E16" s="16"/>
      <c r="F16" s="16"/>
    </row>
    <row r="17" spans="1:6">
      <c r="A17" s="47"/>
      <c r="B17" s="28"/>
      <c r="C17" s="72" t="s">
        <v>60</v>
      </c>
      <c r="D17" s="48"/>
      <c r="E17" s="16"/>
      <c r="F17" s="16"/>
    </row>
    <row r="18" spans="1:6">
      <c r="A18" s="47"/>
      <c r="B18" s="28" t="s">
        <v>61</v>
      </c>
      <c r="C18" s="28"/>
      <c r="D18" s="48"/>
      <c r="E18" s="16"/>
      <c r="F18" s="16"/>
    </row>
    <row r="19" spans="1:6">
      <c r="A19" s="47"/>
      <c r="B19" s="28"/>
      <c r="C19" s="72" t="s">
        <v>62</v>
      </c>
      <c r="D19" s="48"/>
      <c r="E19" s="16"/>
      <c r="F19" s="16"/>
    </row>
    <row r="20" spans="1:6">
      <c r="A20" s="47"/>
      <c r="B20" s="28" t="s">
        <v>63</v>
      </c>
      <c r="C20" s="28"/>
      <c r="D20" s="48"/>
      <c r="E20" s="16"/>
      <c r="F20" s="16"/>
    </row>
    <row r="21" spans="1:6">
      <c r="A21" s="47"/>
      <c r="B21" s="28"/>
      <c r="C21" s="72" t="s">
        <v>64</v>
      </c>
      <c r="D21" s="48"/>
      <c r="E21" s="16"/>
      <c r="F21" s="16"/>
    </row>
    <row r="22" spans="1:6">
      <c r="A22" s="47"/>
      <c r="B22" s="28" t="s">
        <v>65</v>
      </c>
      <c r="C22" s="28"/>
      <c r="D22" s="48"/>
      <c r="E22" s="16"/>
      <c r="F22" s="16"/>
    </row>
    <row r="23" spans="1:6">
      <c r="A23" s="47"/>
      <c r="B23" s="28"/>
      <c r="C23" s="28" t="s">
        <v>66</v>
      </c>
      <c r="D23" s="48"/>
      <c r="E23" s="16"/>
      <c r="F23" s="16"/>
    </row>
    <row r="24" spans="1:6">
      <c r="A24" s="47"/>
      <c r="B24" s="28" t="s">
        <v>67</v>
      </c>
      <c r="C24" s="28"/>
      <c r="D24" s="48"/>
      <c r="E24" s="16"/>
      <c r="F24" s="16"/>
    </row>
    <row r="25" spans="1:6">
      <c r="A25" s="47"/>
      <c r="B25" s="72" t="s">
        <v>68</v>
      </c>
      <c r="C25" s="28"/>
      <c r="D25" s="48"/>
      <c r="E25" s="16"/>
      <c r="F25" s="16"/>
    </row>
    <row r="26" spans="1:6">
      <c r="A26" s="47"/>
      <c r="B26" s="28"/>
      <c r="C26" s="28" t="s">
        <v>69</v>
      </c>
      <c r="D26" s="48"/>
      <c r="E26" s="16"/>
      <c r="F26" s="16"/>
    </row>
    <row r="27" spans="1:6">
      <c r="A27" s="47"/>
      <c r="B27" s="72" t="s">
        <v>70</v>
      </c>
      <c r="C27" s="28"/>
      <c r="D27" s="48"/>
      <c r="E27" s="16"/>
      <c r="F27" s="16"/>
    </row>
    <row r="28" spans="1:6">
      <c r="A28" s="47"/>
      <c r="B28" s="28"/>
      <c r="C28" s="28" t="s">
        <v>71</v>
      </c>
      <c r="D28" s="48"/>
      <c r="E28" s="16"/>
      <c r="F28" s="16"/>
    </row>
    <row r="29" spans="1:6">
      <c r="A29" s="47"/>
      <c r="B29" s="72" t="s">
        <v>72</v>
      </c>
      <c r="C29" s="28"/>
      <c r="D29" s="48"/>
      <c r="E29" s="16"/>
      <c r="F29" s="16"/>
    </row>
    <row r="30" spans="1:6">
      <c r="A30" s="47"/>
      <c r="B30" s="28" t="s">
        <v>73</v>
      </c>
      <c r="C30" s="28" t="s">
        <v>74</v>
      </c>
      <c r="D30" s="48"/>
      <c r="E30" s="16"/>
      <c r="F30" s="16"/>
    </row>
    <row r="31" spans="1:6">
      <c r="A31" s="47"/>
      <c r="B31" s="28"/>
      <c r="C31" s="72" t="s">
        <v>75</v>
      </c>
      <c r="D31" s="48"/>
      <c r="E31" s="16"/>
      <c r="F31" s="16"/>
    </row>
    <row r="32" spans="1:6">
      <c r="A32" s="47"/>
      <c r="B32" s="28"/>
      <c r="C32" s="72" t="s">
        <v>76</v>
      </c>
      <c r="D32" s="48"/>
      <c r="E32" s="16"/>
      <c r="F32" s="16"/>
    </row>
    <row r="33" spans="1:6">
      <c r="A33" s="47"/>
      <c r="B33" s="28"/>
      <c r="C33" s="72" t="s">
        <v>77</v>
      </c>
      <c r="D33" s="48"/>
      <c r="E33" s="16"/>
      <c r="F33" s="16"/>
    </row>
    <row r="34" spans="1:6">
      <c r="A34" s="47"/>
      <c r="B34" s="28"/>
      <c r="C34" s="72" t="s">
        <v>78</v>
      </c>
      <c r="D34" s="48"/>
      <c r="E34" s="16"/>
      <c r="F34" s="16"/>
    </row>
    <row r="35" spans="1:6">
      <c r="A35" s="47"/>
      <c r="B35" s="28"/>
      <c r="C35" s="72" t="s">
        <v>79</v>
      </c>
      <c r="D35" s="48"/>
      <c r="E35" s="16"/>
      <c r="F35" s="16"/>
    </row>
    <row r="36" spans="1:6">
      <c r="A36" s="47"/>
      <c r="B36" s="28"/>
      <c r="C36" s="72" t="s">
        <v>80</v>
      </c>
      <c r="D36" s="48"/>
      <c r="E36" s="16"/>
      <c r="F36" s="16"/>
    </row>
    <row r="37" spans="1:6">
      <c r="A37" s="47"/>
      <c r="B37" s="28"/>
      <c r="C37" s="28"/>
      <c r="D37" s="48"/>
      <c r="E37" s="16"/>
      <c r="F37" s="16"/>
    </row>
    <row r="38" spans="1:6" ht="15.75">
      <c r="A38" s="47"/>
      <c r="B38" s="85" t="s">
        <v>81</v>
      </c>
      <c r="C38" s="73" t="s">
        <v>82</v>
      </c>
      <c r="D38" s="48"/>
      <c r="E38" s="16"/>
      <c r="F38" s="16"/>
    </row>
    <row r="39" spans="1:6">
      <c r="A39" s="47"/>
      <c r="B39" s="28"/>
      <c r="C39" s="28"/>
      <c r="D39" s="48"/>
      <c r="E39" s="16"/>
      <c r="F39" s="16"/>
    </row>
    <row r="40" spans="1:6">
      <c r="A40" s="47"/>
      <c r="B40" s="28"/>
      <c r="C40" s="72" t="s">
        <v>83</v>
      </c>
      <c r="D40" s="48"/>
      <c r="E40" s="16"/>
      <c r="F40" s="16"/>
    </row>
    <row r="41" spans="1:6">
      <c r="A41" s="47"/>
      <c r="B41" s="28" t="s">
        <v>84</v>
      </c>
      <c r="C41" s="28"/>
      <c r="D41" s="48"/>
      <c r="E41" s="16"/>
      <c r="F41" s="16"/>
    </row>
    <row r="42" spans="1:6">
      <c r="A42" s="47"/>
      <c r="B42" s="28"/>
      <c r="C42" s="28" t="s">
        <v>85</v>
      </c>
      <c r="D42" s="48"/>
      <c r="E42" s="16"/>
      <c r="F42" s="16"/>
    </row>
    <row r="43" spans="1:6">
      <c r="A43" s="47"/>
      <c r="B43" s="28" t="s">
        <v>86</v>
      </c>
      <c r="C43" s="28"/>
      <c r="D43" s="48"/>
      <c r="E43" s="16"/>
      <c r="F43" s="16"/>
    </row>
    <row r="44" spans="1:6">
      <c r="A44" s="47"/>
      <c r="B44" s="28"/>
      <c r="C44" s="28" t="s">
        <v>87</v>
      </c>
      <c r="D44" s="48"/>
      <c r="E44" s="16"/>
      <c r="F44" s="16"/>
    </row>
    <row r="45" spans="1:6">
      <c r="A45" s="47"/>
      <c r="B45" s="28" t="s">
        <v>88</v>
      </c>
      <c r="C45" s="28"/>
      <c r="D45" s="48"/>
      <c r="E45" s="16"/>
      <c r="F45" s="16"/>
    </row>
    <row r="46" spans="1:6">
      <c r="A46" s="47"/>
      <c r="B46" s="28"/>
      <c r="C46" s="28" t="s">
        <v>89</v>
      </c>
      <c r="D46" s="48"/>
      <c r="E46" s="16"/>
      <c r="F46" s="16"/>
    </row>
    <row r="47" spans="1:6">
      <c r="A47" s="47"/>
      <c r="B47" s="28" t="s">
        <v>90</v>
      </c>
      <c r="C47" s="28"/>
      <c r="D47" s="48"/>
      <c r="E47" s="16"/>
      <c r="F47" s="16"/>
    </row>
    <row r="48" spans="1:6">
      <c r="A48" s="47"/>
      <c r="B48" s="28"/>
      <c r="C48" s="28" t="s">
        <v>91</v>
      </c>
      <c r="D48" s="48"/>
      <c r="E48" s="16"/>
      <c r="F48" s="16"/>
    </row>
    <row r="49" spans="1:6">
      <c r="A49" s="47"/>
      <c r="B49" s="28" t="s">
        <v>92</v>
      </c>
      <c r="C49" s="28"/>
      <c r="D49" s="48"/>
      <c r="E49" s="16"/>
      <c r="F49" s="16"/>
    </row>
    <row r="50" spans="1:6">
      <c r="A50" s="47"/>
      <c r="B50" s="28" t="s">
        <v>93</v>
      </c>
      <c r="C50" s="28"/>
      <c r="D50" s="48"/>
      <c r="E50" s="16"/>
      <c r="F50" s="16"/>
    </row>
    <row r="51" spans="1:6">
      <c r="A51" s="47"/>
      <c r="B51" s="28" t="s">
        <v>94</v>
      </c>
      <c r="C51" s="28"/>
      <c r="D51" s="48"/>
      <c r="E51" s="16"/>
      <c r="F51" s="16"/>
    </row>
    <row r="52" spans="1:6">
      <c r="A52" s="47"/>
      <c r="B52" s="28"/>
      <c r="C52" s="28" t="s">
        <v>95</v>
      </c>
      <c r="D52" s="48"/>
      <c r="E52" s="16"/>
      <c r="F52" s="16"/>
    </row>
    <row r="53" spans="1:6">
      <c r="A53" s="47"/>
      <c r="B53" s="28"/>
      <c r="C53" s="28" t="s">
        <v>96</v>
      </c>
      <c r="D53" s="48"/>
      <c r="E53" s="16"/>
      <c r="F53" s="16"/>
    </row>
    <row r="54" spans="1:6">
      <c r="A54" s="66"/>
      <c r="B54" s="68"/>
      <c r="C54" s="68" t="s">
        <v>97</v>
      </c>
      <c r="D54" s="69"/>
      <c r="E54" s="70"/>
      <c r="F54" s="70"/>
    </row>
    <row r="55" spans="1:6">
      <c r="A55" s="61"/>
      <c r="B55" s="28"/>
      <c r="C55" s="28" t="s">
        <v>98</v>
      </c>
      <c r="D55" s="63"/>
    </row>
    <row r="56" spans="1:6">
      <c r="A56" s="61"/>
      <c r="B56" s="28" t="s">
        <v>99</v>
      </c>
      <c r="C56" s="28"/>
      <c r="D56" s="63"/>
    </row>
    <row r="57" spans="1:6">
      <c r="A57" s="61"/>
      <c r="B57" s="28"/>
      <c r="C57" s="28"/>
      <c r="D57" s="63"/>
    </row>
    <row r="58" spans="1:6">
      <c r="A58" s="61"/>
      <c r="B58" s="28"/>
      <c r="C58" s="28"/>
      <c r="D58" s="63"/>
    </row>
    <row r="59" spans="1:6">
      <c r="A59" s="61"/>
      <c r="B59" s="28"/>
      <c r="C59" s="28" t="s">
        <v>100</v>
      </c>
      <c r="D59" s="87">
        <v>1</v>
      </c>
    </row>
    <row r="60" spans="1:6">
      <c r="A60" s="88"/>
      <c r="B60" s="89"/>
      <c r="C60" s="289" t="s">
        <v>417</v>
      </c>
      <c r="D60" s="90"/>
    </row>
  </sheetData>
  <mergeCells count="1">
    <mergeCell ref="A2:D2"/>
  </mergeCells>
  <pageMargins left="0.48" right="0.19" top="0.34" bottom="0.5" header="0.2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87"/>
  <sheetViews>
    <sheetView topLeftCell="A43" workbookViewId="0">
      <selection activeCell="F46" sqref="F46"/>
    </sheetView>
  </sheetViews>
  <sheetFormatPr defaultRowHeight="12.75"/>
  <cols>
    <col min="1" max="1" width="2.85546875" style="70" customWidth="1"/>
    <col min="2" max="3" width="3.7109375" style="91" customWidth="1"/>
    <col min="4" max="4" width="4" style="91" customWidth="1"/>
    <col min="5" max="5" width="65.140625" style="70" bestFit="1" customWidth="1"/>
    <col min="6" max="7" width="10.140625" style="70" bestFit="1" customWidth="1"/>
    <col min="8" max="8" width="9.140625" style="70"/>
    <col min="9" max="9" width="10.140625" bestFit="1" customWidth="1"/>
  </cols>
  <sheetData>
    <row r="1" spans="1:10" ht="15.75">
      <c r="B1" s="25" t="s">
        <v>389</v>
      </c>
    </row>
    <row r="2" spans="1:10" ht="16.5" thickBot="1">
      <c r="A2" s="180"/>
      <c r="B2" s="443" t="s">
        <v>197</v>
      </c>
      <c r="C2" s="443"/>
      <c r="D2" s="443"/>
      <c r="E2" s="443"/>
      <c r="F2" s="443"/>
      <c r="G2" s="443"/>
      <c r="H2" s="180"/>
    </row>
    <row r="3" spans="1:10" ht="13.5" thickBot="1">
      <c r="A3" s="95"/>
      <c r="B3" s="261" t="s">
        <v>2</v>
      </c>
      <c r="C3" s="444" t="s">
        <v>17</v>
      </c>
      <c r="D3" s="445"/>
      <c r="E3" s="445"/>
      <c r="F3" s="408">
        <v>2019</v>
      </c>
      <c r="G3" s="408">
        <v>2018</v>
      </c>
      <c r="H3" s="95"/>
    </row>
    <row r="4" spans="1:10" ht="13.5" thickBot="1">
      <c r="A4" s="180"/>
      <c r="B4" s="407"/>
      <c r="C4" s="446" t="s">
        <v>198</v>
      </c>
      <c r="D4" s="447"/>
      <c r="E4" s="447"/>
      <c r="F4" s="409"/>
      <c r="G4" s="409"/>
      <c r="H4" s="180"/>
    </row>
    <row r="5" spans="1:10" ht="19.5" thickBot="1">
      <c r="A5" s="180"/>
      <c r="B5" s="418"/>
      <c r="C5" s="419" t="s">
        <v>199</v>
      </c>
      <c r="D5" s="268" t="s">
        <v>19</v>
      </c>
      <c r="E5" s="299"/>
      <c r="F5" s="300">
        <f>SUM(F6:F7)</f>
        <v>11544577.08</v>
      </c>
      <c r="G5" s="410">
        <f>SUM(G6:G7)</f>
        <v>9467377</v>
      </c>
      <c r="H5" s="199"/>
    </row>
    <row r="6" spans="1:10">
      <c r="A6" s="180"/>
      <c r="B6" s="263"/>
      <c r="C6" s="189"/>
      <c r="D6" s="221">
        <v>1</v>
      </c>
      <c r="E6" s="291" t="s">
        <v>20</v>
      </c>
      <c r="F6" s="301">
        <v>10480930.08</v>
      </c>
      <c r="G6" s="301">
        <f>8225619-59</f>
        <v>8225560</v>
      </c>
      <c r="H6" s="180"/>
    </row>
    <row r="7" spans="1:10" ht="13.5" thickBot="1">
      <c r="A7" s="180"/>
      <c r="B7" s="263"/>
      <c r="C7" s="197"/>
      <c r="D7" s="217">
        <v>2</v>
      </c>
      <c r="E7" s="401" t="s">
        <v>21</v>
      </c>
      <c r="F7" s="302">
        <v>1063647</v>
      </c>
      <c r="G7" s="302">
        <v>1241817</v>
      </c>
      <c r="H7" s="180"/>
    </row>
    <row r="8" spans="1:10" ht="19.5" thickBot="1">
      <c r="A8" s="180"/>
      <c r="B8" s="418"/>
      <c r="C8" s="419" t="s">
        <v>199</v>
      </c>
      <c r="D8" s="268" t="s">
        <v>200</v>
      </c>
      <c r="E8" s="420"/>
      <c r="F8" s="303"/>
      <c r="G8" s="303"/>
      <c r="H8" s="199"/>
    </row>
    <row r="9" spans="1:10">
      <c r="A9" s="180"/>
      <c r="B9" s="263"/>
      <c r="C9" s="189"/>
      <c r="D9" s="221">
        <v>1</v>
      </c>
      <c r="E9" s="291" t="s">
        <v>201</v>
      </c>
      <c r="F9" s="412"/>
      <c r="G9" s="412"/>
      <c r="H9" s="180"/>
    </row>
    <row r="10" spans="1:10">
      <c r="A10" s="180"/>
      <c r="B10" s="263"/>
      <c r="C10" s="194"/>
      <c r="D10" s="200">
        <v>2</v>
      </c>
      <c r="E10" s="204" t="s">
        <v>202</v>
      </c>
      <c r="F10" s="404"/>
      <c r="G10" s="404"/>
      <c r="H10" s="180"/>
    </row>
    <row r="11" spans="1:10">
      <c r="A11" s="180"/>
      <c r="B11" s="263"/>
      <c r="C11" s="194"/>
      <c r="D11" s="200">
        <v>3</v>
      </c>
      <c r="E11" s="204" t="s">
        <v>203</v>
      </c>
      <c r="F11" s="404"/>
      <c r="G11" s="404"/>
      <c r="H11" s="180"/>
      <c r="J11" s="286"/>
    </row>
    <row r="12" spans="1:10" ht="13.5" thickBot="1">
      <c r="A12" s="180"/>
      <c r="B12" s="263"/>
      <c r="C12" s="197"/>
      <c r="D12" s="217"/>
      <c r="E12" s="401"/>
      <c r="F12" s="411"/>
      <c r="G12" s="411"/>
      <c r="H12" s="180"/>
    </row>
    <row r="13" spans="1:10" ht="19.5" thickBot="1">
      <c r="A13" s="180"/>
      <c r="B13" s="418"/>
      <c r="C13" s="419" t="s">
        <v>199</v>
      </c>
      <c r="D13" s="268" t="s">
        <v>204</v>
      </c>
      <c r="E13" s="420"/>
      <c r="F13" s="300">
        <f>SUM(F14:F19)</f>
        <v>2010290</v>
      </c>
      <c r="G13" s="300">
        <f>SUM(G14:G19)</f>
        <v>1364404.01</v>
      </c>
      <c r="H13" s="180"/>
    </row>
    <row r="14" spans="1:10">
      <c r="A14" s="180"/>
      <c r="B14" s="263"/>
      <c r="C14" s="189"/>
      <c r="D14" s="221">
        <v>1</v>
      </c>
      <c r="E14" s="291" t="s">
        <v>205</v>
      </c>
      <c r="F14" s="421">
        <v>2010290</v>
      </c>
      <c r="G14" s="421">
        <v>1364404.01</v>
      </c>
      <c r="H14" s="180"/>
    </row>
    <row r="15" spans="1:10">
      <c r="A15" s="180"/>
      <c r="B15" s="263"/>
      <c r="C15" s="194"/>
      <c r="D15" s="200">
        <v>2</v>
      </c>
      <c r="E15" s="204" t="s">
        <v>206</v>
      </c>
      <c r="F15" s="404"/>
      <c r="G15" s="404"/>
      <c r="H15" s="180"/>
    </row>
    <row r="16" spans="1:10">
      <c r="A16" s="180"/>
      <c r="B16" s="263"/>
      <c r="C16" s="194"/>
      <c r="D16" s="200">
        <v>3</v>
      </c>
      <c r="E16" s="204" t="s">
        <v>207</v>
      </c>
      <c r="F16" s="404"/>
      <c r="G16" s="404"/>
      <c r="H16" s="180"/>
    </row>
    <row r="17" spans="1:8">
      <c r="A17" s="180"/>
      <c r="B17" s="263"/>
      <c r="C17" s="194"/>
      <c r="D17" s="200">
        <v>4</v>
      </c>
      <c r="E17" s="204" t="s">
        <v>208</v>
      </c>
      <c r="F17" s="404"/>
      <c r="G17" s="404"/>
      <c r="H17" s="180"/>
    </row>
    <row r="18" spans="1:8">
      <c r="A18" s="180"/>
      <c r="B18" s="263"/>
      <c r="C18" s="194"/>
      <c r="D18" s="200">
        <v>5</v>
      </c>
      <c r="E18" s="204" t="s">
        <v>209</v>
      </c>
      <c r="F18" s="404"/>
      <c r="G18" s="404"/>
      <c r="H18" s="180"/>
    </row>
    <row r="19" spans="1:8" ht="13.5" thickBot="1">
      <c r="A19" s="180"/>
      <c r="B19" s="263"/>
      <c r="C19" s="197"/>
      <c r="D19" s="217">
        <v>6</v>
      </c>
      <c r="E19" s="401" t="s">
        <v>210</v>
      </c>
      <c r="F19" s="411"/>
      <c r="G19" s="411">
        <v>0</v>
      </c>
      <c r="H19" s="180"/>
    </row>
    <row r="20" spans="1:8" ht="19.5" thickBot="1">
      <c r="A20" s="180"/>
      <c r="B20" s="418"/>
      <c r="C20" s="419" t="s">
        <v>199</v>
      </c>
      <c r="D20" s="268" t="s">
        <v>211</v>
      </c>
      <c r="E20" s="299"/>
      <c r="F20" s="300">
        <f>SUM(F21:F27)</f>
        <v>9322438</v>
      </c>
      <c r="G20" s="300">
        <f>SUM(G21:G27)</f>
        <v>7197190.8099999996</v>
      </c>
      <c r="H20" s="180"/>
    </row>
    <row r="21" spans="1:8">
      <c r="A21" s="180"/>
      <c r="B21" s="263"/>
      <c r="C21" s="422"/>
      <c r="D21" s="221">
        <v>1</v>
      </c>
      <c r="E21" s="291" t="s">
        <v>212</v>
      </c>
      <c r="F21" s="412"/>
      <c r="G21" s="412"/>
      <c r="H21" s="180"/>
    </row>
    <row r="22" spans="1:8">
      <c r="A22" s="180"/>
      <c r="B22" s="263"/>
      <c r="C22" s="26"/>
      <c r="D22" s="200">
        <v>2</v>
      </c>
      <c r="E22" s="204" t="s">
        <v>213</v>
      </c>
      <c r="F22" s="404"/>
      <c r="G22" s="404"/>
      <c r="H22" s="180"/>
    </row>
    <row r="23" spans="1:8">
      <c r="A23" s="180"/>
      <c r="B23" s="263"/>
      <c r="C23" s="26"/>
      <c r="D23" s="200">
        <v>3</v>
      </c>
      <c r="E23" s="204" t="s">
        <v>214</v>
      </c>
      <c r="F23" s="404"/>
      <c r="G23" s="404"/>
      <c r="H23" s="180"/>
    </row>
    <row r="24" spans="1:8">
      <c r="A24" s="180"/>
      <c r="B24" s="263"/>
      <c r="C24" s="26"/>
      <c r="D24" s="200">
        <v>4</v>
      </c>
      <c r="E24" s="204" t="s">
        <v>215</v>
      </c>
      <c r="F24" s="304">
        <v>9322438</v>
      </c>
      <c r="G24" s="304">
        <v>7197190.8099999996</v>
      </c>
      <c r="H24" s="180"/>
    </row>
    <row r="25" spans="1:8">
      <c r="A25" s="180"/>
      <c r="B25" s="263"/>
      <c r="C25" s="26"/>
      <c r="D25" s="200">
        <v>5</v>
      </c>
      <c r="E25" s="204" t="s">
        <v>216</v>
      </c>
      <c r="F25" s="404" t="s">
        <v>435</v>
      </c>
      <c r="G25" s="404"/>
      <c r="H25" s="180"/>
    </row>
    <row r="26" spans="1:8">
      <c r="A26" s="180"/>
      <c r="B26" s="263"/>
      <c r="C26" s="26"/>
      <c r="D26" s="200">
        <v>6</v>
      </c>
      <c r="E26" s="204" t="s">
        <v>217</v>
      </c>
      <c r="F26" s="404"/>
      <c r="G26" s="404"/>
      <c r="H26" s="180"/>
    </row>
    <row r="27" spans="1:8">
      <c r="A27" s="180"/>
      <c r="B27" s="263"/>
      <c r="C27" s="26"/>
      <c r="D27" s="200">
        <v>7</v>
      </c>
      <c r="E27" s="204" t="s">
        <v>218</v>
      </c>
      <c r="F27" s="404"/>
      <c r="G27" s="404"/>
    </row>
    <row r="28" spans="1:8">
      <c r="A28" s="180"/>
      <c r="B28" s="263"/>
      <c r="C28" s="26"/>
      <c r="D28" s="200"/>
      <c r="E28" s="204"/>
      <c r="F28" s="404"/>
      <c r="G28" s="404"/>
      <c r="H28" s="180"/>
    </row>
    <row r="29" spans="1:8" ht="18.75">
      <c r="A29" s="180"/>
      <c r="B29" s="263"/>
      <c r="C29" s="198" t="s">
        <v>199</v>
      </c>
      <c r="D29" s="196" t="s">
        <v>219</v>
      </c>
      <c r="E29" s="203"/>
      <c r="F29" s="405"/>
      <c r="G29" s="405"/>
    </row>
    <row r="30" spans="1:8" ht="18.75">
      <c r="A30" s="180"/>
      <c r="B30" s="263"/>
      <c r="C30" s="198" t="s">
        <v>199</v>
      </c>
      <c r="D30" s="196" t="s">
        <v>220</v>
      </c>
      <c r="E30" s="203"/>
      <c r="F30" s="405"/>
      <c r="G30" s="405"/>
      <c r="H30" s="180"/>
    </row>
    <row r="31" spans="1:8" ht="13.5" thickBot="1">
      <c r="A31" s="180"/>
      <c r="B31" s="269"/>
      <c r="C31" s="197"/>
      <c r="D31" s="265"/>
      <c r="E31" s="292"/>
      <c r="F31" s="413"/>
      <c r="G31" s="413"/>
      <c r="H31" s="180"/>
    </row>
    <row r="32" spans="1:8" ht="13.5" thickBot="1">
      <c r="A32" s="180"/>
      <c r="B32" s="423" t="s">
        <v>18</v>
      </c>
      <c r="C32" s="7" t="s">
        <v>221</v>
      </c>
      <c r="D32" s="6"/>
      <c r="E32" s="6"/>
      <c r="F32" s="300">
        <f>SUM(F5+F8+F13+F20+F29+F30)</f>
        <v>22877305.079999998</v>
      </c>
      <c r="G32" s="300">
        <f>SUM(G5+G8+G13+G20+G29+G30)</f>
        <v>18028971.82</v>
      </c>
      <c r="H32" s="180"/>
    </row>
    <row r="33" spans="1:8">
      <c r="A33" s="180"/>
      <c r="B33" s="262"/>
      <c r="C33" s="5" t="s">
        <v>222</v>
      </c>
      <c r="D33" s="4"/>
      <c r="E33" s="4"/>
      <c r="F33" s="414"/>
      <c r="G33" s="414"/>
      <c r="H33" s="180"/>
    </row>
    <row r="34" spans="1:8" ht="18.75">
      <c r="A34" s="180"/>
      <c r="B34" s="263"/>
      <c r="C34" s="198" t="s">
        <v>199</v>
      </c>
      <c r="D34" s="196" t="s">
        <v>223</v>
      </c>
      <c r="E34" s="203"/>
      <c r="F34" s="405"/>
      <c r="G34" s="405"/>
      <c r="H34" s="180"/>
    </row>
    <row r="35" spans="1:8">
      <c r="A35" s="180"/>
      <c r="B35" s="263"/>
      <c r="C35" s="26"/>
      <c r="D35" s="200">
        <v>1</v>
      </c>
      <c r="E35" s="204" t="s">
        <v>224</v>
      </c>
      <c r="F35" s="404"/>
      <c r="G35" s="404"/>
    </row>
    <row r="36" spans="1:8">
      <c r="A36" s="180"/>
      <c r="B36" s="263"/>
      <c r="C36" s="26"/>
      <c r="D36" s="200">
        <v>2</v>
      </c>
      <c r="E36" s="204" t="s">
        <v>225</v>
      </c>
      <c r="F36" s="404"/>
      <c r="G36" s="404"/>
    </row>
    <row r="37" spans="1:8">
      <c r="A37" s="180"/>
      <c r="B37" s="263"/>
      <c r="C37" s="26"/>
      <c r="D37" s="200">
        <v>3</v>
      </c>
      <c r="E37" s="204" t="s">
        <v>226</v>
      </c>
      <c r="F37" s="404"/>
      <c r="G37" s="404"/>
    </row>
    <row r="38" spans="1:8">
      <c r="A38" s="180"/>
      <c r="B38" s="263"/>
      <c r="C38" s="26"/>
      <c r="D38" s="200">
        <v>4</v>
      </c>
      <c r="E38" s="314" t="s">
        <v>227</v>
      </c>
      <c r="F38" s="406"/>
      <c r="G38" s="406"/>
    </row>
    <row r="39" spans="1:8">
      <c r="A39" s="180"/>
      <c r="B39" s="263"/>
      <c r="C39" s="26"/>
      <c r="D39" s="200">
        <v>5</v>
      </c>
      <c r="E39" s="204" t="s">
        <v>228</v>
      </c>
      <c r="F39" s="404"/>
      <c r="G39" s="404"/>
    </row>
    <row r="40" spans="1:8">
      <c r="A40" s="180"/>
      <c r="B40" s="263"/>
      <c r="C40" s="26"/>
      <c r="D40" s="200">
        <v>6</v>
      </c>
      <c r="E40" s="204" t="s">
        <v>229</v>
      </c>
      <c r="F40" s="404"/>
      <c r="G40" s="404"/>
    </row>
    <row r="41" spans="1:8" ht="13.5" thickBot="1">
      <c r="A41" s="180"/>
      <c r="B41" s="264"/>
      <c r="C41" s="271"/>
      <c r="D41" s="217"/>
      <c r="E41" s="292"/>
      <c r="F41" s="413"/>
      <c r="G41" s="413"/>
    </row>
    <row r="42" spans="1:8" ht="19.5" thickBot="1">
      <c r="A42" s="180"/>
      <c r="B42" s="266"/>
      <c r="C42" s="267" t="s">
        <v>199</v>
      </c>
      <c r="D42" s="268" t="s">
        <v>230</v>
      </c>
      <c r="E42" s="298"/>
      <c r="F42" s="300">
        <f>SUM(F43:F47)</f>
        <v>1619271.7</v>
      </c>
      <c r="G42" s="300">
        <f>SUM(G43:G47)</f>
        <v>1537991.63</v>
      </c>
    </row>
    <row r="43" spans="1:8">
      <c r="A43" s="180"/>
      <c r="B43" s="262"/>
      <c r="C43" s="189"/>
      <c r="D43" s="221">
        <v>1</v>
      </c>
      <c r="E43" s="291" t="s">
        <v>231</v>
      </c>
      <c r="F43" s="412"/>
      <c r="G43" s="412"/>
    </row>
    <row r="44" spans="1:8">
      <c r="A44" s="180"/>
      <c r="B44" s="263"/>
      <c r="C44" s="194"/>
      <c r="D44" s="200">
        <v>2</v>
      </c>
      <c r="E44" s="204" t="s">
        <v>232</v>
      </c>
      <c r="F44" s="305"/>
      <c r="G44" s="305"/>
      <c r="H44" s="180"/>
    </row>
    <row r="45" spans="1:8">
      <c r="A45" s="180"/>
      <c r="B45" s="263"/>
      <c r="C45" s="194"/>
      <c r="D45" s="200">
        <v>3</v>
      </c>
      <c r="E45" s="204" t="s">
        <v>233</v>
      </c>
      <c r="F45" s="305">
        <v>1619271.7</v>
      </c>
      <c r="G45" s="305">
        <v>1032702.63</v>
      </c>
      <c r="H45" s="180"/>
    </row>
    <row r="46" spans="1:8">
      <c r="A46" s="180"/>
      <c r="B46" s="263"/>
      <c r="C46" s="194"/>
      <c r="D46" s="200">
        <v>4</v>
      </c>
      <c r="E46" s="204" t="s">
        <v>234</v>
      </c>
      <c r="F46" s="404"/>
      <c r="G46" s="404">
        <v>505289</v>
      </c>
    </row>
    <row r="47" spans="1:8" ht="13.5" thickBot="1">
      <c r="A47" s="180"/>
      <c r="B47" s="263"/>
      <c r="C47" s="197"/>
      <c r="D47" s="217">
        <v>5</v>
      </c>
      <c r="E47" s="401" t="s">
        <v>235</v>
      </c>
      <c r="F47" s="411"/>
      <c r="G47" s="411"/>
    </row>
    <row r="48" spans="1:8" ht="19.5" thickBot="1">
      <c r="A48" s="180"/>
      <c r="B48" s="418"/>
      <c r="C48" s="419" t="s">
        <v>199</v>
      </c>
      <c r="D48" s="268" t="s">
        <v>236</v>
      </c>
      <c r="E48" s="299"/>
      <c r="F48" s="300"/>
      <c r="G48" s="300"/>
    </row>
    <row r="49" spans="1:8" ht="13.5" thickBot="1">
      <c r="A49" s="180"/>
      <c r="B49" s="264"/>
      <c r="C49" s="280"/>
      <c r="D49" s="383"/>
      <c r="E49" s="23"/>
      <c r="F49" s="415"/>
      <c r="G49" s="415"/>
      <c r="H49" s="180"/>
    </row>
    <row r="50" spans="1:8" ht="19.5" thickBot="1">
      <c r="A50" s="180"/>
      <c r="B50" s="266"/>
      <c r="C50" s="267" t="s">
        <v>199</v>
      </c>
      <c r="D50" s="268" t="s">
        <v>237</v>
      </c>
      <c r="E50" s="299"/>
      <c r="F50" s="300">
        <f>SUM(F51:F54)</f>
        <v>0</v>
      </c>
      <c r="G50" s="300">
        <f>SUM(G51:G54)</f>
        <v>0</v>
      </c>
    </row>
    <row r="51" spans="1:8" ht="21" customHeight="1">
      <c r="A51" s="180"/>
      <c r="B51" s="262"/>
      <c r="C51" s="189"/>
      <c r="D51" s="221">
        <v>1</v>
      </c>
      <c r="E51" s="315" t="s">
        <v>238</v>
      </c>
      <c r="F51" s="416"/>
      <c r="G51" s="416"/>
    </row>
    <row r="52" spans="1:8">
      <c r="A52" s="180"/>
      <c r="B52" s="263"/>
      <c r="C52" s="194"/>
      <c r="D52" s="200">
        <v>2</v>
      </c>
      <c r="E52" s="204" t="s">
        <v>239</v>
      </c>
      <c r="F52" s="404"/>
      <c r="G52" s="404"/>
      <c r="H52" s="180"/>
    </row>
    <row r="53" spans="1:8">
      <c r="A53" s="180"/>
      <c r="B53" s="263"/>
      <c r="C53" s="194"/>
      <c r="D53" s="200">
        <v>3</v>
      </c>
      <c r="E53" s="204" t="s">
        <v>240</v>
      </c>
      <c r="F53" s="404"/>
      <c r="G53" s="404"/>
      <c r="H53" s="180"/>
    </row>
    <row r="54" spans="1:8">
      <c r="A54" s="180"/>
      <c r="B54" s="263"/>
      <c r="C54" s="194"/>
      <c r="D54" s="200"/>
      <c r="E54" s="203"/>
      <c r="F54" s="405"/>
      <c r="G54" s="405"/>
      <c r="H54" s="180"/>
    </row>
    <row r="55" spans="1:8" ht="18.75">
      <c r="A55" s="180"/>
      <c r="B55" s="263"/>
      <c r="C55" s="198" t="s">
        <v>199</v>
      </c>
      <c r="D55" s="196" t="s">
        <v>241</v>
      </c>
      <c r="E55" s="203"/>
      <c r="F55" s="405"/>
      <c r="G55" s="405"/>
      <c r="H55" s="180"/>
    </row>
    <row r="56" spans="1:8" ht="18.75">
      <c r="A56" s="180"/>
      <c r="B56" s="263"/>
      <c r="C56" s="198" t="s">
        <v>199</v>
      </c>
      <c r="D56" s="196" t="s">
        <v>242</v>
      </c>
      <c r="E56" s="203"/>
      <c r="F56" s="405"/>
      <c r="G56" s="405"/>
    </row>
    <row r="57" spans="1:8" ht="13.5" thickBot="1">
      <c r="A57" s="180"/>
      <c r="B57" s="264"/>
      <c r="C57" s="3"/>
      <c r="D57" s="2"/>
      <c r="E57" s="2"/>
      <c r="F57" s="417"/>
      <c r="G57" s="417"/>
      <c r="H57" s="180"/>
    </row>
    <row r="58" spans="1:8" ht="13.5" thickBot="1">
      <c r="A58" s="180"/>
      <c r="B58" s="270" t="s">
        <v>22</v>
      </c>
      <c r="C58" s="1" t="s">
        <v>243</v>
      </c>
      <c r="D58" s="6"/>
      <c r="E58" s="6"/>
      <c r="F58" s="300">
        <f>F33+F42+F48+F50+F55+F56</f>
        <v>1619271.7</v>
      </c>
      <c r="G58" s="300">
        <f>G33+G42+G48+G50+G55+G56</f>
        <v>1537991.63</v>
      </c>
      <c r="H58" s="180"/>
    </row>
    <row r="59" spans="1:8" ht="13.5" thickBot="1">
      <c r="A59" s="180"/>
      <c r="B59" s="279"/>
      <c r="C59" s="1" t="s">
        <v>244</v>
      </c>
      <c r="D59" s="6"/>
      <c r="E59" s="6"/>
      <c r="F59" s="318">
        <f>F58+F32</f>
        <v>24496576.779999997</v>
      </c>
      <c r="G59" s="300">
        <f>G58+G32</f>
        <v>19566963.449999999</v>
      </c>
      <c r="H59" s="180"/>
    </row>
    <row r="60" spans="1:8">
      <c r="A60" s="180"/>
      <c r="B60" s="65"/>
      <c r="C60" s="65"/>
      <c r="D60" s="65"/>
      <c r="E60" s="65"/>
      <c r="F60" s="65"/>
      <c r="G60" s="65"/>
      <c r="H60" s="180"/>
    </row>
    <row r="61" spans="1:8">
      <c r="A61" s="180"/>
      <c r="B61" s="65"/>
      <c r="C61" s="65"/>
      <c r="D61" s="65"/>
      <c r="E61" s="65"/>
      <c r="F61" s="65"/>
      <c r="G61" s="65"/>
    </row>
    <row r="87" spans="8:8">
      <c r="H87" s="202"/>
    </row>
  </sheetData>
  <mergeCells count="8">
    <mergeCell ref="B2:G2"/>
    <mergeCell ref="C3:E3"/>
    <mergeCell ref="C4:E4"/>
    <mergeCell ref="C32:E32"/>
    <mergeCell ref="C33:E33"/>
    <mergeCell ref="C57:E57"/>
    <mergeCell ref="C58:E58"/>
    <mergeCell ref="C59:E59"/>
  </mergeCells>
  <pageMargins left="0.44" right="0.75" top="0.53" bottom="0.5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120"/>
  <sheetViews>
    <sheetView topLeftCell="A34" workbookViewId="0">
      <selection activeCell="G13" sqref="G13"/>
    </sheetView>
  </sheetViews>
  <sheetFormatPr defaultRowHeight="12.75"/>
  <cols>
    <col min="1" max="1" width="3.5703125" style="70" customWidth="1"/>
    <col min="2" max="2" width="3.7109375" style="91" customWidth="1"/>
    <col min="3" max="3" width="4" style="91" customWidth="1"/>
    <col min="4" max="4" width="3.42578125" style="91" customWidth="1"/>
    <col min="5" max="5" width="61.85546875" style="70" bestFit="1" customWidth="1"/>
    <col min="6" max="7" width="10.140625" style="70" bestFit="1" customWidth="1"/>
    <col min="8" max="8" width="6.85546875" customWidth="1"/>
    <col min="9" max="10" width="14.140625" style="28" customWidth="1"/>
    <col min="11" max="11" width="10.140625" style="62" bestFit="1" customWidth="1"/>
    <col min="12" max="12" width="12.7109375" style="62" bestFit="1" customWidth="1"/>
    <col min="13" max="13" width="11.7109375" style="62" bestFit="1" customWidth="1"/>
    <col min="14" max="14" width="19.85546875" customWidth="1"/>
    <col min="15" max="15" width="15.5703125" customWidth="1"/>
  </cols>
  <sheetData>
    <row r="1" spans="1:13" ht="15.75">
      <c r="B1" s="25" t="s">
        <v>385</v>
      </c>
    </row>
    <row r="2" spans="1:13" ht="15.75">
      <c r="A2" s="180"/>
      <c r="B2" s="443" t="s">
        <v>197</v>
      </c>
      <c r="C2" s="443"/>
      <c r="D2" s="443"/>
      <c r="E2" s="443"/>
      <c r="F2" s="443"/>
      <c r="G2" s="443"/>
      <c r="H2" s="19"/>
      <c r="I2" s="21"/>
      <c r="J2" s="62"/>
    </row>
    <row r="3" spans="1:13" ht="13.5" thickBot="1">
      <c r="I3" s="21"/>
      <c r="J3" s="21"/>
    </row>
    <row r="4" spans="1:13" ht="13.5" thickBot="1">
      <c r="A4" s="199"/>
      <c r="B4" s="435" t="s">
        <v>2</v>
      </c>
      <c r="C4" s="444" t="s">
        <v>245</v>
      </c>
      <c r="D4" s="445"/>
      <c r="E4" s="449"/>
      <c r="F4" s="408">
        <v>2019</v>
      </c>
      <c r="G4" s="408">
        <v>2018</v>
      </c>
      <c r="I4" s="21"/>
      <c r="J4" s="21"/>
    </row>
    <row r="5" spans="1:13" ht="19.5" thickBot="1">
      <c r="A5" s="180"/>
      <c r="B5" s="418"/>
      <c r="C5" s="419" t="s">
        <v>199</v>
      </c>
      <c r="D5" s="268" t="s">
        <v>246</v>
      </c>
      <c r="E5" s="436"/>
      <c r="F5" s="426">
        <f>SUM(F6:F15)</f>
        <v>10153065</v>
      </c>
      <c r="G5" s="433">
        <f>SUM(G6:G15)</f>
        <v>9247603.4500000011</v>
      </c>
    </row>
    <row r="6" spans="1:13">
      <c r="A6" s="180"/>
      <c r="B6" s="263"/>
      <c r="C6" s="189"/>
      <c r="D6" s="221">
        <v>1</v>
      </c>
      <c r="E6" s="437" t="s">
        <v>247</v>
      </c>
      <c r="F6" s="427"/>
      <c r="G6" s="412"/>
      <c r="I6" s="21"/>
      <c r="J6" s="21"/>
    </row>
    <row r="7" spans="1:13">
      <c r="A7" s="180"/>
      <c r="B7" s="263"/>
      <c r="C7" s="194"/>
      <c r="D7" s="200">
        <v>2</v>
      </c>
      <c r="E7" s="438" t="s">
        <v>248</v>
      </c>
      <c r="F7" s="404"/>
      <c r="G7" s="404"/>
      <c r="I7" s="21"/>
      <c r="J7" s="21"/>
    </row>
    <row r="8" spans="1:13">
      <c r="A8" s="180"/>
      <c r="B8" s="263"/>
      <c r="C8" s="194"/>
      <c r="D8" s="200">
        <v>3</v>
      </c>
      <c r="E8" s="438" t="s">
        <v>249</v>
      </c>
      <c r="F8" s="404"/>
      <c r="G8" s="404"/>
      <c r="I8" s="21"/>
      <c r="J8" s="21"/>
    </row>
    <row r="9" spans="1:13">
      <c r="A9" s="180"/>
      <c r="B9" s="263"/>
      <c r="C9" s="194"/>
      <c r="D9" s="200">
        <v>4</v>
      </c>
      <c r="E9" s="438" t="s">
        <v>250</v>
      </c>
      <c r="F9" s="304">
        <v>8199380</v>
      </c>
      <c r="G9" s="304">
        <v>6385159.6100000003</v>
      </c>
      <c r="I9" s="21"/>
      <c r="J9" s="21"/>
    </row>
    <row r="10" spans="1:13">
      <c r="A10" s="180"/>
      <c r="B10" s="263"/>
      <c r="C10" s="194"/>
      <c r="D10" s="200">
        <v>5</v>
      </c>
      <c r="E10" s="438" t="s">
        <v>251</v>
      </c>
      <c r="F10" s="404"/>
      <c r="G10" s="404"/>
      <c r="I10" s="21"/>
      <c r="J10" s="21"/>
    </row>
    <row r="11" spans="1:13">
      <c r="A11" s="180"/>
      <c r="B11" s="263"/>
      <c r="C11" s="194"/>
      <c r="D11" s="200">
        <v>6</v>
      </c>
      <c r="E11" s="438" t="s">
        <v>252</v>
      </c>
      <c r="F11" s="404"/>
      <c r="G11" s="404"/>
      <c r="I11" s="21"/>
      <c r="J11" s="21"/>
    </row>
    <row r="12" spans="1:13">
      <c r="A12" s="180"/>
      <c r="B12" s="263"/>
      <c r="C12" s="194"/>
      <c r="D12" s="200">
        <v>7</v>
      </c>
      <c r="E12" s="438" t="s">
        <v>253</v>
      </c>
      <c r="F12" s="404"/>
      <c r="G12" s="404"/>
      <c r="I12" s="21"/>
      <c r="J12" s="21"/>
    </row>
    <row r="13" spans="1:13" ht="15">
      <c r="A13" s="180"/>
      <c r="B13" s="263"/>
      <c r="C13" s="194"/>
      <c r="D13" s="200">
        <v>8</v>
      </c>
      <c r="E13" s="438" t="s">
        <v>254</v>
      </c>
      <c r="F13" s="304">
        <v>578884</v>
      </c>
      <c r="G13" s="304">
        <v>1843350</v>
      </c>
      <c r="I13" s="21"/>
      <c r="J13" s="22"/>
      <c r="K13" s="168"/>
      <c r="L13" s="256"/>
    </row>
    <row r="14" spans="1:13" ht="15">
      <c r="A14" s="180"/>
      <c r="B14" s="263"/>
      <c r="C14" s="194"/>
      <c r="D14" s="200">
        <v>9</v>
      </c>
      <c r="E14" s="438" t="s">
        <v>255</v>
      </c>
      <c r="F14" s="304">
        <v>1374801</v>
      </c>
      <c r="G14" s="304">
        <v>1019093.84</v>
      </c>
      <c r="I14" s="21"/>
      <c r="J14" s="172"/>
      <c r="K14" s="172"/>
      <c r="L14" s="256"/>
      <c r="M14" s="170"/>
    </row>
    <row r="15" spans="1:13">
      <c r="A15" s="180"/>
      <c r="B15" s="263"/>
      <c r="C15" s="194"/>
      <c r="D15" s="200"/>
      <c r="E15" s="438"/>
      <c r="F15" s="304"/>
      <c r="G15" s="404"/>
      <c r="I15" s="21"/>
      <c r="J15" s="172"/>
      <c r="K15" s="172"/>
      <c r="L15" s="272"/>
      <c r="M15" s="170"/>
    </row>
    <row r="16" spans="1:13" ht="18.75">
      <c r="A16" s="180"/>
      <c r="B16" s="263"/>
      <c r="C16" s="198" t="s">
        <v>199</v>
      </c>
      <c r="D16" s="196" t="s">
        <v>256</v>
      </c>
      <c r="E16" s="439"/>
      <c r="F16" s="404"/>
      <c r="G16" s="405"/>
      <c r="I16" s="21"/>
      <c r="J16" s="173"/>
      <c r="K16" s="172"/>
      <c r="L16" s="169"/>
      <c r="M16" s="170"/>
    </row>
    <row r="17" spans="1:13" ht="18.75">
      <c r="A17" s="180"/>
      <c r="B17" s="263"/>
      <c r="C17" s="198" t="s">
        <v>199</v>
      </c>
      <c r="D17" s="196" t="s">
        <v>257</v>
      </c>
      <c r="E17" s="438"/>
      <c r="F17" s="405"/>
      <c r="G17" s="404"/>
      <c r="I17" s="21"/>
      <c r="J17" s="172"/>
      <c r="K17" s="172"/>
      <c r="L17" s="169"/>
      <c r="M17" s="170"/>
    </row>
    <row r="18" spans="1:13" ht="19.5" thickBot="1">
      <c r="A18" s="180"/>
      <c r="B18" s="263"/>
      <c r="C18" s="425" t="s">
        <v>199</v>
      </c>
      <c r="D18" s="265" t="s">
        <v>258</v>
      </c>
      <c r="E18" s="402"/>
      <c r="F18" s="411"/>
      <c r="G18" s="411"/>
      <c r="I18" s="21"/>
      <c r="J18" s="172"/>
      <c r="K18" s="172"/>
      <c r="L18" s="169"/>
      <c r="M18" s="170"/>
    </row>
    <row r="19" spans="1:13" ht="13.5" thickBot="1">
      <c r="A19" s="180"/>
      <c r="B19" s="418"/>
      <c r="C19" s="7" t="s">
        <v>259</v>
      </c>
      <c r="D19" s="6"/>
      <c r="E19" s="448"/>
      <c r="F19" s="428">
        <f>F5+F16+F17+F18</f>
        <v>10153065</v>
      </c>
      <c r="G19" s="428">
        <f>G5+G16+G17+G18</f>
        <v>9247603.4500000011</v>
      </c>
      <c r="I19" s="21"/>
      <c r="J19" s="172"/>
      <c r="K19" s="172"/>
      <c r="L19" s="169"/>
      <c r="M19" s="170"/>
    </row>
    <row r="20" spans="1:13" ht="18.75">
      <c r="A20" s="180"/>
      <c r="B20" s="263"/>
      <c r="C20" s="205" t="s">
        <v>199</v>
      </c>
      <c r="D20" s="399" t="s">
        <v>260</v>
      </c>
      <c r="E20" s="440"/>
      <c r="F20" s="429"/>
      <c r="G20" s="434"/>
      <c r="I20" s="21"/>
      <c r="J20" s="172"/>
      <c r="K20" s="172"/>
      <c r="L20" s="169"/>
      <c r="M20" s="170"/>
    </row>
    <row r="21" spans="1:13">
      <c r="A21" s="180"/>
      <c r="B21" s="263"/>
      <c r="C21" s="26"/>
      <c r="D21" s="200">
        <v>1</v>
      </c>
      <c r="E21" s="438" t="s">
        <v>247</v>
      </c>
      <c r="F21" s="430"/>
      <c r="G21" s="404"/>
      <c r="I21" s="21"/>
      <c r="J21" s="172"/>
      <c r="K21" s="172"/>
      <c r="L21" s="169"/>
      <c r="M21" s="170"/>
    </row>
    <row r="22" spans="1:13">
      <c r="A22" s="180"/>
      <c r="B22" s="263"/>
      <c r="C22" s="26"/>
      <c r="D22" s="200">
        <v>2</v>
      </c>
      <c r="E22" s="438" t="s">
        <v>248</v>
      </c>
      <c r="F22" s="404"/>
      <c r="G22" s="404"/>
      <c r="I22" s="21"/>
      <c r="J22" s="172"/>
      <c r="K22" s="172"/>
      <c r="L22" s="169"/>
      <c r="M22" s="170"/>
    </row>
    <row r="23" spans="1:13">
      <c r="A23" s="180"/>
      <c r="B23" s="263"/>
      <c r="C23" s="26"/>
      <c r="D23" s="200">
        <v>3</v>
      </c>
      <c r="E23" s="438" t="s">
        <v>261</v>
      </c>
      <c r="F23" s="404"/>
      <c r="G23" s="404"/>
      <c r="I23" s="21"/>
      <c r="M23" s="171"/>
    </row>
    <row r="24" spans="1:13">
      <c r="A24" s="180"/>
      <c r="B24" s="263"/>
      <c r="C24" s="26"/>
      <c r="D24" s="200">
        <v>4</v>
      </c>
      <c r="E24" s="438" t="s">
        <v>250</v>
      </c>
      <c r="F24" s="404"/>
      <c r="G24" s="404"/>
      <c r="I24" s="21"/>
      <c r="J24" s="21"/>
    </row>
    <row r="25" spans="1:13">
      <c r="A25" s="180"/>
      <c r="B25" s="263"/>
      <c r="C25" s="26"/>
      <c r="D25" s="200">
        <v>5</v>
      </c>
      <c r="E25" s="438" t="s">
        <v>251</v>
      </c>
      <c r="F25" s="404"/>
      <c r="G25" s="404"/>
      <c r="I25" s="21"/>
      <c r="J25" s="21"/>
    </row>
    <row r="26" spans="1:13">
      <c r="A26" s="180"/>
      <c r="B26" s="263"/>
      <c r="C26" s="26"/>
      <c r="D26" s="200">
        <v>6</v>
      </c>
      <c r="E26" s="438" t="s">
        <v>252</v>
      </c>
      <c r="F26" s="404"/>
      <c r="G26" s="404"/>
      <c r="I26" s="21"/>
      <c r="J26" s="21"/>
    </row>
    <row r="27" spans="1:13">
      <c r="A27" s="180"/>
      <c r="B27" s="263"/>
      <c r="C27" s="26"/>
      <c r="D27" s="200">
        <v>7</v>
      </c>
      <c r="E27" s="438" t="s">
        <v>253</v>
      </c>
      <c r="F27" s="404"/>
      <c r="G27" s="404"/>
      <c r="I27" s="21"/>
      <c r="J27" s="172"/>
      <c r="K27" s="172"/>
      <c r="L27" s="169"/>
      <c r="M27" s="170"/>
    </row>
    <row r="28" spans="1:13">
      <c r="A28" s="180"/>
      <c r="B28" s="263"/>
      <c r="C28" s="26"/>
      <c r="D28" s="200">
        <v>8</v>
      </c>
      <c r="E28" s="438" t="s">
        <v>262</v>
      </c>
      <c r="F28" s="404"/>
      <c r="G28" s="404"/>
      <c r="I28" s="21"/>
      <c r="J28" s="21"/>
    </row>
    <row r="29" spans="1:13">
      <c r="A29" s="180"/>
      <c r="B29" s="263"/>
      <c r="C29" s="26"/>
      <c r="D29" s="200"/>
      <c r="E29" s="438"/>
      <c r="F29" s="404"/>
      <c r="G29" s="404"/>
      <c r="I29" s="21"/>
      <c r="J29" s="21"/>
    </row>
    <row r="30" spans="1:13" ht="18.75">
      <c r="A30" s="180"/>
      <c r="B30" s="263"/>
      <c r="C30" s="198" t="s">
        <v>199</v>
      </c>
      <c r="D30" s="196" t="s">
        <v>263</v>
      </c>
      <c r="E30" s="439"/>
      <c r="F30" s="404"/>
      <c r="G30" s="405"/>
      <c r="I30" s="21"/>
      <c r="J30" s="21"/>
    </row>
    <row r="31" spans="1:13" ht="18.75">
      <c r="A31" s="180"/>
      <c r="B31" s="263"/>
      <c r="C31" s="198" t="s">
        <v>199</v>
      </c>
      <c r="D31" s="196" t="s">
        <v>264</v>
      </c>
      <c r="E31" s="439"/>
      <c r="F31" s="405"/>
      <c r="G31" s="405"/>
      <c r="I31" s="21"/>
      <c r="J31" s="21"/>
    </row>
    <row r="32" spans="1:13" ht="18.75">
      <c r="A32" s="180"/>
      <c r="B32" s="263"/>
      <c r="C32" s="198" t="s">
        <v>199</v>
      </c>
      <c r="D32" s="196" t="s">
        <v>265</v>
      </c>
      <c r="E32" s="439"/>
      <c r="F32" s="405"/>
      <c r="G32" s="431">
        <f>SUM(G33:G34)</f>
        <v>0</v>
      </c>
      <c r="I32" s="21"/>
      <c r="J32" s="21"/>
    </row>
    <row r="33" spans="1:10">
      <c r="A33" s="180"/>
      <c r="B33" s="263"/>
      <c r="C33" s="194"/>
      <c r="D33" s="200">
        <v>1</v>
      </c>
      <c r="E33" s="438" t="s">
        <v>266</v>
      </c>
      <c r="F33" s="431"/>
      <c r="G33" s="404"/>
      <c r="I33" s="21"/>
      <c r="J33" s="21"/>
    </row>
    <row r="34" spans="1:10">
      <c r="A34" s="180"/>
      <c r="B34" s="263"/>
      <c r="C34" s="194"/>
      <c r="D34" s="200">
        <v>2</v>
      </c>
      <c r="E34" s="438" t="s">
        <v>267</v>
      </c>
      <c r="F34" s="404"/>
      <c r="G34" s="404"/>
      <c r="I34" s="21"/>
      <c r="J34" s="21"/>
    </row>
    <row r="35" spans="1:10" ht="18.75">
      <c r="A35" s="180"/>
      <c r="B35" s="263"/>
      <c r="C35" s="198" t="s">
        <v>199</v>
      </c>
      <c r="D35" s="196" t="s">
        <v>268</v>
      </c>
      <c r="E35" s="439"/>
      <c r="F35" s="404"/>
      <c r="G35" s="431">
        <f>SUM(G36)</f>
        <v>0</v>
      </c>
      <c r="I35" s="21"/>
      <c r="J35" s="21"/>
    </row>
    <row r="36" spans="1:10">
      <c r="A36" s="180"/>
      <c r="B36" s="263"/>
      <c r="C36" s="194"/>
      <c r="D36" s="196"/>
      <c r="E36" s="439"/>
      <c r="F36" s="431"/>
      <c r="G36" s="405"/>
      <c r="I36" s="21"/>
      <c r="J36" s="21"/>
    </row>
    <row r="37" spans="1:10">
      <c r="A37" s="180"/>
      <c r="B37" s="263"/>
      <c r="C37" s="450" t="s">
        <v>269</v>
      </c>
      <c r="D37" s="451"/>
      <c r="E37" s="452"/>
      <c r="F37" s="405"/>
      <c r="G37" s="431">
        <f>G20+G30+G31+G32+G35</f>
        <v>0</v>
      </c>
      <c r="I37" s="21"/>
      <c r="J37" s="21"/>
    </row>
    <row r="38" spans="1:10" ht="13.5" thickBot="1">
      <c r="A38" s="180"/>
      <c r="B38" s="264"/>
      <c r="C38" s="197"/>
      <c r="D38" s="265"/>
      <c r="E38" s="441"/>
      <c r="F38" s="432"/>
      <c r="G38" s="413"/>
      <c r="I38" s="21"/>
      <c r="J38" s="21"/>
    </row>
    <row r="39" spans="1:10" ht="13.5" thickBot="1">
      <c r="A39" s="180"/>
      <c r="B39" s="266"/>
      <c r="C39" s="1" t="s">
        <v>270</v>
      </c>
      <c r="D39" s="6"/>
      <c r="E39" s="448"/>
      <c r="F39" s="428">
        <f>F19+F37</f>
        <v>10153065</v>
      </c>
      <c r="G39" s="428">
        <f>G19+G37</f>
        <v>9247603.4500000011</v>
      </c>
      <c r="I39" s="21"/>
      <c r="J39" s="21"/>
    </row>
    <row r="40" spans="1:10" ht="18.75">
      <c r="A40" s="180"/>
      <c r="B40" s="262"/>
      <c r="C40" s="205" t="s">
        <v>199</v>
      </c>
      <c r="D40" s="399" t="s">
        <v>271</v>
      </c>
      <c r="E40" s="442"/>
      <c r="F40" s="429"/>
      <c r="G40" s="424"/>
      <c r="I40" s="21"/>
      <c r="J40" s="21"/>
    </row>
    <row r="41" spans="1:10" ht="18.75">
      <c r="A41" s="180"/>
      <c r="B41" s="263"/>
      <c r="C41" s="198" t="s">
        <v>199</v>
      </c>
      <c r="D41" s="196" t="s">
        <v>272</v>
      </c>
      <c r="E41" s="439"/>
      <c r="F41" s="304">
        <v>4000000</v>
      </c>
      <c r="G41" s="304">
        <v>4000000</v>
      </c>
      <c r="I41" s="21"/>
      <c r="J41" s="21"/>
    </row>
    <row r="42" spans="1:10" ht="18.75">
      <c r="A42" s="180"/>
      <c r="B42" s="263"/>
      <c r="C42" s="198" t="s">
        <v>199</v>
      </c>
      <c r="D42" s="196" t="s">
        <v>273</v>
      </c>
      <c r="E42" s="439"/>
      <c r="F42" s="304"/>
      <c r="G42" s="405"/>
      <c r="I42" s="21"/>
      <c r="J42" s="21"/>
    </row>
    <row r="43" spans="1:10" ht="18.75">
      <c r="A43" s="180"/>
      <c r="B43" s="263"/>
      <c r="C43" s="198" t="s">
        <v>199</v>
      </c>
      <c r="D43" s="196" t="s">
        <v>274</v>
      </c>
      <c r="E43" s="439"/>
      <c r="F43" s="405"/>
      <c r="G43" s="405"/>
      <c r="I43" s="21"/>
      <c r="J43" s="21"/>
    </row>
    <row r="44" spans="1:10" ht="18.75">
      <c r="A44" s="180"/>
      <c r="B44" s="263"/>
      <c r="C44" s="198" t="s">
        <v>199</v>
      </c>
      <c r="D44" s="196" t="s">
        <v>275</v>
      </c>
      <c r="E44" s="439"/>
      <c r="F44" s="405"/>
      <c r="G44" s="405"/>
      <c r="I44" s="21"/>
      <c r="J44" s="21"/>
    </row>
    <row r="45" spans="1:10" ht="18.75">
      <c r="A45" s="180"/>
      <c r="B45" s="263"/>
      <c r="C45" s="205"/>
      <c r="D45" s="200">
        <v>1</v>
      </c>
      <c r="E45" s="438" t="s">
        <v>276</v>
      </c>
      <c r="F45" s="405"/>
      <c r="G45" s="404"/>
      <c r="I45" s="21"/>
      <c r="J45" s="21"/>
    </row>
    <row r="46" spans="1:10" ht="18.75">
      <c r="A46" s="180"/>
      <c r="B46" s="263"/>
      <c r="C46" s="205"/>
      <c r="D46" s="200">
        <v>2</v>
      </c>
      <c r="E46" s="438" t="s">
        <v>277</v>
      </c>
      <c r="F46" s="404"/>
      <c r="G46" s="404"/>
      <c r="I46" s="21"/>
      <c r="J46" s="21"/>
    </row>
    <row r="47" spans="1:10" ht="18.75">
      <c r="A47" s="180"/>
      <c r="B47" s="263"/>
      <c r="C47" s="205"/>
      <c r="D47" s="200">
        <v>3</v>
      </c>
      <c r="E47" s="438" t="s">
        <v>275</v>
      </c>
      <c r="F47" s="404"/>
      <c r="G47" s="404"/>
      <c r="I47" s="21"/>
      <c r="J47" s="21"/>
    </row>
    <row r="48" spans="1:10" ht="18.75">
      <c r="A48" s="180"/>
      <c r="B48" s="263"/>
      <c r="C48" s="198" t="s">
        <v>199</v>
      </c>
      <c r="D48" s="196" t="s">
        <v>278</v>
      </c>
      <c r="E48" s="439"/>
      <c r="F48" s="404"/>
      <c r="G48" s="405"/>
      <c r="I48" s="21"/>
      <c r="J48" s="21"/>
    </row>
    <row r="49" spans="1:13" ht="18.75">
      <c r="A49" s="180"/>
      <c r="B49" s="263"/>
      <c r="C49" s="198" t="s">
        <v>199</v>
      </c>
      <c r="D49" s="196" t="s">
        <v>279</v>
      </c>
      <c r="E49" s="439"/>
      <c r="F49" s="304">
        <f>pash!E49</f>
        <v>10343512.430000007</v>
      </c>
      <c r="G49" s="304">
        <v>6319360</v>
      </c>
      <c r="I49" s="21"/>
      <c r="J49" s="21"/>
    </row>
    <row r="50" spans="1:13" ht="13.5" thickBot="1">
      <c r="A50" s="180"/>
      <c r="B50" s="264"/>
      <c r="C50" s="280"/>
      <c r="D50" s="265"/>
      <c r="E50" s="441"/>
      <c r="F50" s="302"/>
      <c r="G50" s="413"/>
      <c r="I50" s="21"/>
      <c r="J50" s="21"/>
    </row>
    <row r="51" spans="1:13" ht="13.5" thickBot="1">
      <c r="A51" s="180"/>
      <c r="B51" s="266"/>
      <c r="C51" s="1" t="s">
        <v>280</v>
      </c>
      <c r="D51" s="6"/>
      <c r="E51" s="448"/>
      <c r="F51" s="428">
        <f>SUM(F40:F50)</f>
        <v>14343512.430000007</v>
      </c>
      <c r="G51" s="428">
        <f>SUM(G40:G50)</f>
        <v>10319360</v>
      </c>
      <c r="I51" s="21"/>
      <c r="J51" s="21"/>
    </row>
    <row r="52" spans="1:13" ht="13.5" thickBot="1">
      <c r="A52" s="180"/>
      <c r="B52" s="269"/>
      <c r="C52" s="280"/>
      <c r="D52" s="383"/>
      <c r="E52" s="403"/>
      <c r="F52" s="429"/>
      <c r="G52" s="415"/>
      <c r="I52" s="21"/>
      <c r="J52" s="21"/>
    </row>
    <row r="53" spans="1:13" ht="13.5" thickBot="1">
      <c r="A53" s="180"/>
      <c r="B53" s="266"/>
      <c r="C53" s="1" t="s">
        <v>281</v>
      </c>
      <c r="D53" s="6"/>
      <c r="E53" s="448"/>
      <c r="F53" s="428">
        <f>F39+F51</f>
        <v>24496577.430000007</v>
      </c>
      <c r="G53" s="428">
        <f>G39+G51</f>
        <v>19566963.450000003</v>
      </c>
      <c r="I53" s="21"/>
      <c r="J53" s="21"/>
    </row>
    <row r="54" spans="1:13">
      <c r="A54" s="180"/>
      <c r="B54" s="65"/>
      <c r="C54" s="65"/>
      <c r="D54" s="206"/>
      <c r="E54" s="23"/>
      <c r="F54" s="24"/>
      <c r="G54" s="24"/>
      <c r="I54" s="21"/>
      <c r="J54" s="21"/>
    </row>
    <row r="55" spans="1:13">
      <c r="A55" s="180"/>
      <c r="B55" s="65"/>
      <c r="C55" s="65"/>
      <c r="D55" s="206"/>
      <c r="E55" s="23"/>
      <c r="F55" s="24"/>
      <c r="G55" s="24"/>
      <c r="I55" s="21"/>
    </row>
    <row r="56" spans="1:13">
      <c r="A56" s="180"/>
      <c r="B56" s="65"/>
      <c r="C56" s="65"/>
      <c r="D56" s="206"/>
      <c r="E56" s="23"/>
      <c r="F56" s="23"/>
      <c r="G56" s="23"/>
    </row>
    <row r="57" spans="1:13">
      <c r="A57" s="180"/>
      <c r="B57" s="65"/>
      <c r="C57" s="65"/>
      <c r="D57" s="206"/>
      <c r="E57" s="23"/>
      <c r="F57" s="23"/>
      <c r="G57" s="23"/>
    </row>
    <row r="58" spans="1:13" ht="18.75">
      <c r="A58" s="180"/>
      <c r="B58" s="207"/>
      <c r="C58" s="207"/>
      <c r="D58" s="207"/>
      <c r="E58" s="23"/>
      <c r="F58" s="23"/>
      <c r="G58" s="23"/>
      <c r="I58"/>
      <c r="J58"/>
      <c r="K58"/>
      <c r="L58"/>
      <c r="M58"/>
    </row>
    <row r="59" spans="1:13">
      <c r="A59" s="180"/>
      <c r="B59" s="65"/>
      <c r="C59" s="65"/>
      <c r="D59" s="206"/>
      <c r="E59" s="23"/>
      <c r="F59" s="23"/>
      <c r="G59" s="23"/>
      <c r="I59"/>
      <c r="J59"/>
      <c r="K59"/>
      <c r="L59"/>
      <c r="M59"/>
    </row>
    <row r="60" spans="1:13">
      <c r="A60" s="180"/>
      <c r="B60" s="65"/>
      <c r="C60" s="65"/>
      <c r="D60" s="206"/>
      <c r="E60" s="23"/>
      <c r="F60" s="23"/>
      <c r="G60" s="23"/>
      <c r="I60"/>
      <c r="J60"/>
      <c r="K60"/>
      <c r="L60"/>
      <c r="M60"/>
    </row>
    <row r="61" spans="1:13">
      <c r="A61" s="180"/>
      <c r="B61" s="65"/>
      <c r="C61" s="65"/>
      <c r="D61" s="206"/>
      <c r="E61" s="23"/>
      <c r="F61" s="23"/>
      <c r="G61" s="23"/>
      <c r="I61"/>
      <c r="J61"/>
      <c r="K61"/>
      <c r="L61"/>
      <c r="M61"/>
    </row>
    <row r="62" spans="1:13">
      <c r="A62" s="180"/>
      <c r="B62" s="65"/>
      <c r="C62" s="65"/>
      <c r="D62" s="206"/>
      <c r="E62" s="23"/>
      <c r="F62" s="23"/>
      <c r="G62" s="23"/>
      <c r="I62"/>
      <c r="J62"/>
      <c r="K62"/>
      <c r="L62"/>
      <c r="M62"/>
    </row>
    <row r="63" spans="1:13">
      <c r="I63"/>
      <c r="J63"/>
      <c r="K63"/>
      <c r="L63"/>
      <c r="M63"/>
    </row>
    <row r="64" spans="1:13">
      <c r="I64"/>
      <c r="J64"/>
      <c r="K64"/>
      <c r="L64"/>
      <c r="M64"/>
    </row>
    <row r="65" spans="1:13">
      <c r="I65"/>
      <c r="J65"/>
      <c r="K65"/>
      <c r="L65"/>
      <c r="M65"/>
    </row>
    <row r="66" spans="1:13">
      <c r="I66"/>
      <c r="J66"/>
      <c r="K66"/>
      <c r="L66"/>
      <c r="M66"/>
    </row>
    <row r="67" spans="1:13">
      <c r="I67"/>
      <c r="J67"/>
      <c r="K67"/>
      <c r="L67"/>
      <c r="M67"/>
    </row>
    <row r="68" spans="1:13">
      <c r="I68"/>
      <c r="J68"/>
      <c r="K68"/>
      <c r="L68"/>
      <c r="M68"/>
    </row>
    <row r="69" spans="1:13">
      <c r="I69"/>
      <c r="J69"/>
      <c r="K69"/>
      <c r="L69"/>
      <c r="M69"/>
    </row>
    <row r="70" spans="1:13">
      <c r="I70"/>
      <c r="J70"/>
      <c r="K70"/>
      <c r="L70"/>
      <c r="M70"/>
    </row>
    <row r="71" spans="1:13">
      <c r="I71"/>
      <c r="J71"/>
      <c r="K71"/>
      <c r="L71"/>
      <c r="M71"/>
    </row>
    <row r="72" spans="1:13">
      <c r="A72" s="180"/>
      <c r="B72" s="65"/>
      <c r="C72" s="65"/>
      <c r="D72" s="65"/>
      <c r="E72" s="65"/>
      <c r="F72" s="65"/>
      <c r="G72" s="65"/>
      <c r="I72"/>
      <c r="J72"/>
      <c r="K72"/>
      <c r="L72"/>
      <c r="M72"/>
    </row>
    <row r="73" spans="1:13">
      <c r="B73" s="67"/>
      <c r="C73" s="67"/>
      <c r="D73" s="208"/>
      <c r="I73"/>
      <c r="J73"/>
      <c r="K73"/>
      <c r="L73"/>
      <c r="M73"/>
    </row>
    <row r="74" spans="1:13">
      <c r="I74"/>
      <c r="J74"/>
      <c r="K74"/>
      <c r="L74"/>
      <c r="M74"/>
    </row>
    <row r="75" spans="1:13">
      <c r="I75"/>
      <c r="J75"/>
      <c r="K75"/>
      <c r="L75"/>
      <c r="M75"/>
    </row>
    <row r="76" spans="1:13">
      <c r="I76"/>
      <c r="J76"/>
      <c r="K76"/>
      <c r="L76"/>
      <c r="M76"/>
    </row>
    <row r="77" spans="1:13">
      <c r="I77"/>
      <c r="J77"/>
      <c r="K77"/>
      <c r="L77"/>
      <c r="M77"/>
    </row>
    <row r="78" spans="1:13">
      <c r="I78"/>
      <c r="J78"/>
      <c r="K78"/>
      <c r="L78"/>
      <c r="M78"/>
    </row>
    <row r="79" spans="1:13">
      <c r="I79"/>
      <c r="J79"/>
      <c r="K79"/>
      <c r="L79"/>
      <c r="M79"/>
    </row>
    <row r="80" spans="1:13">
      <c r="I80"/>
      <c r="J80"/>
      <c r="K80"/>
      <c r="L80"/>
      <c r="M80"/>
    </row>
    <row r="81" spans="9:13">
      <c r="I81"/>
      <c r="J81"/>
      <c r="K81"/>
      <c r="L81"/>
      <c r="M81"/>
    </row>
    <row r="82" spans="9:13">
      <c r="I82"/>
      <c r="J82"/>
      <c r="K82"/>
      <c r="L82"/>
      <c r="M82"/>
    </row>
    <row r="83" spans="9:13">
      <c r="I83"/>
      <c r="J83"/>
      <c r="K83"/>
      <c r="L83"/>
      <c r="M83"/>
    </row>
    <row r="84" spans="9:13">
      <c r="I84"/>
      <c r="J84"/>
      <c r="K84"/>
      <c r="L84"/>
      <c r="M84"/>
    </row>
    <row r="85" spans="9:13">
      <c r="I85"/>
      <c r="J85"/>
      <c r="K85"/>
      <c r="L85"/>
      <c r="M85"/>
    </row>
    <row r="86" spans="9:13">
      <c r="I86"/>
      <c r="J86"/>
      <c r="K86"/>
      <c r="L86"/>
      <c r="M86"/>
    </row>
    <row r="87" spans="9:13">
      <c r="I87"/>
      <c r="J87"/>
      <c r="K87"/>
      <c r="L87"/>
      <c r="M87"/>
    </row>
    <row r="88" spans="9:13">
      <c r="I88"/>
      <c r="J88"/>
      <c r="K88"/>
      <c r="L88"/>
      <c r="M88"/>
    </row>
    <row r="89" spans="9:13">
      <c r="I89"/>
      <c r="J89"/>
      <c r="K89"/>
      <c r="L89"/>
      <c r="M89"/>
    </row>
    <row r="90" spans="9:13">
      <c r="I90"/>
      <c r="J90"/>
      <c r="K90"/>
      <c r="L90"/>
      <c r="M90"/>
    </row>
    <row r="91" spans="9:13">
      <c r="I91"/>
      <c r="J91"/>
      <c r="K91"/>
      <c r="L91"/>
      <c r="M91"/>
    </row>
    <row r="92" spans="9:13">
      <c r="I92"/>
      <c r="J92"/>
      <c r="K92"/>
      <c r="L92"/>
      <c r="M92"/>
    </row>
    <row r="93" spans="9:13">
      <c r="I93"/>
      <c r="J93"/>
      <c r="K93"/>
      <c r="L93"/>
      <c r="M93"/>
    </row>
    <row r="94" spans="9:13">
      <c r="I94"/>
      <c r="J94"/>
      <c r="K94"/>
      <c r="L94"/>
      <c r="M94"/>
    </row>
    <row r="95" spans="9:13">
      <c r="I95"/>
      <c r="J95"/>
      <c r="K95"/>
      <c r="L95"/>
      <c r="M95"/>
    </row>
    <row r="96" spans="9:13">
      <c r="I96"/>
      <c r="J96"/>
      <c r="K96"/>
      <c r="L96"/>
      <c r="M96"/>
    </row>
    <row r="97" spans="9:13">
      <c r="I97"/>
      <c r="J97"/>
      <c r="K97"/>
      <c r="L97"/>
      <c r="M97"/>
    </row>
    <row r="98" spans="9:13">
      <c r="I98"/>
      <c r="J98"/>
      <c r="K98"/>
      <c r="L98"/>
      <c r="M98"/>
    </row>
    <row r="99" spans="9:13">
      <c r="I99"/>
      <c r="J99"/>
      <c r="K99"/>
      <c r="L99"/>
      <c r="M99"/>
    </row>
    <row r="100" spans="9:13">
      <c r="I100"/>
      <c r="J100"/>
      <c r="K100"/>
      <c r="L100"/>
      <c r="M100"/>
    </row>
    <row r="101" spans="9:13">
      <c r="I101"/>
      <c r="J101"/>
      <c r="K101"/>
      <c r="L101"/>
      <c r="M101"/>
    </row>
    <row r="102" spans="9:13">
      <c r="I102"/>
      <c r="J102"/>
      <c r="K102"/>
      <c r="L102"/>
      <c r="M102"/>
    </row>
    <row r="103" spans="9:13">
      <c r="I103"/>
      <c r="J103"/>
      <c r="K103"/>
      <c r="L103"/>
      <c r="M103"/>
    </row>
    <row r="104" spans="9:13">
      <c r="I104"/>
      <c r="J104"/>
      <c r="K104"/>
      <c r="L104"/>
      <c r="M104"/>
    </row>
    <row r="105" spans="9:13">
      <c r="I105"/>
      <c r="J105"/>
      <c r="K105"/>
      <c r="L105"/>
      <c r="M105"/>
    </row>
    <row r="106" spans="9:13">
      <c r="I106"/>
      <c r="J106"/>
      <c r="K106"/>
      <c r="L106"/>
      <c r="M106"/>
    </row>
    <row r="107" spans="9:13">
      <c r="I107"/>
      <c r="J107"/>
      <c r="K107"/>
      <c r="L107"/>
      <c r="M107"/>
    </row>
    <row r="108" spans="9:13">
      <c r="I108"/>
      <c r="J108"/>
      <c r="K108"/>
      <c r="L108"/>
      <c r="M108"/>
    </row>
    <row r="109" spans="9:13">
      <c r="I109"/>
      <c r="J109"/>
      <c r="K109"/>
      <c r="L109"/>
      <c r="M109"/>
    </row>
    <row r="110" spans="9:13">
      <c r="I110"/>
      <c r="J110"/>
      <c r="K110"/>
      <c r="L110"/>
      <c r="M110"/>
    </row>
    <row r="111" spans="9:13">
      <c r="I111"/>
      <c r="J111"/>
      <c r="K111"/>
      <c r="L111"/>
      <c r="M111"/>
    </row>
    <row r="112" spans="9:13">
      <c r="I112"/>
      <c r="J112"/>
      <c r="K112"/>
      <c r="L112"/>
      <c r="M112"/>
    </row>
    <row r="113" spans="9:13">
      <c r="I113"/>
      <c r="J113"/>
      <c r="K113"/>
      <c r="L113"/>
      <c r="M113"/>
    </row>
    <row r="114" spans="9:13">
      <c r="I114"/>
      <c r="J114"/>
      <c r="K114"/>
      <c r="L114"/>
      <c r="M114"/>
    </row>
    <row r="115" spans="9:13">
      <c r="I115"/>
      <c r="J115"/>
      <c r="K115"/>
      <c r="L115"/>
      <c r="M115"/>
    </row>
    <row r="116" spans="9:13">
      <c r="I116"/>
      <c r="J116"/>
      <c r="K116"/>
      <c r="L116"/>
      <c r="M116"/>
    </row>
    <row r="117" spans="9:13">
      <c r="I117"/>
      <c r="J117"/>
      <c r="K117"/>
      <c r="L117"/>
      <c r="M117"/>
    </row>
    <row r="118" spans="9:13">
      <c r="I118"/>
      <c r="J118"/>
      <c r="K118"/>
      <c r="L118"/>
      <c r="M118"/>
    </row>
    <row r="119" spans="9:13">
      <c r="I119"/>
      <c r="J119"/>
      <c r="K119"/>
      <c r="L119"/>
      <c r="M119"/>
    </row>
    <row r="120" spans="9:13">
      <c r="I120"/>
      <c r="J120"/>
      <c r="K120"/>
      <c r="L120"/>
      <c r="M120"/>
    </row>
  </sheetData>
  <mergeCells count="7">
    <mergeCell ref="C53:E53"/>
    <mergeCell ref="B2:G2"/>
    <mergeCell ref="C4:E4"/>
    <mergeCell ref="C19:E19"/>
    <mergeCell ref="C37:E37"/>
    <mergeCell ref="C39:E39"/>
    <mergeCell ref="C51:E51"/>
  </mergeCells>
  <pageMargins left="0.5" right="0.31" top="0.63" bottom="0.5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61"/>
  <sheetViews>
    <sheetView topLeftCell="A37" workbookViewId="0">
      <selection activeCell="E20" sqref="E20"/>
    </sheetView>
  </sheetViews>
  <sheetFormatPr defaultRowHeight="15"/>
  <cols>
    <col min="1" max="1" width="3.7109375" style="210" customWidth="1"/>
    <col min="2" max="2" width="4.85546875" style="91" customWidth="1"/>
    <col min="3" max="3" width="6.28515625" style="91" customWidth="1"/>
    <col min="4" max="4" width="56.5703125" style="70" customWidth="1"/>
    <col min="5" max="5" width="37.85546875" style="70" customWidth="1"/>
    <col min="6" max="6" width="22.5703125" style="70" customWidth="1"/>
    <col min="7" max="7" width="9.140625" style="181"/>
    <col min="8" max="8" width="11.5703125" style="181" customWidth="1"/>
    <col min="9" max="9" width="17.42578125" style="181" bestFit="1" customWidth="1"/>
    <col min="10" max="16384" width="9.140625" style="181"/>
  </cols>
  <sheetData>
    <row r="1" spans="1:6" ht="18">
      <c r="A1" s="209"/>
      <c r="B1" s="25" t="s">
        <v>386</v>
      </c>
      <c r="C1" s="18"/>
      <c r="D1" s="182"/>
      <c r="E1" s="182"/>
      <c r="F1" s="182"/>
    </row>
    <row r="2" spans="1:6" ht="15.75">
      <c r="A2" s="453" t="s">
        <v>282</v>
      </c>
      <c r="B2" s="453"/>
      <c r="C2" s="453"/>
      <c r="D2" s="453"/>
      <c r="E2" s="453"/>
      <c r="F2" s="453"/>
    </row>
    <row r="3" spans="1:6" ht="15.75">
      <c r="A3" s="453" t="s">
        <v>283</v>
      </c>
      <c r="B3" s="453"/>
      <c r="C3" s="453"/>
      <c r="D3" s="453"/>
      <c r="E3" s="453"/>
      <c r="F3" s="453"/>
    </row>
    <row r="4" spans="1:6">
      <c r="A4" s="454" t="s">
        <v>284</v>
      </c>
      <c r="B4" s="454"/>
      <c r="C4" s="454"/>
      <c r="D4" s="454"/>
      <c r="E4" s="454"/>
      <c r="F4" s="454"/>
    </row>
    <row r="5" spans="1:6" ht="12.75">
      <c r="A5" s="188" t="s">
        <v>2</v>
      </c>
      <c r="B5" s="450" t="s">
        <v>14</v>
      </c>
      <c r="C5" s="451"/>
      <c r="D5" s="455"/>
      <c r="E5" s="293">
        <v>2019</v>
      </c>
      <c r="F5" s="293">
        <v>2018</v>
      </c>
    </row>
    <row r="6" spans="1:6" ht="15.75">
      <c r="A6" s="211" t="s">
        <v>199</v>
      </c>
      <c r="B6" s="195" t="s">
        <v>285</v>
      </c>
      <c r="C6" s="190"/>
      <c r="D6" s="191"/>
      <c r="E6" s="212">
        <v>128299097.43000001</v>
      </c>
      <c r="F6" s="212">
        <v>105979441</v>
      </c>
    </row>
    <row r="7" spans="1:6" ht="15.75">
      <c r="A7" s="211" t="s">
        <v>199</v>
      </c>
      <c r="B7" s="195" t="s">
        <v>286</v>
      </c>
      <c r="C7" s="190"/>
      <c r="D7" s="191"/>
      <c r="E7" s="191"/>
      <c r="F7" s="191"/>
    </row>
    <row r="8" spans="1:6" ht="15.75">
      <c r="A8" s="211" t="s">
        <v>199</v>
      </c>
      <c r="B8" s="195" t="s">
        <v>287</v>
      </c>
      <c r="C8" s="190"/>
      <c r="D8" s="191"/>
      <c r="E8" s="191"/>
      <c r="F8" s="191"/>
    </row>
    <row r="9" spans="1:6" ht="15.75">
      <c r="A9" s="211" t="s">
        <v>199</v>
      </c>
      <c r="B9" s="195" t="s">
        <v>288</v>
      </c>
      <c r="C9" s="190"/>
      <c r="D9" s="191"/>
      <c r="E9" s="287">
        <f>2012110.68+1602</f>
        <v>2013712.68</v>
      </c>
      <c r="F9" s="287">
        <v>1532051</v>
      </c>
    </row>
    <row r="10" spans="1:6" ht="15.75">
      <c r="A10" s="211" t="s">
        <v>199</v>
      </c>
      <c r="B10" s="195" t="s">
        <v>289</v>
      </c>
      <c r="C10" s="190"/>
      <c r="D10" s="191"/>
      <c r="E10" s="212">
        <f>SUM(E11:E12)</f>
        <v>108076720.68000001</v>
      </c>
      <c r="F10" s="212">
        <f>SUM(F11:F12)</f>
        <v>89768435</v>
      </c>
    </row>
    <row r="11" spans="1:6">
      <c r="A11" s="213"/>
      <c r="B11" s="184"/>
      <c r="C11" s="203">
        <v>1</v>
      </c>
      <c r="D11" s="192" t="s">
        <v>289</v>
      </c>
      <c r="E11" s="214">
        <v>108076720.68000001</v>
      </c>
      <c r="F11" s="214">
        <v>89768435</v>
      </c>
    </row>
    <row r="12" spans="1:6">
      <c r="A12" s="215"/>
      <c r="B12" s="184"/>
      <c r="C12" s="180">
        <v>2</v>
      </c>
      <c r="D12" s="192" t="s">
        <v>290</v>
      </c>
      <c r="E12" s="294"/>
      <c r="F12" s="294"/>
    </row>
    <row r="13" spans="1:6" ht="15.75">
      <c r="A13" s="211" t="s">
        <v>199</v>
      </c>
      <c r="B13" s="195" t="s">
        <v>291</v>
      </c>
      <c r="C13" s="190"/>
      <c r="D13" s="191"/>
      <c r="E13" s="212">
        <f>SUM(E14:E16)</f>
        <v>5957771</v>
      </c>
      <c r="F13" s="212">
        <f>SUM(F14:F16)</f>
        <v>6247555</v>
      </c>
    </row>
    <row r="14" spans="1:6">
      <c r="A14" s="215"/>
      <c r="B14" s="184"/>
      <c r="C14" s="204">
        <v>1</v>
      </c>
      <c r="D14" s="154" t="s">
        <v>292</v>
      </c>
      <c r="E14" s="214">
        <v>5190572</v>
      </c>
      <c r="F14" s="214">
        <v>5596795</v>
      </c>
    </row>
    <row r="15" spans="1:6">
      <c r="A15" s="215"/>
      <c r="B15" s="184"/>
      <c r="C15" s="204">
        <v>2</v>
      </c>
      <c r="D15" s="154" t="s">
        <v>293</v>
      </c>
      <c r="E15" s="214">
        <v>767199</v>
      </c>
      <c r="F15" s="214">
        <v>650760</v>
      </c>
    </row>
    <row r="16" spans="1:6">
      <c r="A16" s="215"/>
      <c r="B16" s="184"/>
      <c r="C16" s="204"/>
      <c r="D16" s="154" t="s">
        <v>294</v>
      </c>
      <c r="E16" s="295"/>
      <c r="F16" s="295"/>
    </row>
    <row r="17" spans="1:6" ht="15.75">
      <c r="A17" s="211" t="s">
        <v>199</v>
      </c>
      <c r="B17" s="195" t="s">
        <v>295</v>
      </c>
      <c r="C17" s="190"/>
      <c r="D17" s="191"/>
      <c r="E17" s="191"/>
      <c r="F17" s="191"/>
    </row>
    <row r="18" spans="1:6" ht="15.75">
      <c r="A18" s="211" t="s">
        <v>199</v>
      </c>
      <c r="B18" s="195" t="s">
        <v>296</v>
      </c>
      <c r="C18" s="190"/>
      <c r="D18" s="191"/>
      <c r="E18" s="212">
        <v>339189</v>
      </c>
      <c r="F18" s="212">
        <v>395465</v>
      </c>
    </row>
    <row r="19" spans="1:6" ht="15.75">
      <c r="A19" s="211" t="s">
        <v>199</v>
      </c>
      <c r="B19" s="195" t="s">
        <v>297</v>
      </c>
      <c r="C19" s="190"/>
      <c r="D19" s="191"/>
      <c r="E19" s="288">
        <f>3681883</f>
        <v>3681883</v>
      </c>
      <c r="F19" s="288">
        <v>3610640.46</v>
      </c>
    </row>
    <row r="20" spans="1:6" ht="15.75">
      <c r="A20" s="211" t="s">
        <v>199</v>
      </c>
      <c r="B20" s="195" t="s">
        <v>298</v>
      </c>
      <c r="C20" s="190"/>
      <c r="D20" s="191"/>
      <c r="E20" s="191"/>
      <c r="F20" s="191"/>
    </row>
    <row r="21" spans="1:6">
      <c r="A21" s="215"/>
      <c r="B21" s="216"/>
      <c r="C21" s="456">
        <v>1</v>
      </c>
      <c r="D21" s="218" t="s">
        <v>299</v>
      </c>
      <c r="E21" s="218"/>
      <c r="F21" s="218"/>
    </row>
    <row r="22" spans="1:6">
      <c r="A22" s="219"/>
      <c r="B22" s="220"/>
      <c r="C22" s="457"/>
      <c r="D22" s="222" t="s">
        <v>300</v>
      </c>
      <c r="E22" s="222"/>
      <c r="F22" s="222"/>
    </row>
    <row r="23" spans="1:6">
      <c r="A23" s="215"/>
      <c r="B23" s="216"/>
      <c r="C23" s="456">
        <v>2</v>
      </c>
      <c r="D23" s="218" t="s">
        <v>301</v>
      </c>
      <c r="E23" s="218"/>
      <c r="F23" s="218"/>
    </row>
    <row r="24" spans="1:6">
      <c r="A24" s="219"/>
      <c r="B24" s="220"/>
      <c r="C24" s="457"/>
      <c r="D24" s="222" t="s">
        <v>302</v>
      </c>
      <c r="E24" s="222"/>
      <c r="F24" s="222"/>
    </row>
    <row r="25" spans="1:6">
      <c r="A25" s="215"/>
      <c r="B25" s="216"/>
      <c r="C25" s="456">
        <v>3</v>
      </c>
      <c r="D25" s="218" t="s">
        <v>303</v>
      </c>
      <c r="E25" s="218"/>
      <c r="F25" s="218"/>
    </row>
    <row r="26" spans="1:6">
      <c r="A26" s="219"/>
      <c r="B26" s="220"/>
      <c r="C26" s="457"/>
      <c r="D26" s="222" t="s">
        <v>304</v>
      </c>
      <c r="E26" s="222"/>
      <c r="F26" s="222"/>
    </row>
    <row r="27" spans="1:6" ht="12.75">
      <c r="A27" s="459" t="s">
        <v>199</v>
      </c>
      <c r="B27" s="223" t="s">
        <v>305</v>
      </c>
      <c r="C27" s="224"/>
      <c r="D27" s="225"/>
      <c r="E27" s="225"/>
      <c r="F27" s="225"/>
    </row>
    <row r="28" spans="1:6" ht="12.75">
      <c r="A28" s="460"/>
      <c r="B28" s="226" t="s">
        <v>306</v>
      </c>
      <c r="C28" s="227"/>
      <c r="D28" s="228"/>
      <c r="E28" s="228"/>
      <c r="F28" s="228"/>
    </row>
    <row r="29" spans="1:6" ht="15.75">
      <c r="A29" s="211" t="s">
        <v>199</v>
      </c>
      <c r="B29" s="195" t="s">
        <v>307</v>
      </c>
      <c r="C29" s="190"/>
      <c r="D29" s="191"/>
      <c r="E29" s="312">
        <f>SUM(E30:E32)</f>
        <v>9160</v>
      </c>
      <c r="F29" s="312">
        <f>SUM(F30:F32)</f>
        <v>8885</v>
      </c>
    </row>
    <row r="30" spans="1:6">
      <c r="A30" s="215"/>
      <c r="B30" s="216"/>
      <c r="C30" s="456">
        <v>1</v>
      </c>
      <c r="D30" s="218" t="s">
        <v>308</v>
      </c>
      <c r="E30" s="218"/>
      <c r="F30" s="218"/>
    </row>
    <row r="31" spans="1:6">
      <c r="A31" s="219"/>
      <c r="B31" s="220"/>
      <c r="C31" s="457"/>
      <c r="D31" s="222" t="s">
        <v>309</v>
      </c>
      <c r="E31" s="222"/>
      <c r="F31" s="222"/>
    </row>
    <row r="32" spans="1:6">
      <c r="A32" s="213"/>
      <c r="B32" s="184"/>
      <c r="C32" s="200">
        <v>2</v>
      </c>
      <c r="D32" s="193" t="s">
        <v>310</v>
      </c>
      <c r="E32" s="229">
        <v>9160</v>
      </c>
      <c r="F32" s="229">
        <v>8885</v>
      </c>
    </row>
    <row r="33" spans="1:9" ht="15.75">
      <c r="A33" s="211" t="s">
        <v>199</v>
      </c>
      <c r="B33" s="195" t="s">
        <v>311</v>
      </c>
      <c r="C33" s="190"/>
      <c r="D33" s="191"/>
      <c r="E33" s="191"/>
      <c r="F33" s="191"/>
    </row>
    <row r="34" spans="1:9">
      <c r="A34" s="213"/>
      <c r="B34" s="195"/>
      <c r="C34" s="190"/>
      <c r="D34" s="191"/>
      <c r="E34" s="191"/>
      <c r="F34" s="191"/>
    </row>
    <row r="35" spans="1:9" ht="15.75">
      <c r="A35" s="211" t="s">
        <v>199</v>
      </c>
      <c r="B35" s="195" t="s">
        <v>312</v>
      </c>
      <c r="C35" s="190"/>
      <c r="D35" s="191"/>
      <c r="E35" s="212">
        <f>E6+E9-E10-E13-E18-E19-E29</f>
        <v>12248086.430000007</v>
      </c>
      <c r="F35" s="212">
        <f>F6+F9-F10-F13-F18-F19-F29</f>
        <v>7480511.54</v>
      </c>
      <c r="I35" s="306"/>
    </row>
    <row r="36" spans="1:9">
      <c r="A36" s="213"/>
      <c r="B36" s="184"/>
      <c r="C36" s="190"/>
      <c r="D36" s="191"/>
      <c r="E36" s="191"/>
      <c r="F36" s="191"/>
    </row>
    <row r="37" spans="1:9" ht="15.75">
      <c r="A37" s="211" t="s">
        <v>199</v>
      </c>
      <c r="B37" s="195" t="s">
        <v>313</v>
      </c>
      <c r="C37" s="190"/>
      <c r="D37" s="191"/>
      <c r="E37" s="212">
        <f>E38</f>
        <v>1904574</v>
      </c>
      <c r="F37" s="212">
        <f>(F35+260496)*0.15</f>
        <v>1161151.1310000001</v>
      </c>
    </row>
    <row r="38" spans="1:9">
      <c r="A38" s="213"/>
      <c r="B38" s="184"/>
      <c r="C38" s="200">
        <v>1</v>
      </c>
      <c r="D38" s="193" t="s">
        <v>314</v>
      </c>
      <c r="E38" s="229">
        <v>1904574</v>
      </c>
      <c r="F38" s="193"/>
    </row>
    <row r="39" spans="1:9">
      <c r="A39" s="213"/>
      <c r="B39" s="184"/>
      <c r="C39" s="200">
        <v>2</v>
      </c>
      <c r="D39" s="193" t="s">
        <v>315</v>
      </c>
      <c r="E39" s="193"/>
      <c r="F39" s="193"/>
    </row>
    <row r="40" spans="1:9" ht="12.75" customHeight="1">
      <c r="A40" s="213"/>
      <c r="B40" s="184"/>
      <c r="C40" s="200">
        <v>3</v>
      </c>
      <c r="D40" s="193" t="s">
        <v>316</v>
      </c>
      <c r="E40" s="193"/>
      <c r="F40" s="193"/>
    </row>
    <row r="41" spans="1:9" ht="7.5" hidden="1" customHeight="1">
      <c r="A41" s="213"/>
      <c r="B41" s="184"/>
      <c r="C41" s="190"/>
      <c r="D41" s="191"/>
      <c r="E41" s="191"/>
      <c r="F41" s="191"/>
    </row>
    <row r="42" spans="1:9" ht="15.75">
      <c r="A42" s="211" t="s">
        <v>199</v>
      </c>
      <c r="B42" s="195" t="s">
        <v>317</v>
      </c>
      <c r="C42" s="190"/>
      <c r="D42" s="191"/>
      <c r="E42" s="212">
        <f>E35-E37</f>
        <v>10343512.430000007</v>
      </c>
      <c r="F42" s="212">
        <f>F35-F37</f>
        <v>6319360.409</v>
      </c>
      <c r="H42" s="319"/>
      <c r="I42" s="319"/>
    </row>
    <row r="43" spans="1:9">
      <c r="A43" s="213"/>
      <c r="B43" s="184"/>
      <c r="C43" s="190"/>
      <c r="D43" s="191"/>
      <c r="E43" s="191"/>
      <c r="F43" s="191"/>
      <c r="I43" s="319"/>
    </row>
    <row r="44" spans="1:9" ht="15.75">
      <c r="A44" s="211" t="s">
        <v>199</v>
      </c>
      <c r="B44" s="195" t="s">
        <v>318</v>
      </c>
      <c r="C44" s="190"/>
      <c r="D44" s="191"/>
      <c r="E44" s="191"/>
      <c r="F44" s="191"/>
    </row>
    <row r="45" spans="1:9">
      <c r="A45" s="213"/>
      <c r="B45" s="184"/>
      <c r="C45" s="190"/>
      <c r="D45" s="193" t="s">
        <v>319</v>
      </c>
      <c r="E45" s="193"/>
      <c r="F45" s="193"/>
    </row>
    <row r="46" spans="1:9">
      <c r="A46" s="213"/>
      <c r="B46" s="184"/>
      <c r="C46" s="190"/>
      <c r="D46" s="193" t="s">
        <v>320</v>
      </c>
      <c r="E46" s="193"/>
      <c r="F46" s="193"/>
    </row>
    <row r="47" spans="1:9" ht="15.75">
      <c r="A47" s="453" t="s">
        <v>321</v>
      </c>
      <c r="B47" s="453"/>
      <c r="C47" s="453"/>
      <c r="D47" s="453"/>
      <c r="E47" s="453"/>
      <c r="F47" s="453"/>
    </row>
    <row r="48" spans="1:9" ht="15.75">
      <c r="A48" s="211" t="s">
        <v>2</v>
      </c>
      <c r="B48" s="458" t="s">
        <v>14</v>
      </c>
      <c r="C48" s="458"/>
      <c r="D48" s="458"/>
      <c r="E48" s="290"/>
      <c r="F48" s="290"/>
    </row>
    <row r="49" spans="1:6" ht="15.75">
      <c r="A49" s="211" t="s">
        <v>199</v>
      </c>
      <c r="B49" s="230" t="s">
        <v>317</v>
      </c>
      <c r="C49" s="231"/>
      <c r="D49" s="232"/>
      <c r="E49" s="233">
        <f>E42</f>
        <v>10343512.430000007</v>
      </c>
      <c r="F49" s="233">
        <f>F42</f>
        <v>6319360.409</v>
      </c>
    </row>
    <row r="50" spans="1:6" ht="15.75">
      <c r="A50" s="211"/>
      <c r="B50" s="230" t="s">
        <v>322</v>
      </c>
      <c r="C50" s="231"/>
      <c r="D50" s="232"/>
      <c r="E50" s="232"/>
      <c r="F50" s="232"/>
    </row>
    <row r="51" spans="1:6">
      <c r="A51" s="234"/>
      <c r="B51" s="230" t="s">
        <v>323</v>
      </c>
      <c r="C51" s="231"/>
      <c r="D51" s="232"/>
      <c r="E51" s="232"/>
      <c r="F51" s="232"/>
    </row>
    <row r="52" spans="1:6">
      <c r="A52" s="234"/>
      <c r="B52" s="230" t="s">
        <v>324</v>
      </c>
      <c r="C52" s="231"/>
      <c r="D52" s="232"/>
      <c r="E52" s="232"/>
      <c r="F52" s="232"/>
    </row>
    <row r="53" spans="1:6">
      <c r="A53" s="234"/>
      <c r="B53" s="230" t="s">
        <v>325</v>
      </c>
      <c r="C53" s="231"/>
      <c r="D53" s="232"/>
      <c r="E53" s="232"/>
      <c r="F53" s="232"/>
    </row>
    <row r="54" spans="1:6">
      <c r="A54" s="234"/>
      <c r="B54" s="230" t="s">
        <v>326</v>
      </c>
      <c r="C54" s="231"/>
      <c r="D54" s="232"/>
      <c r="E54" s="232"/>
      <c r="F54" s="232"/>
    </row>
    <row r="55" spans="1:6">
      <c r="A55" s="234"/>
      <c r="B55" s="230"/>
      <c r="C55" s="231"/>
      <c r="D55" s="232"/>
      <c r="E55" s="232"/>
      <c r="F55" s="232"/>
    </row>
    <row r="56" spans="1:6" ht="15.75">
      <c r="A56" s="211" t="s">
        <v>199</v>
      </c>
      <c r="B56" s="230" t="s">
        <v>327</v>
      </c>
      <c r="C56" s="231"/>
      <c r="D56" s="232"/>
      <c r="E56" s="232"/>
      <c r="F56" s="232"/>
    </row>
    <row r="57" spans="1:6" ht="15.75">
      <c r="A57" s="211" t="s">
        <v>199</v>
      </c>
      <c r="B57" s="230" t="s">
        <v>328</v>
      </c>
      <c r="C57" s="231"/>
      <c r="D57" s="232"/>
      <c r="E57" s="232"/>
      <c r="F57" s="232"/>
    </row>
    <row r="58" spans="1:6">
      <c r="A58" s="234"/>
      <c r="B58" s="230"/>
      <c r="C58" s="231"/>
      <c r="D58" s="232"/>
      <c r="E58" s="232"/>
      <c r="F58" s="232"/>
    </row>
    <row r="59" spans="1:6" ht="15.75">
      <c r="A59" s="211" t="s">
        <v>199</v>
      </c>
      <c r="B59" s="230" t="s">
        <v>329</v>
      </c>
      <c r="C59" s="231"/>
      <c r="D59" s="232"/>
      <c r="E59" s="232"/>
      <c r="F59" s="232"/>
    </row>
    <row r="60" spans="1:6">
      <c r="A60" s="234"/>
      <c r="B60" s="230"/>
      <c r="C60" s="231"/>
      <c r="D60" s="193" t="s">
        <v>319</v>
      </c>
      <c r="E60" s="193"/>
      <c r="F60" s="193"/>
    </row>
    <row r="61" spans="1:6">
      <c r="A61" s="234"/>
      <c r="B61" s="230"/>
      <c r="C61" s="231"/>
      <c r="D61" s="193" t="s">
        <v>320</v>
      </c>
      <c r="E61" s="193"/>
      <c r="F61" s="193"/>
    </row>
  </sheetData>
  <mergeCells count="11">
    <mergeCell ref="C25:C26"/>
    <mergeCell ref="A47:F47"/>
    <mergeCell ref="C23:C24"/>
    <mergeCell ref="B48:D48"/>
    <mergeCell ref="A27:A28"/>
    <mergeCell ref="C30:C31"/>
    <mergeCell ref="A2:F2"/>
    <mergeCell ref="A3:F3"/>
    <mergeCell ref="A4:F4"/>
    <mergeCell ref="B5:D5"/>
    <mergeCell ref="C21:C22"/>
  </mergeCells>
  <pageMargins left="0.24" right="0.28000000000000003" top="0.24" bottom="0.2" header="0.23" footer="0.21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3"/>
  <sheetViews>
    <sheetView workbookViewId="0">
      <selection activeCell="I103" sqref="I103"/>
    </sheetView>
  </sheetViews>
  <sheetFormatPr defaultRowHeight="12.75"/>
  <cols>
    <col min="1" max="1" width="3" style="70" customWidth="1"/>
    <col min="2" max="8" width="9.140625" style="70"/>
    <col min="9" max="9" width="11.5703125" style="70" bestFit="1" customWidth="1"/>
    <col min="10" max="10" width="11.7109375" style="70" bestFit="1" customWidth="1"/>
    <col min="11" max="11" width="11.140625" style="70" bestFit="1" customWidth="1"/>
    <col min="12" max="12" width="9.7109375" style="70" bestFit="1" customWidth="1"/>
    <col min="13" max="16384" width="9.140625" style="70"/>
  </cols>
  <sheetData>
    <row r="1" spans="1:13" ht="15.75">
      <c r="B1" s="25" t="s">
        <v>386</v>
      </c>
      <c r="C1" s="94"/>
      <c r="D1" s="94"/>
    </row>
    <row r="2" spans="1:13">
      <c r="B2" s="93"/>
      <c r="C2" s="94"/>
      <c r="D2" s="94"/>
    </row>
    <row r="3" spans="1:13">
      <c r="B3" s="95"/>
    </row>
    <row r="4" spans="1:13">
      <c r="B4" s="95"/>
    </row>
    <row r="5" spans="1:13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3">
      <c r="A6" s="485" t="s">
        <v>103</v>
      </c>
      <c r="B6" s="486"/>
      <c r="C6" s="486"/>
      <c r="D6" s="486"/>
      <c r="E6" s="486"/>
      <c r="F6" s="486"/>
      <c r="G6" s="486"/>
      <c r="H6" s="486"/>
      <c r="I6" s="486"/>
      <c r="J6" s="486"/>
    </row>
    <row r="7" spans="1:13" ht="33" thickBot="1">
      <c r="A7" s="96"/>
      <c r="B7" s="493" t="s">
        <v>15</v>
      </c>
      <c r="C7" s="493"/>
      <c r="D7" s="493"/>
      <c r="E7" s="493"/>
      <c r="F7" s="494"/>
      <c r="G7" s="97" t="s">
        <v>104</v>
      </c>
      <c r="H7" s="97" t="s">
        <v>105</v>
      </c>
      <c r="I7" s="97" t="s">
        <v>424</v>
      </c>
      <c r="J7" s="97" t="s">
        <v>418</v>
      </c>
    </row>
    <row r="8" spans="1:13">
      <c r="A8" s="98">
        <v>1</v>
      </c>
      <c r="B8" s="495" t="s">
        <v>106</v>
      </c>
      <c r="C8" s="496"/>
      <c r="D8" s="496"/>
      <c r="E8" s="496"/>
      <c r="F8" s="496"/>
      <c r="G8" s="99">
        <v>70</v>
      </c>
      <c r="H8" s="99">
        <v>11100</v>
      </c>
      <c r="I8" s="310">
        <f>I10+I11</f>
        <v>130312809.81</v>
      </c>
      <c r="J8" s="310">
        <f>J10+J11</f>
        <v>107511492</v>
      </c>
    </row>
    <row r="9" spans="1:13" ht="25.5">
      <c r="A9" s="100" t="s">
        <v>107</v>
      </c>
      <c r="B9" s="491" t="s">
        <v>108</v>
      </c>
      <c r="C9" s="491"/>
      <c r="D9" s="491"/>
      <c r="E9" s="491"/>
      <c r="F9" s="492"/>
      <c r="G9" s="101" t="s">
        <v>109</v>
      </c>
      <c r="H9" s="101">
        <v>11101</v>
      </c>
      <c r="I9" s="101"/>
      <c r="J9" s="101"/>
    </row>
    <row r="10" spans="1:13">
      <c r="A10" s="102" t="s">
        <v>110</v>
      </c>
      <c r="B10" s="491" t="s">
        <v>111</v>
      </c>
      <c r="C10" s="491"/>
      <c r="D10" s="491"/>
      <c r="E10" s="491"/>
      <c r="F10" s="492"/>
      <c r="G10" s="101">
        <v>704</v>
      </c>
      <c r="H10" s="101">
        <v>11102</v>
      </c>
      <c r="I10" s="320">
        <f>2012110.38+1602</f>
        <v>2013712.38</v>
      </c>
      <c r="J10" s="320">
        <f>pash!F9</f>
        <v>1532051</v>
      </c>
    </row>
    <row r="11" spans="1:13">
      <c r="A11" s="102" t="s">
        <v>112</v>
      </c>
      <c r="B11" s="491" t="s">
        <v>113</v>
      </c>
      <c r="C11" s="491"/>
      <c r="D11" s="491"/>
      <c r="E11" s="491"/>
      <c r="F11" s="492"/>
      <c r="G11" s="103">
        <v>705</v>
      </c>
      <c r="H11" s="101">
        <v>11103</v>
      </c>
      <c r="I11" s="320">
        <v>128299097.43000001</v>
      </c>
      <c r="J11" s="320">
        <f>pash!F6</f>
        <v>105979441</v>
      </c>
    </row>
    <row r="12" spans="1:13">
      <c r="A12" s="104">
        <v>2</v>
      </c>
      <c r="B12" s="483" t="s">
        <v>114</v>
      </c>
      <c r="C12" s="483"/>
      <c r="D12" s="483"/>
      <c r="E12" s="483"/>
      <c r="F12" s="481"/>
      <c r="G12" s="105">
        <v>708</v>
      </c>
      <c r="H12" s="106">
        <v>11104</v>
      </c>
      <c r="I12" s="106"/>
      <c r="J12" s="106"/>
      <c r="L12" s="255"/>
      <c r="M12" s="255"/>
    </row>
    <row r="13" spans="1:13">
      <c r="A13" s="107" t="s">
        <v>107</v>
      </c>
      <c r="B13" s="491" t="s">
        <v>115</v>
      </c>
      <c r="C13" s="491"/>
      <c r="D13" s="491"/>
      <c r="E13" s="491"/>
      <c r="F13" s="492"/>
      <c r="G13" s="101">
        <v>7081</v>
      </c>
      <c r="H13" s="108">
        <v>111041</v>
      </c>
      <c r="I13" s="108"/>
      <c r="J13" s="108"/>
      <c r="L13" s="255"/>
      <c r="M13" s="255"/>
    </row>
    <row r="14" spans="1:13">
      <c r="A14" s="107" t="s">
        <v>116</v>
      </c>
      <c r="B14" s="491" t="s">
        <v>117</v>
      </c>
      <c r="C14" s="491"/>
      <c r="D14" s="491"/>
      <c r="E14" s="491"/>
      <c r="F14" s="492"/>
      <c r="G14" s="101">
        <v>7082</v>
      </c>
      <c r="H14" s="108">
        <v>111042</v>
      </c>
      <c r="I14" s="108"/>
      <c r="J14" s="108"/>
      <c r="L14" s="255"/>
      <c r="M14" s="255"/>
    </row>
    <row r="15" spans="1:13">
      <c r="A15" s="107" t="s">
        <v>118</v>
      </c>
      <c r="B15" s="491" t="s">
        <v>119</v>
      </c>
      <c r="C15" s="491"/>
      <c r="D15" s="491"/>
      <c r="E15" s="491"/>
      <c r="F15" s="492"/>
      <c r="G15" s="101">
        <v>7083</v>
      </c>
      <c r="H15" s="108">
        <v>111043</v>
      </c>
      <c r="I15" s="108"/>
      <c r="J15" s="108"/>
      <c r="L15" s="255"/>
      <c r="M15" s="255"/>
    </row>
    <row r="16" spans="1:13">
      <c r="A16" s="109">
        <v>3</v>
      </c>
      <c r="B16" s="483" t="s">
        <v>120</v>
      </c>
      <c r="C16" s="483"/>
      <c r="D16" s="483"/>
      <c r="E16" s="483"/>
      <c r="F16" s="481"/>
      <c r="G16" s="105">
        <v>71</v>
      </c>
      <c r="H16" s="106">
        <v>11201</v>
      </c>
      <c r="I16" s="106"/>
      <c r="J16" s="106"/>
      <c r="L16" s="255"/>
      <c r="M16" s="255"/>
    </row>
    <row r="17" spans="1:13">
      <c r="A17" s="110"/>
      <c r="B17" s="487" t="s">
        <v>121</v>
      </c>
      <c r="C17" s="487"/>
      <c r="D17" s="487"/>
      <c r="E17" s="487"/>
      <c r="F17" s="488"/>
      <c r="G17" s="111"/>
      <c r="H17" s="101">
        <v>112011</v>
      </c>
      <c r="I17" s="101"/>
      <c r="J17" s="101"/>
      <c r="L17" s="255"/>
      <c r="M17" s="255"/>
    </row>
    <row r="18" spans="1:13" ht="15">
      <c r="A18" s="110"/>
      <c r="B18" s="487" t="s">
        <v>122</v>
      </c>
      <c r="C18" s="487"/>
      <c r="D18" s="487"/>
      <c r="E18" s="487"/>
      <c r="F18" s="488"/>
      <c r="G18" s="111"/>
      <c r="H18" s="101">
        <v>112012</v>
      </c>
      <c r="I18" s="101"/>
      <c r="J18" s="101"/>
      <c r="L18" s="257"/>
      <c r="M18" s="257"/>
    </row>
    <row r="19" spans="1:13">
      <c r="A19" s="112">
        <v>4</v>
      </c>
      <c r="B19" s="483" t="s">
        <v>123</v>
      </c>
      <c r="C19" s="483"/>
      <c r="D19" s="483"/>
      <c r="E19" s="483"/>
      <c r="F19" s="481"/>
      <c r="G19" s="113">
        <v>72</v>
      </c>
      <c r="H19" s="114">
        <v>11300</v>
      </c>
      <c r="I19" s="114"/>
      <c r="J19" s="114"/>
      <c r="L19" s="255"/>
      <c r="M19" s="255"/>
    </row>
    <row r="20" spans="1:13">
      <c r="A20" s="102"/>
      <c r="B20" s="489" t="s">
        <v>124</v>
      </c>
      <c r="C20" s="490"/>
      <c r="D20" s="490"/>
      <c r="E20" s="490"/>
      <c r="F20" s="490"/>
      <c r="G20" s="15"/>
      <c r="H20" s="115">
        <v>11301</v>
      </c>
      <c r="I20" s="115"/>
      <c r="J20" s="115"/>
      <c r="L20" s="255"/>
      <c r="M20" s="255"/>
    </row>
    <row r="21" spans="1:13">
      <c r="A21" s="116">
        <v>5</v>
      </c>
      <c r="B21" s="481" t="s">
        <v>125</v>
      </c>
      <c r="C21" s="482"/>
      <c r="D21" s="482"/>
      <c r="E21" s="482"/>
      <c r="F21" s="482"/>
      <c r="G21" s="117">
        <v>73</v>
      </c>
      <c r="H21" s="117">
        <v>11400</v>
      </c>
      <c r="I21" s="117"/>
      <c r="J21" s="117"/>
      <c r="L21" s="255"/>
      <c r="M21" s="255"/>
    </row>
    <row r="22" spans="1:13">
      <c r="A22" s="118">
        <v>6</v>
      </c>
      <c r="B22" s="481" t="s">
        <v>126</v>
      </c>
      <c r="C22" s="482"/>
      <c r="D22" s="482"/>
      <c r="E22" s="482"/>
      <c r="F22" s="482"/>
      <c r="G22" s="117">
        <v>75</v>
      </c>
      <c r="H22" s="119">
        <v>11500</v>
      </c>
      <c r="I22" s="119"/>
      <c r="J22" s="119"/>
      <c r="L22" s="255"/>
      <c r="M22" s="255"/>
    </row>
    <row r="23" spans="1:13">
      <c r="A23" s="116">
        <v>7</v>
      </c>
      <c r="B23" s="483" t="s">
        <v>127</v>
      </c>
      <c r="C23" s="483"/>
      <c r="D23" s="483"/>
      <c r="E23" s="483"/>
      <c r="F23" s="481"/>
      <c r="G23" s="105">
        <v>77</v>
      </c>
      <c r="H23" s="105">
        <v>11600</v>
      </c>
      <c r="I23" s="105"/>
      <c r="J23" s="105"/>
      <c r="L23" s="255"/>
      <c r="M23" s="255"/>
    </row>
    <row r="24" spans="1:13" ht="13.5" thickBot="1">
      <c r="A24" s="120" t="s">
        <v>128</v>
      </c>
      <c r="B24" s="484" t="s">
        <v>129</v>
      </c>
      <c r="C24" s="484"/>
      <c r="D24" s="484"/>
      <c r="E24" s="484"/>
      <c r="F24" s="484"/>
      <c r="G24" s="121"/>
      <c r="H24" s="121">
        <v>11800</v>
      </c>
      <c r="I24" s="122">
        <f>I8+I12</f>
        <v>130312809.81</v>
      </c>
      <c r="J24" s="122">
        <f>J8+J12</f>
        <v>107511492</v>
      </c>
      <c r="L24" s="255"/>
      <c r="M24" s="255"/>
    </row>
    <row r="25" spans="1:13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L25" s="255"/>
      <c r="M25" s="255"/>
    </row>
    <row r="26" spans="1:13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L26" s="255"/>
      <c r="M26" s="255"/>
    </row>
    <row r="27" spans="1:13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L27" s="255"/>
      <c r="M27" s="255"/>
    </row>
    <row r="28" spans="1:13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L28" s="255"/>
      <c r="M28" s="255"/>
    </row>
    <row r="29" spans="1:13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L29" s="255"/>
      <c r="M29" s="255"/>
    </row>
    <row r="30" spans="1:13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L30" s="255"/>
      <c r="M30" s="255"/>
    </row>
    <row r="31" spans="1:13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L31" s="255"/>
      <c r="M31" s="255"/>
    </row>
    <row r="32" spans="1:13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L32" s="255"/>
      <c r="M32" s="255"/>
    </row>
    <row r="33" spans="1:13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L33" s="255"/>
      <c r="M33" s="255"/>
    </row>
    <row r="34" spans="1:13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L34" s="255"/>
      <c r="M34" s="255"/>
    </row>
    <row r="35" spans="1:13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L35" s="255"/>
      <c r="M35" s="255"/>
    </row>
    <row r="36" spans="1:13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L36" s="255"/>
      <c r="M36" s="255"/>
    </row>
    <row r="37" spans="1:13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L37" s="255"/>
      <c r="M37" s="255"/>
    </row>
    <row r="38" spans="1:13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L38" s="255"/>
      <c r="M38" s="255"/>
    </row>
    <row r="39" spans="1:13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L39" s="255"/>
      <c r="M39" s="255"/>
    </row>
    <row r="40" spans="1:13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L40" s="255"/>
      <c r="M40" s="255"/>
    </row>
    <row r="41" spans="1:13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L41" s="255"/>
      <c r="M41" s="255"/>
    </row>
    <row r="42" spans="1:13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L42" s="255"/>
      <c r="M42" s="255"/>
    </row>
    <row r="43" spans="1:13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L43" s="255"/>
      <c r="M43" s="255"/>
    </row>
    <row r="44" spans="1:13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L44" s="255"/>
      <c r="M44" s="255"/>
    </row>
    <row r="45" spans="1:13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L45" s="255"/>
      <c r="M45" s="255"/>
    </row>
    <row r="46" spans="1:13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L46" s="255"/>
      <c r="M46" s="255"/>
    </row>
    <row r="47" spans="1:13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L47" s="255"/>
      <c r="M47" s="255"/>
    </row>
    <row r="48" spans="1:13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L48" s="255"/>
      <c r="M48" s="255"/>
    </row>
    <row r="49" spans="1:13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L49" s="255"/>
      <c r="M49" s="255"/>
    </row>
    <row r="50" spans="1:1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L50" s="255"/>
      <c r="M50" s="255"/>
    </row>
    <row r="51" spans="1:13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L51" s="255"/>
      <c r="M51" s="255"/>
    </row>
    <row r="52" spans="1:13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L52" s="255"/>
      <c r="M52" s="255"/>
    </row>
    <row r="53" spans="1:13">
      <c r="B53" s="93" t="s">
        <v>410</v>
      </c>
      <c r="C53" s="94"/>
      <c r="D53" s="94"/>
      <c r="L53" s="255"/>
      <c r="M53" s="255"/>
    </row>
    <row r="54" spans="1:13">
      <c r="B54" s="93"/>
      <c r="C54" s="94"/>
      <c r="D54" s="94"/>
      <c r="L54" s="255"/>
      <c r="M54" s="255"/>
    </row>
    <row r="55" spans="1:13">
      <c r="B55" s="95"/>
      <c r="L55" s="255"/>
      <c r="M55" s="255"/>
    </row>
    <row r="56" spans="1:13">
      <c r="A56" s="68"/>
      <c r="B56" s="68"/>
      <c r="C56" s="68"/>
      <c r="D56" s="68"/>
      <c r="E56" s="68"/>
      <c r="F56" s="68"/>
      <c r="G56" s="68"/>
      <c r="H56" s="68"/>
      <c r="I56" s="68"/>
      <c r="J56" s="68"/>
      <c r="L56" s="255"/>
      <c r="M56" s="255"/>
    </row>
    <row r="57" spans="1:13">
      <c r="A57" s="485" t="s">
        <v>103</v>
      </c>
      <c r="B57" s="486"/>
      <c r="C57" s="486"/>
      <c r="D57" s="486"/>
      <c r="E57" s="486"/>
      <c r="F57" s="486"/>
      <c r="G57" s="486"/>
      <c r="H57" s="486"/>
      <c r="I57" s="486"/>
      <c r="J57" s="486"/>
      <c r="L57" s="255"/>
      <c r="M57" s="255"/>
    </row>
    <row r="58" spans="1:13" ht="33" thickBot="1">
      <c r="A58" s="125"/>
      <c r="B58" s="473" t="s">
        <v>16</v>
      </c>
      <c r="C58" s="474"/>
      <c r="D58" s="474"/>
      <c r="E58" s="474"/>
      <c r="F58" s="475"/>
      <c r="G58" s="126" t="s">
        <v>104</v>
      </c>
      <c r="H58" s="126" t="s">
        <v>105</v>
      </c>
      <c r="I58" s="307" t="s">
        <v>424</v>
      </c>
      <c r="J58" s="307" t="s">
        <v>418</v>
      </c>
      <c r="K58" s="174"/>
      <c r="L58" s="255"/>
      <c r="M58" s="255"/>
    </row>
    <row r="59" spans="1:13">
      <c r="A59" s="127">
        <v>1</v>
      </c>
      <c r="B59" s="476" t="s">
        <v>130</v>
      </c>
      <c r="C59" s="477"/>
      <c r="D59" s="477"/>
      <c r="E59" s="477"/>
      <c r="F59" s="477"/>
      <c r="G59" s="128">
        <v>60</v>
      </c>
      <c r="H59" s="128">
        <v>12100</v>
      </c>
      <c r="I59" s="151">
        <f>SUM(I60:I64)</f>
        <v>108957472.42</v>
      </c>
      <c r="J59" s="151">
        <f>SUM(J60:J64)</f>
        <v>91112676.269999996</v>
      </c>
      <c r="L59" s="255"/>
      <c r="M59" s="255"/>
    </row>
    <row r="60" spans="1:13" ht="24.75" customHeight="1">
      <c r="A60" s="129" t="s">
        <v>131</v>
      </c>
      <c r="B60" s="478" t="s">
        <v>132</v>
      </c>
      <c r="C60" s="479" t="s">
        <v>133</v>
      </c>
      <c r="D60" s="479"/>
      <c r="E60" s="479"/>
      <c r="F60" s="480"/>
      <c r="G60" s="130" t="s">
        <v>134</v>
      </c>
      <c r="H60" s="130">
        <v>12101</v>
      </c>
      <c r="I60" s="152">
        <v>1758</v>
      </c>
      <c r="J60" s="152">
        <v>627669.11</v>
      </c>
      <c r="K60" s="175"/>
      <c r="L60" s="255"/>
      <c r="M60" s="255"/>
    </row>
    <row r="61" spans="1:13" ht="15">
      <c r="A61" s="129" t="s">
        <v>110</v>
      </c>
      <c r="B61" s="469" t="s">
        <v>135</v>
      </c>
      <c r="C61" s="469" t="s">
        <v>133</v>
      </c>
      <c r="D61" s="469"/>
      <c r="E61" s="469"/>
      <c r="F61" s="469"/>
      <c r="G61" s="130"/>
      <c r="H61" s="131">
        <v>12102</v>
      </c>
      <c r="I61" s="131"/>
      <c r="J61" s="131"/>
      <c r="L61" s="254"/>
      <c r="M61" s="254"/>
    </row>
    <row r="62" spans="1:13">
      <c r="A62" s="129" t="s">
        <v>112</v>
      </c>
      <c r="B62" s="469" t="s">
        <v>136</v>
      </c>
      <c r="C62" s="469" t="s">
        <v>133</v>
      </c>
      <c r="D62" s="469"/>
      <c r="E62" s="469"/>
      <c r="F62" s="469"/>
      <c r="G62" s="130" t="s">
        <v>137</v>
      </c>
      <c r="H62" s="130">
        <v>12103</v>
      </c>
      <c r="I62" s="152">
        <v>110201968</v>
      </c>
      <c r="J62" s="152">
        <v>90270366.209999993</v>
      </c>
      <c r="L62" s="311"/>
      <c r="M62" s="255"/>
    </row>
    <row r="63" spans="1:13">
      <c r="A63" s="129" t="s">
        <v>138</v>
      </c>
      <c r="B63" s="471" t="s">
        <v>139</v>
      </c>
      <c r="C63" s="469" t="s">
        <v>133</v>
      </c>
      <c r="D63" s="469"/>
      <c r="E63" s="469"/>
      <c r="F63" s="469"/>
      <c r="G63" s="130"/>
      <c r="H63" s="131">
        <v>12104</v>
      </c>
      <c r="I63" s="152">
        <v>-2125247.58</v>
      </c>
      <c r="J63" s="152">
        <v>-501931.05</v>
      </c>
      <c r="K63" s="174"/>
      <c r="L63" s="255"/>
      <c r="M63" s="255"/>
    </row>
    <row r="64" spans="1:13">
      <c r="A64" s="129" t="s">
        <v>140</v>
      </c>
      <c r="B64" s="469" t="s">
        <v>141</v>
      </c>
      <c r="C64" s="469" t="s">
        <v>133</v>
      </c>
      <c r="D64" s="469"/>
      <c r="E64" s="469"/>
      <c r="F64" s="469"/>
      <c r="G64" s="130" t="s">
        <v>142</v>
      </c>
      <c r="H64" s="131">
        <v>12105</v>
      </c>
      <c r="I64" s="152">
        <v>878994</v>
      </c>
      <c r="J64" s="152">
        <v>716572</v>
      </c>
      <c r="K64" s="258"/>
      <c r="L64" s="258"/>
      <c r="M64" s="255"/>
    </row>
    <row r="65" spans="1:13">
      <c r="A65" s="132">
        <v>2</v>
      </c>
      <c r="B65" s="467" t="s">
        <v>143</v>
      </c>
      <c r="C65" s="467"/>
      <c r="D65" s="467"/>
      <c r="E65" s="467"/>
      <c r="F65" s="467"/>
      <c r="G65" s="133">
        <v>64</v>
      </c>
      <c r="H65" s="133">
        <v>12200</v>
      </c>
      <c r="I65" s="153">
        <f>SUM(I66:I67)</f>
        <v>5957771</v>
      </c>
      <c r="J65" s="153">
        <f>SUM(J66:J67)</f>
        <v>6247555</v>
      </c>
      <c r="K65" s="176"/>
      <c r="L65" s="255"/>
      <c r="M65" s="255"/>
    </row>
    <row r="66" spans="1:13">
      <c r="A66" s="135" t="s">
        <v>144</v>
      </c>
      <c r="B66" s="467" t="s">
        <v>145</v>
      </c>
      <c r="C66" s="472"/>
      <c r="D66" s="472"/>
      <c r="E66" s="472"/>
      <c r="F66" s="472"/>
      <c r="G66" s="131">
        <v>641</v>
      </c>
      <c r="H66" s="131">
        <v>12201</v>
      </c>
      <c r="I66" s="152">
        <v>5190572</v>
      </c>
      <c r="J66" s="152">
        <v>5596795</v>
      </c>
      <c r="K66" s="176"/>
      <c r="L66" s="255"/>
      <c r="M66" s="255"/>
    </row>
    <row r="67" spans="1:13">
      <c r="A67" s="135" t="s">
        <v>146</v>
      </c>
      <c r="B67" s="472" t="s">
        <v>147</v>
      </c>
      <c r="C67" s="472"/>
      <c r="D67" s="472"/>
      <c r="E67" s="472"/>
      <c r="F67" s="472"/>
      <c r="G67" s="131">
        <v>644</v>
      </c>
      <c r="H67" s="131">
        <v>12202</v>
      </c>
      <c r="I67" s="152">
        <v>767199</v>
      </c>
      <c r="J67" s="152">
        <v>650760</v>
      </c>
      <c r="K67" s="179"/>
      <c r="L67" s="255"/>
      <c r="M67" s="255"/>
    </row>
    <row r="68" spans="1:13">
      <c r="A68" s="132">
        <v>3</v>
      </c>
      <c r="B68" s="467" t="s">
        <v>148</v>
      </c>
      <c r="C68" s="467"/>
      <c r="D68" s="467"/>
      <c r="E68" s="467"/>
      <c r="F68" s="467"/>
      <c r="G68" s="133">
        <v>68</v>
      </c>
      <c r="H68" s="133">
        <v>12300</v>
      </c>
      <c r="I68" s="152">
        <v>339189</v>
      </c>
      <c r="J68" s="152">
        <v>395465</v>
      </c>
      <c r="K68" s="176"/>
      <c r="L68" s="255"/>
      <c r="M68" s="255"/>
    </row>
    <row r="69" spans="1:13">
      <c r="A69" s="132">
        <v>4</v>
      </c>
      <c r="B69" s="467" t="s">
        <v>149</v>
      </c>
      <c r="C69" s="467"/>
      <c r="D69" s="467"/>
      <c r="E69" s="467"/>
      <c r="F69" s="467"/>
      <c r="G69" s="133">
        <v>61</v>
      </c>
      <c r="H69" s="133">
        <v>12400</v>
      </c>
      <c r="I69" s="153">
        <f>SUM(I70:I84)</f>
        <v>2226216.34</v>
      </c>
      <c r="J69" s="153">
        <f>SUM(J70:J84)</f>
        <v>1879788</v>
      </c>
      <c r="L69" s="255"/>
      <c r="M69" s="255"/>
    </row>
    <row r="70" spans="1:13">
      <c r="A70" s="135" t="s">
        <v>107</v>
      </c>
      <c r="B70" s="461" t="s">
        <v>150</v>
      </c>
      <c r="C70" s="461"/>
      <c r="D70" s="461"/>
      <c r="E70" s="461"/>
      <c r="F70" s="461"/>
      <c r="G70" s="130"/>
      <c r="H70" s="130">
        <v>12401</v>
      </c>
      <c r="I70" s="152"/>
      <c r="J70" s="152"/>
      <c r="L70" s="255"/>
      <c r="M70" s="255"/>
    </row>
    <row r="71" spans="1:13">
      <c r="A71" s="135" t="s">
        <v>116</v>
      </c>
      <c r="B71" s="461" t="s">
        <v>151</v>
      </c>
      <c r="C71" s="461"/>
      <c r="D71" s="461"/>
      <c r="E71" s="461"/>
      <c r="F71" s="461"/>
      <c r="G71" s="136">
        <v>611</v>
      </c>
      <c r="H71" s="130">
        <v>12402</v>
      </c>
      <c r="I71" s="152"/>
      <c r="J71" s="152"/>
      <c r="L71" s="255"/>
      <c r="M71" s="255"/>
    </row>
    <row r="72" spans="1:13">
      <c r="A72" s="135" t="s">
        <v>118</v>
      </c>
      <c r="B72" s="461" t="s">
        <v>152</v>
      </c>
      <c r="C72" s="461"/>
      <c r="D72" s="461"/>
      <c r="E72" s="461"/>
      <c r="F72" s="461"/>
      <c r="G72" s="130">
        <v>613</v>
      </c>
      <c r="H72" s="130">
        <v>12403</v>
      </c>
      <c r="I72" s="152">
        <v>1734000</v>
      </c>
      <c r="J72" s="152">
        <v>1680000</v>
      </c>
      <c r="K72" s="177"/>
      <c r="L72" s="255"/>
      <c r="M72" s="255"/>
    </row>
    <row r="73" spans="1:13">
      <c r="A73" s="135" t="s">
        <v>153</v>
      </c>
      <c r="B73" s="461" t="s">
        <v>0</v>
      </c>
      <c r="C73" s="461"/>
      <c r="D73" s="461"/>
      <c r="E73" s="461"/>
      <c r="F73" s="461"/>
      <c r="G73" s="136">
        <v>615</v>
      </c>
      <c r="H73" s="130">
        <v>12404</v>
      </c>
      <c r="I73" s="152">
        <v>57335</v>
      </c>
      <c r="J73" s="152">
        <v>50728</v>
      </c>
      <c r="K73" s="176"/>
      <c r="L73" s="255"/>
      <c r="M73" s="255"/>
    </row>
    <row r="74" spans="1:13">
      <c r="A74" s="135" t="s">
        <v>154</v>
      </c>
      <c r="B74" s="461" t="s">
        <v>155</v>
      </c>
      <c r="C74" s="461"/>
      <c r="D74" s="461"/>
      <c r="E74" s="461"/>
      <c r="F74" s="461"/>
      <c r="G74" s="136">
        <v>616</v>
      </c>
      <c r="H74" s="130">
        <v>12405</v>
      </c>
      <c r="I74" s="152">
        <v>73333.34</v>
      </c>
      <c r="J74" s="152">
        <v>100000</v>
      </c>
      <c r="K74" s="176"/>
      <c r="L74" s="255"/>
      <c r="M74" s="255"/>
    </row>
    <row r="75" spans="1:13">
      <c r="A75" s="135" t="s">
        <v>156</v>
      </c>
      <c r="B75" s="461" t="s">
        <v>157</v>
      </c>
      <c r="C75" s="461"/>
      <c r="D75" s="461"/>
      <c r="E75" s="461"/>
      <c r="F75" s="461"/>
      <c r="G75" s="136">
        <v>617</v>
      </c>
      <c r="H75" s="130">
        <v>12406</v>
      </c>
      <c r="I75" s="130"/>
      <c r="J75" s="130"/>
      <c r="L75" s="255"/>
      <c r="M75" s="255"/>
    </row>
    <row r="76" spans="1:13">
      <c r="A76" s="135" t="s">
        <v>158</v>
      </c>
      <c r="B76" s="469" t="s">
        <v>159</v>
      </c>
      <c r="C76" s="469" t="s">
        <v>133</v>
      </c>
      <c r="D76" s="469"/>
      <c r="E76" s="469"/>
      <c r="F76" s="469"/>
      <c r="G76" s="136">
        <v>618</v>
      </c>
      <c r="H76" s="130">
        <v>12407</v>
      </c>
      <c r="I76" s="152">
        <v>310728</v>
      </c>
      <c r="J76" s="152">
        <v>12282</v>
      </c>
      <c r="K76" s="176"/>
      <c r="L76" s="255"/>
      <c r="M76" s="255"/>
    </row>
    <row r="77" spans="1:13">
      <c r="A77" s="135" t="s">
        <v>160</v>
      </c>
      <c r="B77" s="469" t="s">
        <v>161</v>
      </c>
      <c r="C77" s="469"/>
      <c r="D77" s="469"/>
      <c r="E77" s="469"/>
      <c r="F77" s="469"/>
      <c r="G77" s="136">
        <v>623</v>
      </c>
      <c r="H77" s="130">
        <v>12408</v>
      </c>
      <c r="I77" s="130"/>
      <c r="J77" s="130"/>
      <c r="L77" s="255"/>
      <c r="M77" s="255"/>
    </row>
    <row r="78" spans="1:13">
      <c r="A78" s="135" t="s">
        <v>162</v>
      </c>
      <c r="B78" s="469" t="s">
        <v>163</v>
      </c>
      <c r="C78" s="469"/>
      <c r="D78" s="469"/>
      <c r="E78" s="469"/>
      <c r="F78" s="469"/>
      <c r="G78" s="136">
        <v>624</v>
      </c>
      <c r="H78" s="130">
        <v>12409</v>
      </c>
      <c r="I78" s="130"/>
      <c r="J78" s="130"/>
      <c r="K78" s="176"/>
      <c r="L78" s="255"/>
      <c r="M78" s="255"/>
    </row>
    <row r="79" spans="1:13">
      <c r="A79" s="135" t="s">
        <v>164</v>
      </c>
      <c r="B79" s="469" t="s">
        <v>165</v>
      </c>
      <c r="C79" s="469"/>
      <c r="D79" s="469"/>
      <c r="E79" s="469"/>
      <c r="F79" s="469"/>
      <c r="G79" s="136">
        <v>625</v>
      </c>
      <c r="H79" s="130">
        <v>12410</v>
      </c>
      <c r="I79" s="130"/>
      <c r="J79" s="130"/>
      <c r="L79" s="255"/>
      <c r="M79" s="255"/>
    </row>
    <row r="80" spans="1:13">
      <c r="A80" s="135" t="s">
        <v>166</v>
      </c>
      <c r="B80" s="469" t="s">
        <v>167</v>
      </c>
      <c r="C80" s="469"/>
      <c r="D80" s="469"/>
      <c r="E80" s="469"/>
      <c r="F80" s="469"/>
      <c r="G80" s="136">
        <v>626</v>
      </c>
      <c r="H80" s="130">
        <v>12411</v>
      </c>
      <c r="I80" s="152">
        <v>41660</v>
      </c>
      <c r="J80" s="152">
        <v>36778</v>
      </c>
      <c r="L80" s="255"/>
      <c r="M80" s="255"/>
    </row>
    <row r="81" spans="1:13">
      <c r="A81" s="137" t="s">
        <v>168</v>
      </c>
      <c r="B81" s="469" t="s">
        <v>169</v>
      </c>
      <c r="C81" s="469"/>
      <c r="D81" s="469"/>
      <c r="E81" s="469"/>
      <c r="F81" s="469"/>
      <c r="G81" s="136">
        <v>627</v>
      </c>
      <c r="H81" s="130">
        <v>12412</v>
      </c>
      <c r="I81" s="130"/>
      <c r="J81" s="130"/>
      <c r="L81" s="255"/>
      <c r="M81" s="255"/>
    </row>
    <row r="82" spans="1:13">
      <c r="A82" s="135"/>
      <c r="B82" s="470" t="s">
        <v>170</v>
      </c>
      <c r="C82" s="470"/>
      <c r="D82" s="470"/>
      <c r="E82" s="470"/>
      <c r="F82" s="470"/>
      <c r="G82" s="136">
        <v>6271</v>
      </c>
      <c r="H82" s="136">
        <v>124121</v>
      </c>
      <c r="I82" s="136"/>
      <c r="J82" s="136"/>
      <c r="L82" s="255"/>
      <c r="M82" s="255"/>
    </row>
    <row r="83" spans="1:13">
      <c r="A83" s="135"/>
      <c r="B83" s="470" t="s">
        <v>171</v>
      </c>
      <c r="C83" s="470"/>
      <c r="D83" s="470"/>
      <c r="E83" s="470"/>
      <c r="F83" s="470"/>
      <c r="G83" s="136">
        <v>6272</v>
      </c>
      <c r="H83" s="136">
        <v>124122</v>
      </c>
      <c r="I83" s="136"/>
      <c r="J83" s="136"/>
      <c r="L83" s="255"/>
      <c r="M83" s="255"/>
    </row>
    <row r="84" spans="1:13">
      <c r="A84" s="135" t="s">
        <v>172</v>
      </c>
      <c r="B84" s="469" t="s">
        <v>173</v>
      </c>
      <c r="C84" s="469"/>
      <c r="D84" s="469"/>
      <c r="E84" s="469"/>
      <c r="F84" s="469"/>
      <c r="G84" s="136">
        <v>628</v>
      </c>
      <c r="H84" s="136">
        <v>12413</v>
      </c>
      <c r="I84" s="152">
        <v>9160</v>
      </c>
      <c r="J84" s="136"/>
      <c r="K84" s="178"/>
      <c r="L84" s="255"/>
      <c r="M84" s="255"/>
    </row>
    <row r="85" spans="1:13">
      <c r="A85" s="132">
        <v>5</v>
      </c>
      <c r="B85" s="471" t="s">
        <v>174</v>
      </c>
      <c r="C85" s="469"/>
      <c r="D85" s="469"/>
      <c r="E85" s="469"/>
      <c r="F85" s="469"/>
      <c r="G85" s="138">
        <v>63</v>
      </c>
      <c r="H85" s="138">
        <v>12500</v>
      </c>
      <c r="I85" s="153">
        <f>SUM(I86:I90)</f>
        <v>584075</v>
      </c>
      <c r="J85" s="153">
        <f>SUM(J86:J90)</f>
        <v>395496</v>
      </c>
      <c r="K85" s="175"/>
      <c r="L85" s="255"/>
      <c r="M85" s="255"/>
    </row>
    <row r="86" spans="1:13">
      <c r="A86" s="135" t="s">
        <v>107</v>
      </c>
      <c r="B86" s="469" t="s">
        <v>175</v>
      </c>
      <c r="C86" s="469"/>
      <c r="D86" s="469"/>
      <c r="E86" s="469"/>
      <c r="F86" s="469"/>
      <c r="G86" s="136">
        <v>632</v>
      </c>
      <c r="H86" s="136">
        <v>12501</v>
      </c>
      <c r="I86" s="136"/>
      <c r="J86" s="136"/>
      <c r="L86" s="255"/>
      <c r="M86" s="255"/>
    </row>
    <row r="87" spans="1:13">
      <c r="A87" s="135" t="s">
        <v>116</v>
      </c>
      <c r="B87" s="469" t="s">
        <v>176</v>
      </c>
      <c r="C87" s="469"/>
      <c r="D87" s="469"/>
      <c r="E87" s="469"/>
      <c r="F87" s="469"/>
      <c r="G87" s="136">
        <v>633</v>
      </c>
      <c r="H87" s="136">
        <v>12502</v>
      </c>
      <c r="I87" s="136"/>
      <c r="J87" s="136"/>
      <c r="L87" s="255"/>
      <c r="M87" s="255"/>
    </row>
    <row r="88" spans="1:13">
      <c r="A88" s="135" t="s">
        <v>118</v>
      </c>
      <c r="B88" s="469" t="s">
        <v>1</v>
      </c>
      <c r="C88" s="469"/>
      <c r="D88" s="469"/>
      <c r="E88" s="469"/>
      <c r="F88" s="469"/>
      <c r="G88" s="136">
        <v>634</v>
      </c>
      <c r="H88" s="136">
        <v>12503</v>
      </c>
      <c r="I88" s="152">
        <v>135000</v>
      </c>
      <c r="J88" s="152">
        <v>135000</v>
      </c>
      <c r="K88" s="176"/>
      <c r="L88" s="255"/>
      <c r="M88" s="255"/>
    </row>
    <row r="89" spans="1:13">
      <c r="A89" s="135" t="s">
        <v>153</v>
      </c>
      <c r="B89" s="469" t="s">
        <v>177</v>
      </c>
      <c r="C89" s="469"/>
      <c r="D89" s="469"/>
      <c r="E89" s="469"/>
      <c r="F89" s="469"/>
      <c r="G89" s="136" t="s">
        <v>178</v>
      </c>
      <c r="H89" s="136">
        <v>12504</v>
      </c>
      <c r="I89" s="136"/>
      <c r="J89" s="136"/>
      <c r="L89" s="255"/>
      <c r="M89" s="255"/>
    </row>
    <row r="90" spans="1:13">
      <c r="A90" s="135"/>
      <c r="B90" s="464" t="s">
        <v>179</v>
      </c>
      <c r="C90" s="465"/>
      <c r="D90" s="465"/>
      <c r="E90" s="465"/>
      <c r="F90" s="466"/>
      <c r="G90" s="136">
        <v>657</v>
      </c>
      <c r="H90" s="136"/>
      <c r="I90" s="152">
        <v>449075</v>
      </c>
      <c r="J90" s="152">
        <v>260496</v>
      </c>
      <c r="K90" s="176"/>
      <c r="L90" s="255"/>
      <c r="M90" s="255"/>
    </row>
    <row r="91" spans="1:13">
      <c r="A91" s="132" t="s">
        <v>180</v>
      </c>
      <c r="B91" s="467" t="s">
        <v>181</v>
      </c>
      <c r="C91" s="467"/>
      <c r="D91" s="467"/>
      <c r="E91" s="467"/>
      <c r="F91" s="467"/>
      <c r="G91" s="136"/>
      <c r="H91" s="136">
        <v>12600</v>
      </c>
      <c r="I91" s="134">
        <f>I85+I69+I68+I65+I59</f>
        <v>118064723.76000001</v>
      </c>
      <c r="J91" s="134">
        <f>J85+J69+J68+J65+J59</f>
        <v>100030980.27</v>
      </c>
      <c r="K91" s="174"/>
      <c r="L91" s="174"/>
    </row>
    <row r="92" spans="1:13">
      <c r="A92" s="139"/>
      <c r="B92" s="140" t="s">
        <v>182</v>
      </c>
      <c r="C92" s="141"/>
      <c r="D92" s="141"/>
      <c r="E92" s="141"/>
      <c r="F92" s="141"/>
      <c r="G92" s="141"/>
      <c r="H92" s="141"/>
      <c r="I92" s="141" t="s">
        <v>424</v>
      </c>
      <c r="J92" s="141" t="s">
        <v>418</v>
      </c>
    </row>
    <row r="93" spans="1:13">
      <c r="A93" s="142">
        <v>1</v>
      </c>
      <c r="B93" s="468" t="s">
        <v>183</v>
      </c>
      <c r="C93" s="468"/>
      <c r="D93" s="468"/>
      <c r="E93" s="468"/>
      <c r="F93" s="468"/>
      <c r="G93" s="138"/>
      <c r="H93" s="138">
        <v>14000</v>
      </c>
      <c r="I93" s="384">
        <v>14</v>
      </c>
      <c r="J93" s="322">
        <v>12</v>
      </c>
    </row>
    <row r="94" spans="1:13">
      <c r="A94" s="142">
        <v>2</v>
      </c>
      <c r="B94" s="468" t="s">
        <v>184</v>
      </c>
      <c r="C94" s="468"/>
      <c r="D94" s="468"/>
      <c r="E94" s="468"/>
      <c r="F94" s="468"/>
      <c r="G94" s="138"/>
      <c r="H94" s="138">
        <v>15000</v>
      </c>
      <c r="I94" s="153">
        <v>420468.14</v>
      </c>
      <c r="J94" s="153">
        <f>SUM(J95:J97)</f>
        <v>80250</v>
      </c>
    </row>
    <row r="95" spans="1:13">
      <c r="A95" s="143" t="s">
        <v>107</v>
      </c>
      <c r="B95" s="461" t="s">
        <v>185</v>
      </c>
      <c r="C95" s="461"/>
      <c r="D95" s="461"/>
      <c r="E95" s="461"/>
      <c r="F95" s="461"/>
      <c r="G95" s="138"/>
      <c r="H95" s="136">
        <v>15001</v>
      </c>
      <c r="I95" s="152"/>
      <c r="J95" s="136"/>
    </row>
    <row r="96" spans="1:13">
      <c r="A96" s="143"/>
      <c r="B96" s="462" t="s">
        <v>186</v>
      </c>
      <c r="C96" s="462"/>
      <c r="D96" s="462"/>
      <c r="E96" s="462"/>
      <c r="F96" s="462"/>
      <c r="G96" s="138"/>
      <c r="H96" s="136">
        <v>150011</v>
      </c>
      <c r="I96" s="152">
        <v>420468.14</v>
      </c>
      <c r="J96" s="152">
        <v>80250</v>
      </c>
    </row>
    <row r="97" spans="1:10">
      <c r="A97" s="144" t="s">
        <v>116</v>
      </c>
      <c r="B97" s="461" t="s">
        <v>187</v>
      </c>
      <c r="C97" s="461"/>
      <c r="D97" s="461"/>
      <c r="E97" s="461"/>
      <c r="F97" s="461"/>
      <c r="G97" s="138"/>
      <c r="H97" s="136">
        <v>15002</v>
      </c>
      <c r="I97" s="152"/>
      <c r="J97" s="308"/>
    </row>
    <row r="98" spans="1:10" ht="13.5" thickBot="1">
      <c r="A98" s="145"/>
      <c r="B98" s="463" t="s">
        <v>188</v>
      </c>
      <c r="C98" s="463"/>
      <c r="D98" s="463"/>
      <c r="E98" s="463"/>
      <c r="F98" s="463"/>
      <c r="G98" s="146"/>
      <c r="H98" s="147">
        <v>150021</v>
      </c>
      <c r="I98" s="309"/>
      <c r="J98" s="309"/>
    </row>
    <row r="99" spans="1:10">
      <c r="A99" s="185"/>
      <c r="B99" s="186"/>
      <c r="C99" s="186"/>
      <c r="D99" s="186"/>
      <c r="E99" s="186"/>
      <c r="F99" s="186"/>
      <c r="G99" s="149"/>
      <c r="H99" s="187"/>
      <c r="I99" s="187"/>
      <c r="J99" s="187"/>
    </row>
    <row r="100" spans="1:10">
      <c r="A100" s="185"/>
      <c r="B100" s="186"/>
      <c r="C100" s="186"/>
      <c r="D100" s="186"/>
      <c r="E100" s="186"/>
      <c r="F100" s="186"/>
      <c r="G100" s="149"/>
      <c r="H100" s="187"/>
      <c r="I100" s="187"/>
      <c r="J100" s="321"/>
    </row>
    <row r="101" spans="1:10" ht="18" customHeight="1">
      <c r="A101" s="148"/>
      <c r="B101" s="148"/>
      <c r="C101" s="148"/>
      <c r="D101" s="148"/>
      <c r="E101" s="148"/>
      <c r="F101" s="148"/>
      <c r="G101" s="148"/>
      <c r="H101" s="148"/>
      <c r="I101" s="385"/>
      <c r="J101" s="148"/>
    </row>
    <row r="102" spans="1:10">
      <c r="I102" s="400"/>
      <c r="J102" s="174"/>
    </row>
    <row r="103" spans="1:10">
      <c r="I103" s="174"/>
    </row>
  </sheetData>
  <mergeCells count="60">
    <mergeCell ref="A6:J6"/>
    <mergeCell ref="B7:F7"/>
    <mergeCell ref="B8:F8"/>
    <mergeCell ref="B9:F9"/>
    <mergeCell ref="B14:F14"/>
    <mergeCell ref="B16:F16"/>
    <mergeCell ref="B17:F17"/>
    <mergeCell ref="B10:F10"/>
    <mergeCell ref="B11:F11"/>
    <mergeCell ref="B12:F12"/>
    <mergeCell ref="B13:F13"/>
    <mergeCell ref="B15:F15"/>
    <mergeCell ref="B22:F22"/>
    <mergeCell ref="B23:F23"/>
    <mergeCell ref="B24:F24"/>
    <mergeCell ref="A57:J57"/>
    <mergeCell ref="B18:F18"/>
    <mergeCell ref="B19:F19"/>
    <mergeCell ref="B20:F20"/>
    <mergeCell ref="B21:F21"/>
    <mergeCell ref="B62:F62"/>
    <mergeCell ref="B63:F63"/>
    <mergeCell ref="B64:F64"/>
    <mergeCell ref="B65:F65"/>
    <mergeCell ref="B58:F58"/>
    <mergeCell ref="B59:F59"/>
    <mergeCell ref="B60:F60"/>
    <mergeCell ref="B61:F61"/>
    <mergeCell ref="B70:F70"/>
    <mergeCell ref="B71:F71"/>
    <mergeCell ref="B72:F72"/>
    <mergeCell ref="B73:F73"/>
    <mergeCell ref="B66:F66"/>
    <mergeCell ref="B67:F67"/>
    <mergeCell ref="B68:F68"/>
    <mergeCell ref="B69:F69"/>
    <mergeCell ref="B78:F78"/>
    <mergeCell ref="B79:F79"/>
    <mergeCell ref="B80:F80"/>
    <mergeCell ref="B81:F81"/>
    <mergeCell ref="B74:F74"/>
    <mergeCell ref="B75:F75"/>
    <mergeCell ref="B76:F76"/>
    <mergeCell ref="B77:F77"/>
    <mergeCell ref="B86:F86"/>
    <mergeCell ref="B87:F87"/>
    <mergeCell ref="B88:F88"/>
    <mergeCell ref="B89:F89"/>
    <mergeCell ref="B82:F82"/>
    <mergeCell ref="B83:F83"/>
    <mergeCell ref="B84:F84"/>
    <mergeCell ref="B85:F85"/>
    <mergeCell ref="B95:F95"/>
    <mergeCell ref="B96:F96"/>
    <mergeCell ref="B97:F97"/>
    <mergeCell ref="B98:F98"/>
    <mergeCell ref="B90:F90"/>
    <mergeCell ref="B91:F91"/>
    <mergeCell ref="B93:F93"/>
    <mergeCell ref="B94:F94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47"/>
  <sheetViews>
    <sheetView topLeftCell="A34" workbookViewId="0">
      <selection activeCell="E49" sqref="E49"/>
    </sheetView>
  </sheetViews>
  <sheetFormatPr defaultRowHeight="12.75"/>
  <cols>
    <col min="1" max="2" width="3.7109375" style="91" customWidth="1"/>
    <col min="3" max="3" width="65.85546875" style="70" customWidth="1"/>
    <col min="4" max="4" width="38" style="70" customWidth="1"/>
    <col min="5" max="5" width="19.7109375" style="70" customWidth="1"/>
    <col min="6" max="6" width="13.7109375" style="174" customWidth="1"/>
    <col min="7" max="7" width="11.140625" style="16" bestFit="1" customWidth="1"/>
  </cols>
  <sheetData>
    <row r="1" spans="1:7" ht="15.75">
      <c r="B1" s="25" t="s">
        <v>386</v>
      </c>
    </row>
    <row r="2" spans="1:7" ht="18">
      <c r="A2" s="497" t="s">
        <v>330</v>
      </c>
      <c r="B2" s="497"/>
      <c r="C2" s="497"/>
      <c r="D2" s="497"/>
      <c r="E2" s="497"/>
      <c r="G2"/>
    </row>
    <row r="3" spans="1:7" ht="18.75">
      <c r="A3" s="498" t="s">
        <v>331</v>
      </c>
      <c r="B3" s="498"/>
      <c r="C3" s="498"/>
      <c r="D3" s="498"/>
      <c r="E3" s="498"/>
      <c r="G3" s="19"/>
    </row>
    <row r="4" spans="1:7">
      <c r="F4" s="260"/>
      <c r="G4" s="19"/>
    </row>
    <row r="5" spans="1:7" ht="15">
      <c r="A5" s="235"/>
      <c r="B5" s="236"/>
      <c r="C5" s="201"/>
      <c r="D5" s="293">
        <v>2019</v>
      </c>
      <c r="E5" s="293">
        <v>2018</v>
      </c>
      <c r="F5" s="259"/>
      <c r="G5" s="19"/>
    </row>
    <row r="6" spans="1:7" ht="18.75">
      <c r="A6" s="237" t="s">
        <v>199</v>
      </c>
      <c r="B6" s="236" t="s">
        <v>332</v>
      </c>
      <c r="C6" s="154"/>
      <c r="D6" s="154"/>
      <c r="E6" s="154"/>
      <c r="F6" s="260"/>
    </row>
    <row r="7" spans="1:7">
      <c r="A7" s="183"/>
      <c r="B7" s="236"/>
      <c r="C7" s="154" t="s">
        <v>333</v>
      </c>
      <c r="D7" s="296">
        <f>pash!E42</f>
        <v>10343512.430000007</v>
      </c>
      <c r="E7" s="296">
        <v>6319360.409</v>
      </c>
      <c r="F7" s="259"/>
      <c r="G7" s="19"/>
    </row>
    <row r="8" spans="1:7">
      <c r="A8" s="183"/>
      <c r="B8" s="236"/>
      <c r="C8" s="154" t="s">
        <v>334</v>
      </c>
      <c r="D8" s="154"/>
      <c r="E8" s="154"/>
      <c r="F8" s="260"/>
      <c r="G8" s="19"/>
    </row>
    <row r="9" spans="1:7">
      <c r="A9" s="183"/>
      <c r="B9" s="236"/>
      <c r="C9" s="154" t="s">
        <v>335</v>
      </c>
      <c r="D9" s="154"/>
      <c r="E9" s="154"/>
      <c r="F9" s="259"/>
      <c r="G9" s="19"/>
    </row>
    <row r="10" spans="1:7">
      <c r="A10" s="183"/>
      <c r="B10" s="236"/>
      <c r="C10" s="154" t="s">
        <v>336</v>
      </c>
      <c r="D10" s="154"/>
      <c r="E10" s="154"/>
      <c r="F10" s="260"/>
      <c r="G10" s="19"/>
    </row>
    <row r="11" spans="1:7">
      <c r="A11" s="183"/>
      <c r="B11" s="236"/>
      <c r="C11" s="154" t="s">
        <v>296</v>
      </c>
      <c r="D11" s="296">
        <f>pash!E18</f>
        <v>339189</v>
      </c>
      <c r="E11" s="296">
        <v>395465</v>
      </c>
      <c r="F11" s="259"/>
      <c r="G11" s="19"/>
    </row>
    <row r="12" spans="1:7">
      <c r="A12" s="183"/>
      <c r="B12" s="236"/>
      <c r="C12" s="154" t="s">
        <v>295</v>
      </c>
      <c r="D12" s="154"/>
      <c r="E12" s="154"/>
      <c r="F12" s="260"/>
      <c r="G12" s="19"/>
    </row>
    <row r="13" spans="1:7">
      <c r="A13" s="183"/>
      <c r="B13" s="236"/>
      <c r="C13" s="154" t="s">
        <v>337</v>
      </c>
      <c r="D13" s="154"/>
      <c r="E13" s="154"/>
      <c r="F13" s="259"/>
      <c r="G13" s="19"/>
    </row>
    <row r="14" spans="1:7">
      <c r="A14" s="183"/>
      <c r="B14" s="236"/>
      <c r="C14" s="154" t="s">
        <v>338</v>
      </c>
      <c r="D14" s="154"/>
      <c r="E14" s="154"/>
      <c r="F14" s="260"/>
      <c r="G14" s="19"/>
    </row>
    <row r="15" spans="1:7">
      <c r="A15" s="183"/>
      <c r="B15" s="236"/>
      <c r="C15" s="154" t="s">
        <v>339</v>
      </c>
      <c r="D15" s="154"/>
      <c r="E15" s="154"/>
      <c r="F15" s="259"/>
      <c r="G15" s="19"/>
    </row>
    <row r="16" spans="1:7">
      <c r="A16" s="183"/>
      <c r="B16" s="236"/>
      <c r="C16" s="154" t="s">
        <v>340</v>
      </c>
      <c r="D16" s="297">
        <f>Aktive!G13-Aktive!F13</f>
        <v>-645885.99</v>
      </c>
      <c r="E16" s="229">
        <v>296096.65172587871</v>
      </c>
      <c r="F16" s="260"/>
      <c r="G16" s="21"/>
    </row>
    <row r="17" spans="1:7">
      <c r="A17" s="183"/>
      <c r="B17" s="236"/>
      <c r="C17" s="154" t="s">
        <v>341</v>
      </c>
      <c r="D17" s="297">
        <f>Aktive!G20-Aktive!F20</f>
        <v>-2125247.1900000004</v>
      </c>
      <c r="E17" s="229">
        <v>-502001.41999999993</v>
      </c>
      <c r="F17" s="259"/>
      <c r="G17" s="21"/>
    </row>
    <row r="18" spans="1:7">
      <c r="A18" s="183"/>
      <c r="B18" s="236"/>
      <c r="C18" s="154" t="s">
        <v>342</v>
      </c>
      <c r="D18" s="297">
        <f>Pasive!F9-Pasive!G9+Pasive!F14-Pasive!G14</f>
        <v>2169927.5499999998</v>
      </c>
      <c r="E18" s="229">
        <v>759751.61000000034</v>
      </c>
      <c r="F18" s="260"/>
      <c r="G18" s="20"/>
    </row>
    <row r="19" spans="1:7">
      <c r="A19" s="183"/>
      <c r="B19" s="236"/>
      <c r="C19" s="154" t="s">
        <v>343</v>
      </c>
      <c r="D19" s="297">
        <f>Pasive!F13-Pasive!G13</f>
        <v>-1264466</v>
      </c>
      <c r="E19" s="229">
        <v>2117898.36</v>
      </c>
      <c r="F19" s="259"/>
      <c r="G19" s="19"/>
    </row>
    <row r="20" spans="1:7">
      <c r="A20" s="183"/>
      <c r="B20" s="236" t="s">
        <v>344</v>
      </c>
      <c r="C20" s="154"/>
      <c r="D20" s="386">
        <f>SUM(D7:D19)</f>
        <v>8817029.8000000063</v>
      </c>
      <c r="E20" s="323">
        <v>9386570.6107258797</v>
      </c>
      <c r="F20" s="260"/>
      <c r="G20" s="20"/>
    </row>
    <row r="21" spans="1:7" ht="18.75">
      <c r="A21" s="237" t="s">
        <v>199</v>
      </c>
      <c r="B21" s="236" t="s">
        <v>345</v>
      </c>
      <c r="C21" s="154"/>
      <c r="D21" s="154"/>
      <c r="E21" s="154"/>
      <c r="F21" s="259"/>
      <c r="G21" s="19"/>
    </row>
    <row r="22" spans="1:7">
      <c r="A22" s="183"/>
      <c r="B22" s="236"/>
      <c r="C22" s="154" t="s">
        <v>346</v>
      </c>
      <c r="D22" s="154"/>
      <c r="E22" s="154"/>
      <c r="F22" s="260"/>
      <c r="G22" s="19"/>
    </row>
    <row r="23" spans="1:7">
      <c r="A23" s="183"/>
      <c r="B23" s="236"/>
      <c r="C23" s="154" t="s">
        <v>347</v>
      </c>
      <c r="D23" s="154"/>
      <c r="E23" s="154"/>
      <c r="F23" s="259"/>
      <c r="G23" s="19"/>
    </row>
    <row r="24" spans="1:7">
      <c r="A24" s="183"/>
      <c r="B24" s="236"/>
      <c r="C24" s="154" t="s">
        <v>348</v>
      </c>
      <c r="D24" s="229">
        <v>-420468.44</v>
      </c>
      <c r="E24" s="229">
        <v>-80250</v>
      </c>
      <c r="F24" s="260"/>
      <c r="G24" s="19"/>
    </row>
    <row r="25" spans="1:7">
      <c r="A25" s="183"/>
      <c r="B25" s="236"/>
      <c r="C25" s="154" t="s">
        <v>349</v>
      </c>
      <c r="D25" s="154"/>
      <c r="E25" s="154"/>
      <c r="F25" s="259"/>
      <c r="G25" s="19"/>
    </row>
    <row r="26" spans="1:7">
      <c r="A26" s="183"/>
      <c r="B26" s="236"/>
      <c r="C26" s="154" t="s">
        <v>350</v>
      </c>
      <c r="D26" s="154"/>
      <c r="E26" s="154"/>
      <c r="F26" s="260"/>
      <c r="G26" s="19"/>
    </row>
    <row r="27" spans="1:7">
      <c r="A27" s="183"/>
      <c r="B27" s="236"/>
      <c r="C27" s="154" t="s">
        <v>351</v>
      </c>
      <c r="D27" s="154"/>
      <c r="E27" s="154"/>
      <c r="F27" s="259"/>
      <c r="G27" s="19"/>
    </row>
    <row r="28" spans="1:7">
      <c r="A28" s="183"/>
      <c r="B28" s="236"/>
      <c r="C28" s="154" t="s">
        <v>352</v>
      </c>
      <c r="D28" s="154"/>
      <c r="E28" s="154"/>
      <c r="F28" s="260"/>
      <c r="G28" s="19"/>
    </row>
    <row r="29" spans="1:7">
      <c r="A29" s="183"/>
      <c r="B29" s="236" t="s">
        <v>353</v>
      </c>
      <c r="C29" s="154"/>
      <c r="D29" s="212">
        <f>SUM(D22:D28)</f>
        <v>-420468.44</v>
      </c>
      <c r="E29" s="212">
        <v>-80250</v>
      </c>
      <c r="F29" s="259"/>
      <c r="G29" s="19"/>
    </row>
    <row r="30" spans="1:7" ht="18.75">
      <c r="A30" s="237" t="s">
        <v>199</v>
      </c>
      <c r="B30" s="236" t="s">
        <v>354</v>
      </c>
      <c r="C30" s="154"/>
      <c r="D30" s="154"/>
      <c r="E30" s="154"/>
      <c r="F30" s="260"/>
      <c r="G30" s="19"/>
    </row>
    <row r="31" spans="1:7">
      <c r="A31" s="183"/>
      <c r="B31" s="236"/>
      <c r="C31" s="154" t="s">
        <v>355</v>
      </c>
      <c r="D31" s="154"/>
      <c r="E31" s="154"/>
      <c r="F31" s="259"/>
      <c r="G31" s="20"/>
    </row>
    <row r="32" spans="1:7">
      <c r="A32" s="183"/>
      <c r="B32" s="236"/>
      <c r="C32" s="154" t="s">
        <v>356</v>
      </c>
      <c r="D32" s="154"/>
      <c r="E32" s="154"/>
      <c r="F32" s="260"/>
      <c r="G32" s="19"/>
    </row>
    <row r="33" spans="1:7">
      <c r="A33" s="183"/>
      <c r="B33" s="236"/>
      <c r="C33" s="154" t="s">
        <v>357</v>
      </c>
      <c r="D33" s="154"/>
      <c r="E33" s="154"/>
      <c r="F33" s="259"/>
      <c r="G33" s="19"/>
    </row>
    <row r="34" spans="1:7">
      <c r="A34" s="183"/>
      <c r="B34" s="236"/>
      <c r="C34" s="154" t="s">
        <v>358</v>
      </c>
      <c r="D34" s="154"/>
      <c r="E34" s="154"/>
      <c r="F34" s="260"/>
      <c r="G34" s="19"/>
    </row>
    <row r="35" spans="1:7">
      <c r="A35" s="183"/>
      <c r="B35" s="236"/>
      <c r="C35" s="154" t="s">
        <v>359</v>
      </c>
      <c r="D35" s="154"/>
      <c r="E35" s="154"/>
      <c r="F35" s="259"/>
      <c r="G35" s="19"/>
    </row>
    <row r="36" spans="1:7">
      <c r="A36" s="183"/>
      <c r="B36" s="236"/>
      <c r="C36" s="154" t="s">
        <v>360</v>
      </c>
      <c r="D36" s="154"/>
      <c r="E36" s="154"/>
      <c r="F36" s="260"/>
      <c r="G36" s="19"/>
    </row>
    <row r="37" spans="1:7">
      <c r="A37" s="183"/>
      <c r="B37" s="236"/>
      <c r="C37" s="154" t="s">
        <v>361</v>
      </c>
      <c r="D37" s="154"/>
      <c r="E37" s="154"/>
      <c r="F37" s="259"/>
      <c r="G37" s="19"/>
    </row>
    <row r="38" spans="1:7">
      <c r="A38" s="183"/>
      <c r="B38" s="236"/>
      <c r="C38" s="154" t="s">
        <v>362</v>
      </c>
      <c r="D38" s="154"/>
      <c r="E38" s="154"/>
      <c r="F38" s="260"/>
      <c r="G38" s="17"/>
    </row>
    <row r="39" spans="1:7">
      <c r="A39" s="183"/>
      <c r="B39" s="236"/>
      <c r="C39" s="154" t="s">
        <v>363</v>
      </c>
      <c r="D39" s="154"/>
      <c r="E39" s="154"/>
      <c r="F39" s="259"/>
    </row>
    <row r="40" spans="1:7">
      <c r="A40" s="183"/>
      <c r="B40" s="236"/>
      <c r="C40" s="154" t="s">
        <v>364</v>
      </c>
      <c r="D40" s="297">
        <v>-6319360</v>
      </c>
      <c r="E40" s="297">
        <v>-5057249</v>
      </c>
      <c r="F40" s="260"/>
    </row>
    <row r="41" spans="1:7">
      <c r="A41" s="183"/>
      <c r="B41" s="236" t="s">
        <v>365</v>
      </c>
      <c r="C41" s="154"/>
      <c r="D41" s="275">
        <f>SUM(D31:D40)</f>
        <v>-6319360</v>
      </c>
      <c r="E41" s="275">
        <v>-5057249</v>
      </c>
      <c r="F41" s="259"/>
    </row>
    <row r="42" spans="1:7">
      <c r="A42" s="183"/>
      <c r="B42" s="236"/>
      <c r="C42" s="154"/>
      <c r="D42" s="154"/>
      <c r="E42" s="154"/>
      <c r="F42" s="260"/>
    </row>
    <row r="43" spans="1:7">
      <c r="A43" s="183"/>
      <c r="B43" s="236" t="s">
        <v>366</v>
      </c>
      <c r="C43" s="154"/>
      <c r="D43" s="296">
        <f>SUM(+D29+D20+D41)</f>
        <v>2077201.3600000069</v>
      </c>
      <c r="E43" s="297">
        <v>4249071.6107258797</v>
      </c>
      <c r="F43" s="259"/>
    </row>
    <row r="44" spans="1:7">
      <c r="A44" s="183"/>
      <c r="B44" s="236" t="s">
        <v>367</v>
      </c>
      <c r="C44" s="154"/>
      <c r="D44" s="296">
        <f>E46</f>
        <v>9467377.6107258797</v>
      </c>
      <c r="E44" s="274">
        <v>5218306</v>
      </c>
      <c r="F44" s="260"/>
    </row>
    <row r="45" spans="1:7">
      <c r="A45" s="183"/>
      <c r="B45" s="236"/>
      <c r="C45" s="154" t="s">
        <v>368</v>
      </c>
      <c r="D45" s="154"/>
      <c r="E45" s="154"/>
      <c r="F45" s="259"/>
    </row>
    <row r="46" spans="1:7">
      <c r="A46" s="183"/>
      <c r="B46" s="236" t="s">
        <v>369</v>
      </c>
      <c r="C46" s="154"/>
      <c r="D46" s="323">
        <f>D43+D44</f>
        <v>11544578.970725887</v>
      </c>
      <c r="E46" s="323">
        <v>9467377.6107258797</v>
      </c>
      <c r="F46" s="260"/>
    </row>
    <row r="47" spans="1:7">
      <c r="D47" s="174"/>
      <c r="F47" s="238"/>
    </row>
  </sheetData>
  <mergeCells count="2">
    <mergeCell ref="A2:E2"/>
    <mergeCell ref="A3:E3"/>
  </mergeCells>
  <pageMargins left="0.48" right="0.44" top="0.5" bottom="1" header="0.5" footer="0.5"/>
  <pageSetup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topLeftCell="A13" workbookViewId="0">
      <selection activeCell="M25" sqref="M25"/>
    </sheetView>
  </sheetViews>
  <sheetFormatPr defaultRowHeight="15.75"/>
  <cols>
    <col min="1" max="1" width="2.42578125" style="239" customWidth="1"/>
    <col min="2" max="2" width="32.7109375" style="240" customWidth="1"/>
    <col min="3" max="3" width="10.28515625" style="240" customWidth="1"/>
    <col min="4" max="5" width="5.42578125" style="240" customWidth="1"/>
    <col min="6" max="6" width="5.28515625" style="240" customWidth="1"/>
    <col min="7" max="7" width="5.42578125" style="240" customWidth="1"/>
    <col min="8" max="8" width="5.28515625" style="240" customWidth="1"/>
    <col min="9" max="9" width="11.85546875" style="240" customWidth="1"/>
    <col min="10" max="11" width="11.28515625" style="240" bestFit="1" customWidth="1"/>
    <col min="12" max="12" width="5.7109375" style="240" customWidth="1"/>
    <col min="13" max="13" width="11.28515625" style="240" bestFit="1" customWidth="1"/>
    <col min="14" max="14" width="11.7109375" style="240" customWidth="1"/>
  </cols>
  <sheetData>
    <row r="1" spans="1:14">
      <c r="B1" s="25" t="s">
        <v>386</v>
      </c>
    </row>
    <row r="2" spans="1:14" ht="18.75">
      <c r="B2" s="499" t="s">
        <v>370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247"/>
    </row>
    <row r="3" spans="1:14" ht="68.25" customHeight="1">
      <c r="A3" s="241"/>
      <c r="B3" s="242"/>
      <c r="C3" s="243" t="s">
        <v>371</v>
      </c>
      <c r="D3" s="244" t="s">
        <v>273</v>
      </c>
      <c r="E3" s="244" t="s">
        <v>372</v>
      </c>
      <c r="F3" s="244" t="s">
        <v>373</v>
      </c>
      <c r="G3" s="244" t="s">
        <v>374</v>
      </c>
      <c r="H3" s="244" t="s">
        <v>275</v>
      </c>
      <c r="I3" s="244" t="s">
        <v>375</v>
      </c>
      <c r="J3" s="244" t="s">
        <v>333</v>
      </c>
      <c r="K3" s="244" t="s">
        <v>45</v>
      </c>
      <c r="L3" s="244" t="s">
        <v>376</v>
      </c>
      <c r="M3" s="244" t="s">
        <v>45</v>
      </c>
      <c r="N3" s="248"/>
    </row>
    <row r="4" spans="1:14" ht="31.5">
      <c r="A4" s="237" t="s">
        <v>199</v>
      </c>
      <c r="B4" s="245" t="s">
        <v>419</v>
      </c>
      <c r="C4" s="276">
        <v>4000000</v>
      </c>
      <c r="D4" s="276">
        <v>0</v>
      </c>
      <c r="E4" s="276">
        <v>0</v>
      </c>
      <c r="F4" s="276">
        <v>0</v>
      </c>
      <c r="G4" s="276">
        <v>0</v>
      </c>
      <c r="H4" s="276">
        <v>0</v>
      </c>
      <c r="I4" s="276">
        <v>0</v>
      </c>
      <c r="J4" s="276">
        <v>5057249</v>
      </c>
      <c r="K4" s="276">
        <f>C4+J4</f>
        <v>9057249</v>
      </c>
      <c r="L4" s="276" t="s">
        <v>425</v>
      </c>
      <c r="M4" s="276">
        <f>K4</f>
        <v>9057249</v>
      </c>
      <c r="N4" s="249"/>
    </row>
    <row r="5" spans="1:14" ht="31.5">
      <c r="A5" s="241"/>
      <c r="B5" s="246" t="s">
        <v>380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49"/>
    </row>
    <row r="6" spans="1:14" ht="18.75">
      <c r="A6" s="237"/>
      <c r="B6" s="245" t="s">
        <v>378</v>
      </c>
      <c r="C6" s="276"/>
      <c r="D6" s="276"/>
      <c r="E6" s="276"/>
      <c r="F6" s="276"/>
      <c r="G6" s="276"/>
      <c r="H6" s="276"/>
      <c r="I6" s="276"/>
      <c r="J6" s="276">
        <f>pash!F42</f>
        <v>6319360.409</v>
      </c>
      <c r="K6" s="276">
        <f>SUM(C6:J6)</f>
        <v>6319360.409</v>
      </c>
      <c r="L6" s="276"/>
      <c r="M6" s="276">
        <f>SUM(K6:L6)</f>
        <v>6319360.409</v>
      </c>
      <c r="N6" s="249"/>
    </row>
    <row r="7" spans="1:14" ht="31.5">
      <c r="A7" s="241"/>
      <c r="B7" s="245" t="s">
        <v>379</v>
      </c>
      <c r="C7" s="277"/>
      <c r="D7" s="277"/>
      <c r="E7" s="277"/>
      <c r="F7" s="277"/>
      <c r="G7" s="277"/>
      <c r="H7" s="277"/>
      <c r="I7" s="277"/>
      <c r="J7" s="277"/>
      <c r="K7" s="276">
        <f t="shared" ref="K7" si="0">SUM(C7:J7)</f>
        <v>0</v>
      </c>
      <c r="L7" s="277"/>
      <c r="M7" s="276">
        <f t="shared" ref="M7" si="1">SUM(K7:L7)</f>
        <v>0</v>
      </c>
      <c r="N7" s="249"/>
    </row>
    <row r="8" spans="1:14" ht="31.5">
      <c r="A8" s="241"/>
      <c r="B8" s="246" t="s">
        <v>377</v>
      </c>
      <c r="C8" s="277"/>
      <c r="D8" s="277"/>
      <c r="E8" s="277"/>
      <c r="F8" s="277"/>
      <c r="G8" s="277"/>
      <c r="H8" s="277"/>
      <c r="I8" s="277"/>
      <c r="J8" s="277"/>
      <c r="K8" s="276">
        <f>SUM(C8:J8)</f>
        <v>0</v>
      </c>
      <c r="L8" s="277"/>
      <c r="M8" s="276">
        <f>SUM(K8:L8)</f>
        <v>0</v>
      </c>
      <c r="N8" s="249"/>
    </row>
    <row r="9" spans="1:14" ht="47.25">
      <c r="A9" s="241"/>
      <c r="B9" s="245" t="s">
        <v>381</v>
      </c>
      <c r="C9" s="277"/>
      <c r="D9" s="277"/>
      <c r="E9" s="277"/>
      <c r="F9" s="277"/>
      <c r="G9" s="277"/>
      <c r="H9" s="277"/>
      <c r="I9" s="277"/>
      <c r="J9" s="277"/>
      <c r="K9" s="276">
        <f>SUM(C9:J9)</f>
        <v>0</v>
      </c>
      <c r="L9" s="277"/>
      <c r="M9" s="276">
        <f>SUM(K9:L9)</f>
        <v>0</v>
      </c>
      <c r="N9" s="250"/>
    </row>
    <row r="10" spans="1:14" ht="31.5">
      <c r="A10" s="241"/>
      <c r="B10" s="245" t="s">
        <v>382</v>
      </c>
      <c r="C10" s="276"/>
      <c r="D10" s="276"/>
      <c r="E10" s="276"/>
      <c r="F10" s="276"/>
      <c r="G10" s="276"/>
      <c r="H10" s="276"/>
      <c r="I10" s="276"/>
      <c r="J10" s="276"/>
      <c r="K10" s="276">
        <f>SUM(C10:J10)</f>
        <v>0</v>
      </c>
      <c r="L10" s="276"/>
      <c r="M10" s="276">
        <f>SUM(K10:L10)</f>
        <v>0</v>
      </c>
      <c r="N10" s="250"/>
    </row>
    <row r="11" spans="1:14">
      <c r="A11" s="241"/>
      <c r="B11" s="316" t="s">
        <v>364</v>
      </c>
      <c r="C11" s="276"/>
      <c r="D11" s="276"/>
      <c r="E11" s="276"/>
      <c r="F11" s="276"/>
      <c r="G11" s="276"/>
      <c r="H11" s="276"/>
      <c r="I11" s="276">
        <v>-5057249</v>
      </c>
      <c r="J11" s="276">
        <v>0</v>
      </c>
      <c r="K11" s="276">
        <f>SUM(C11:J11)</f>
        <v>-5057249</v>
      </c>
      <c r="L11" s="276"/>
      <c r="M11" s="276">
        <f>SUM(K11:L11)</f>
        <v>-5057249</v>
      </c>
      <c r="N11" s="250"/>
    </row>
    <row r="12" spans="1:14" ht="29.25" customHeight="1">
      <c r="A12" s="241"/>
      <c r="B12" s="246" t="s">
        <v>383</v>
      </c>
      <c r="C12" s="276"/>
      <c r="D12" s="276"/>
      <c r="E12" s="276"/>
      <c r="F12" s="276"/>
      <c r="G12" s="276"/>
      <c r="H12" s="276"/>
      <c r="I12" s="276"/>
      <c r="J12" s="276"/>
      <c r="K12" s="276">
        <f>SUM(C12:J12)</f>
        <v>0</v>
      </c>
      <c r="L12" s="276"/>
      <c r="M12" s="276">
        <f>SUM(K12:L12)</f>
        <v>0</v>
      </c>
      <c r="N12" s="249"/>
    </row>
    <row r="13" spans="1:14" ht="27.75" customHeight="1">
      <c r="A13" s="241" t="s">
        <v>199</v>
      </c>
      <c r="B13" s="246" t="s">
        <v>420</v>
      </c>
      <c r="C13" s="276">
        <f>SUM(C4:C12)</f>
        <v>4000000</v>
      </c>
      <c r="D13" s="276">
        <f t="shared" ref="D13" si="2">SUM(D4:D12)</f>
        <v>0</v>
      </c>
      <c r="E13" s="276">
        <f t="shared" ref="E13:M13" si="3">SUM(E4:E12)</f>
        <v>0</v>
      </c>
      <c r="F13" s="276">
        <f t="shared" si="3"/>
        <v>0</v>
      </c>
      <c r="G13" s="276">
        <f t="shared" si="3"/>
        <v>0</v>
      </c>
      <c r="H13" s="276">
        <f t="shared" si="3"/>
        <v>0</v>
      </c>
      <c r="I13" s="276">
        <f t="shared" si="3"/>
        <v>-5057249</v>
      </c>
      <c r="J13" s="276">
        <f t="shared" si="3"/>
        <v>11376609.409</v>
      </c>
      <c r="K13" s="276">
        <f t="shared" si="3"/>
        <v>10319360.409</v>
      </c>
      <c r="L13" s="276">
        <f t="shared" si="3"/>
        <v>0</v>
      </c>
      <c r="M13" s="276">
        <f t="shared" si="3"/>
        <v>10319360.409</v>
      </c>
      <c r="N13" s="249"/>
    </row>
    <row r="14" spans="1:14" ht="31.5">
      <c r="A14" s="237" t="s">
        <v>199</v>
      </c>
      <c r="B14" s="245" t="s">
        <v>426</v>
      </c>
      <c r="C14" s="276">
        <f>SUM(C13)</f>
        <v>4000000</v>
      </c>
      <c r="D14" s="276">
        <f t="shared" ref="D14" si="4">SUM(D13)</f>
        <v>0</v>
      </c>
      <c r="E14" s="276">
        <f t="shared" ref="E14:M14" si="5">SUM(E13)</f>
        <v>0</v>
      </c>
      <c r="F14" s="276">
        <f t="shared" si="5"/>
        <v>0</v>
      </c>
      <c r="G14" s="276">
        <f t="shared" si="5"/>
        <v>0</v>
      </c>
      <c r="H14" s="276">
        <f t="shared" si="5"/>
        <v>0</v>
      </c>
      <c r="I14" s="276">
        <f t="shared" si="5"/>
        <v>-5057249</v>
      </c>
      <c r="J14" s="276">
        <f t="shared" si="5"/>
        <v>11376609.409</v>
      </c>
      <c r="K14" s="276">
        <f t="shared" si="5"/>
        <v>10319360.409</v>
      </c>
      <c r="L14" s="276">
        <f t="shared" si="5"/>
        <v>0</v>
      </c>
      <c r="M14" s="276">
        <f t="shared" si="5"/>
        <v>10319360.409</v>
      </c>
      <c r="N14" s="249"/>
    </row>
    <row r="15" spans="1:14" ht="31.5">
      <c r="A15" s="241"/>
      <c r="B15" s="246" t="s">
        <v>380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49"/>
    </row>
    <row r="16" spans="1:14" ht="18.75">
      <c r="A16" s="237"/>
      <c r="B16" s="245" t="s">
        <v>378</v>
      </c>
      <c r="C16" s="276"/>
      <c r="D16" s="276"/>
      <c r="E16" s="276"/>
      <c r="F16" s="276"/>
      <c r="G16" s="276"/>
      <c r="H16" s="276"/>
      <c r="I16" s="276"/>
      <c r="J16" s="276">
        <f>pash!E42</f>
        <v>10343512.430000007</v>
      </c>
      <c r="K16" s="276">
        <f>SUM(C16:J16)</f>
        <v>10343512.430000007</v>
      </c>
      <c r="L16" s="276"/>
      <c r="M16" s="276">
        <f>SUM(K16:L16)</f>
        <v>10343512.430000007</v>
      </c>
      <c r="N16" s="249"/>
    </row>
    <row r="17" spans="1:14" ht="31.5">
      <c r="A17" s="241"/>
      <c r="B17" s="245" t="s">
        <v>379</v>
      </c>
      <c r="C17" s="277"/>
      <c r="D17" s="277"/>
      <c r="E17" s="277"/>
      <c r="F17" s="277"/>
      <c r="G17" s="277"/>
      <c r="H17" s="277"/>
      <c r="I17" s="277"/>
      <c r="J17" s="277"/>
      <c r="K17" s="276">
        <f t="shared" ref="K17" si="6">SUM(C17:J17)</f>
        <v>0</v>
      </c>
      <c r="L17" s="277"/>
      <c r="M17" s="276">
        <f t="shared" ref="M17" si="7">SUM(K17:L17)</f>
        <v>0</v>
      </c>
      <c r="N17" s="249"/>
    </row>
    <row r="18" spans="1:14" ht="31.5">
      <c r="A18" s="241"/>
      <c r="B18" s="246" t="s">
        <v>377</v>
      </c>
      <c r="C18" s="277"/>
      <c r="D18" s="277"/>
      <c r="E18" s="277"/>
      <c r="F18" s="277"/>
      <c r="G18" s="277"/>
      <c r="H18" s="277"/>
      <c r="I18" s="277"/>
      <c r="J18" s="277"/>
      <c r="K18" s="276">
        <f>SUM(C18:J18)</f>
        <v>0</v>
      </c>
      <c r="L18" s="277"/>
      <c r="M18" s="276">
        <f>SUM(K18:L18)</f>
        <v>0</v>
      </c>
      <c r="N18" s="249"/>
    </row>
    <row r="19" spans="1:14" ht="47.25">
      <c r="A19" s="241"/>
      <c r="B19" s="245" t="s">
        <v>381</v>
      </c>
      <c r="C19" s="277"/>
      <c r="D19" s="277"/>
      <c r="E19" s="277"/>
      <c r="F19" s="277"/>
      <c r="G19" s="277"/>
      <c r="H19" s="277"/>
      <c r="I19" s="277"/>
      <c r="J19" s="277"/>
      <c r="K19" s="276">
        <f>SUM(C19:J19)</f>
        <v>0</v>
      </c>
      <c r="L19" s="277"/>
      <c r="M19" s="276">
        <f>SUM(K19:L19)</f>
        <v>0</v>
      </c>
      <c r="N19" s="250"/>
    </row>
    <row r="20" spans="1:14" ht="31.5">
      <c r="A20" s="241"/>
      <c r="B20" s="245" t="s">
        <v>382</v>
      </c>
      <c r="C20" s="276"/>
      <c r="D20" s="276"/>
      <c r="E20" s="276"/>
      <c r="F20" s="276"/>
      <c r="G20" s="276"/>
      <c r="H20" s="276"/>
      <c r="I20" s="276"/>
      <c r="J20" s="276"/>
      <c r="K20" s="276">
        <f>SUM(C20:J20)</f>
        <v>0</v>
      </c>
      <c r="L20" s="276"/>
      <c r="M20" s="276">
        <f>SUM(K20:L20)</f>
        <v>0</v>
      </c>
      <c r="N20" s="250"/>
    </row>
    <row r="21" spans="1:14">
      <c r="A21" s="241"/>
      <c r="B21" s="316" t="s">
        <v>364</v>
      </c>
      <c r="C21" s="276"/>
      <c r="D21" s="276"/>
      <c r="E21" s="276"/>
      <c r="F21" s="276"/>
      <c r="G21" s="276"/>
      <c r="H21" s="276"/>
      <c r="I21" s="276">
        <v>-6319360</v>
      </c>
      <c r="J21" s="276">
        <v>0</v>
      </c>
      <c r="K21" s="276">
        <f>SUM(C21:J21)</f>
        <v>-6319360</v>
      </c>
      <c r="L21" s="276"/>
      <c r="M21" s="276">
        <f>SUM(K21:L21)</f>
        <v>-6319360</v>
      </c>
      <c r="N21" s="250"/>
    </row>
    <row r="22" spans="1:14" ht="29.25" customHeight="1">
      <c r="A22" s="241"/>
      <c r="B22" s="246" t="s">
        <v>383</v>
      </c>
      <c r="C22" s="276"/>
      <c r="D22" s="276"/>
      <c r="E22" s="276"/>
      <c r="F22" s="276"/>
      <c r="G22" s="276"/>
      <c r="H22" s="276"/>
      <c r="I22" s="276"/>
      <c r="J22" s="276"/>
      <c r="K22" s="276">
        <f>SUM(C22:J22)</f>
        <v>0</v>
      </c>
      <c r="L22" s="276"/>
      <c r="M22" s="276">
        <f>SUM(K22:L22)</f>
        <v>0</v>
      </c>
      <c r="N22" s="249"/>
    </row>
    <row r="23" spans="1:14" ht="27.75" customHeight="1">
      <c r="A23" s="241" t="s">
        <v>199</v>
      </c>
      <c r="B23" s="246" t="s">
        <v>436</v>
      </c>
      <c r="C23" s="276">
        <f>SUM(C14:C22)</f>
        <v>4000000</v>
      </c>
      <c r="D23" s="276">
        <f t="shared" ref="D23" si="8">SUM(D14:D22)</f>
        <v>0</v>
      </c>
      <c r="E23" s="276">
        <f t="shared" ref="E23:M23" si="9">SUM(E14:E22)</f>
        <v>0</v>
      </c>
      <c r="F23" s="276">
        <f t="shared" si="9"/>
        <v>0</v>
      </c>
      <c r="G23" s="276">
        <f t="shared" si="9"/>
        <v>0</v>
      </c>
      <c r="H23" s="276">
        <f t="shared" si="9"/>
        <v>0</v>
      </c>
      <c r="I23" s="276">
        <f t="shared" si="9"/>
        <v>-11376609</v>
      </c>
      <c r="J23" s="276">
        <f t="shared" si="9"/>
        <v>21720121.839000009</v>
      </c>
      <c r="K23" s="276">
        <f t="shared" si="9"/>
        <v>14343512.839000009</v>
      </c>
      <c r="L23" s="276">
        <f t="shared" si="9"/>
        <v>0</v>
      </c>
      <c r="M23" s="276">
        <f t="shared" si="9"/>
        <v>14343512.839000009</v>
      </c>
      <c r="N23" s="249"/>
    </row>
  </sheetData>
  <mergeCells count="1">
    <mergeCell ref="B2:M2"/>
  </mergeCells>
  <pageMargins left="0.34" right="0.21" top="0.52" bottom="0.52" header="0.5" footer="0.5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1"/>
  <sheetViews>
    <sheetView tabSelected="1" topLeftCell="B1" zoomScale="85" zoomScaleNormal="85" workbookViewId="0">
      <selection activeCell="J30" sqref="J30:J41"/>
    </sheetView>
  </sheetViews>
  <sheetFormatPr defaultRowHeight="12.75"/>
  <cols>
    <col min="1" max="1" width="9.140625" style="347"/>
    <col min="2" max="2" width="42.28515625" style="347" bestFit="1" customWidth="1"/>
    <col min="3" max="3" width="9.140625" style="347"/>
    <col min="4" max="4" width="10.28515625" style="347" bestFit="1" customWidth="1"/>
    <col min="5" max="6" width="9.140625" style="347"/>
    <col min="7" max="8" width="10.28515625" style="347" bestFit="1" customWidth="1"/>
    <col min="9" max="9" width="10.5703125" style="347" bestFit="1" customWidth="1"/>
    <col min="10" max="10" width="8.7109375" style="347" bestFit="1" customWidth="1"/>
    <col min="11" max="11" width="13.7109375" style="347" bestFit="1" customWidth="1"/>
    <col min="12" max="12" width="10.28515625" style="347" bestFit="1" customWidth="1"/>
    <col min="13" max="16384" width="9.140625" style="347"/>
  </cols>
  <sheetData>
    <row r="1" spans="1:14">
      <c r="A1" s="342"/>
      <c r="B1" s="343"/>
      <c r="C1" s="344"/>
      <c r="D1" s="345"/>
      <c r="E1" s="342"/>
      <c r="F1" s="346" t="s">
        <v>427</v>
      </c>
      <c r="G1" s="342"/>
      <c r="H1" s="342"/>
      <c r="I1" s="342"/>
      <c r="J1" s="342"/>
      <c r="K1" s="342"/>
      <c r="L1" s="342"/>
      <c r="M1" s="342"/>
      <c r="N1" s="342"/>
    </row>
    <row r="2" spans="1:14">
      <c r="A2" s="342"/>
      <c r="B2" s="342"/>
      <c r="C2" s="348"/>
      <c r="D2" s="349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14" ht="25.5">
      <c r="A3" s="500" t="s">
        <v>2</v>
      </c>
      <c r="B3" s="500" t="s">
        <v>3</v>
      </c>
      <c r="C3" s="502" t="s">
        <v>4</v>
      </c>
      <c r="D3" s="350" t="s">
        <v>5</v>
      </c>
      <c r="E3" s="381" t="s">
        <v>6</v>
      </c>
      <c r="F3" s="381" t="s">
        <v>7</v>
      </c>
      <c r="G3" s="351" t="s">
        <v>5</v>
      </c>
      <c r="H3" s="351" t="s">
        <v>8</v>
      </c>
      <c r="I3" s="351" t="s">
        <v>9</v>
      </c>
      <c r="J3" s="351" t="s">
        <v>10</v>
      </c>
      <c r="K3" s="351" t="s">
        <v>9</v>
      </c>
      <c r="L3" s="352" t="s">
        <v>13</v>
      </c>
      <c r="M3" s="342"/>
      <c r="N3" s="342"/>
    </row>
    <row r="4" spans="1:14" ht="38.25">
      <c r="A4" s="501"/>
      <c r="B4" s="501"/>
      <c r="C4" s="503"/>
      <c r="D4" s="353">
        <v>43466</v>
      </c>
      <c r="E4" s="382"/>
      <c r="F4" s="382"/>
      <c r="G4" s="353">
        <v>43830</v>
      </c>
      <c r="H4" s="354" t="s">
        <v>428</v>
      </c>
      <c r="I4" s="353">
        <v>43466</v>
      </c>
      <c r="J4" s="355" t="s">
        <v>429</v>
      </c>
      <c r="K4" s="353">
        <v>43830</v>
      </c>
      <c r="L4" s="353">
        <v>43830</v>
      </c>
      <c r="M4" s="342"/>
      <c r="N4" s="342"/>
    </row>
    <row r="5" spans="1:14">
      <c r="A5" s="356"/>
      <c r="B5" s="357" t="s">
        <v>192</v>
      </c>
      <c r="C5" s="358"/>
      <c r="D5" s="359"/>
      <c r="E5" s="360"/>
      <c r="F5" s="360"/>
      <c r="G5" s="360"/>
      <c r="H5" s="360"/>
      <c r="I5" s="360"/>
      <c r="J5" s="361">
        <v>0.2</v>
      </c>
      <c r="K5" s="360"/>
      <c r="L5" s="360"/>
      <c r="M5" s="342"/>
      <c r="N5" s="342"/>
    </row>
    <row r="6" spans="1:14">
      <c r="A6" s="356">
        <v>1</v>
      </c>
      <c r="B6" s="362" t="s">
        <v>390</v>
      </c>
      <c r="C6" s="363"/>
      <c r="D6" s="360">
        <v>161908</v>
      </c>
      <c r="E6" s="360"/>
      <c r="F6" s="360"/>
      <c r="G6" s="360">
        <f>D6+E6-F6</f>
        <v>161908</v>
      </c>
      <c r="H6" s="360">
        <v>79011.104000000007</v>
      </c>
      <c r="I6" s="360">
        <v>82896.895999999993</v>
      </c>
      <c r="J6" s="364">
        <f>E6*0.2+I6*0.2</f>
        <v>16579.379199999999</v>
      </c>
      <c r="K6" s="360">
        <f>G6-L6</f>
        <v>66317.516799999998</v>
      </c>
      <c r="L6" s="360">
        <f>H6+J6</f>
        <v>95590.483200000002</v>
      </c>
      <c r="M6" s="342"/>
      <c r="N6" s="365"/>
    </row>
    <row r="7" spans="1:14">
      <c r="A7" s="356">
        <v>2</v>
      </c>
      <c r="B7" s="362" t="s">
        <v>391</v>
      </c>
      <c r="C7" s="362"/>
      <c r="D7" s="360">
        <v>123000</v>
      </c>
      <c r="E7" s="360"/>
      <c r="F7" s="360"/>
      <c r="G7" s="360">
        <f>D7+E7-F7</f>
        <v>123000</v>
      </c>
      <c r="H7" s="360">
        <v>62648</v>
      </c>
      <c r="I7" s="360">
        <v>60352</v>
      </c>
      <c r="J7" s="364">
        <f>E7*0.2+I7*0.2</f>
        <v>12070.400000000001</v>
      </c>
      <c r="K7" s="360">
        <f>G7-L7</f>
        <v>48281.600000000006</v>
      </c>
      <c r="L7" s="360">
        <f>H7+J7</f>
        <v>74718.399999999994</v>
      </c>
      <c r="M7" s="342"/>
      <c r="N7" s="365"/>
    </row>
    <row r="8" spans="1:14">
      <c r="A8" s="356">
        <v>3</v>
      </c>
      <c r="B8" s="362" t="s">
        <v>191</v>
      </c>
      <c r="C8" s="363">
        <v>1</v>
      </c>
      <c r="D8" s="360">
        <v>14041.67</v>
      </c>
      <c r="E8" s="360"/>
      <c r="F8" s="360"/>
      <c r="G8" s="360">
        <f>D8+E8-F8</f>
        <v>14041.67</v>
      </c>
      <c r="H8" s="360">
        <v>7002.1127733333333</v>
      </c>
      <c r="I8" s="360">
        <v>7039.5572266666668</v>
      </c>
      <c r="J8" s="364">
        <f>E8*0.2+I8*0.2</f>
        <v>1407.9114453333334</v>
      </c>
      <c r="K8" s="360">
        <f>G8-L8</f>
        <v>5631.6457813333327</v>
      </c>
      <c r="L8" s="360">
        <f>H8+J8</f>
        <v>8410.0242186666674</v>
      </c>
      <c r="M8" s="342"/>
      <c r="N8" s="365"/>
    </row>
    <row r="9" spans="1:14">
      <c r="A9" s="356">
        <v>4</v>
      </c>
      <c r="B9" s="362" t="s">
        <v>189</v>
      </c>
      <c r="C9" s="363">
        <v>1</v>
      </c>
      <c r="D9" s="360">
        <v>148250</v>
      </c>
      <c r="E9" s="360"/>
      <c r="F9" s="360"/>
      <c r="G9" s="360">
        <f>D9+E9-F9</f>
        <v>148250</v>
      </c>
      <c r="H9" s="360">
        <v>43271.833333333328</v>
      </c>
      <c r="I9" s="360">
        <v>104978.16666666667</v>
      </c>
      <c r="J9" s="364">
        <f>E9*0.2+I9*0.2</f>
        <v>20995.633333333335</v>
      </c>
      <c r="K9" s="360">
        <f>G9-L9</f>
        <v>83982.53333333334</v>
      </c>
      <c r="L9" s="360">
        <f>H9+J9</f>
        <v>64267.46666666666</v>
      </c>
      <c r="M9" s="342"/>
      <c r="N9" s="365"/>
    </row>
    <row r="10" spans="1:14">
      <c r="A10" s="356"/>
      <c r="B10" s="366"/>
      <c r="C10" s="358"/>
      <c r="D10" s="367">
        <f>SUM(D6:D9)</f>
        <v>447199.67</v>
      </c>
      <c r="E10" s="367">
        <f t="shared" ref="E10" si="0">SUM(E6:E9)</f>
        <v>0</v>
      </c>
      <c r="F10" s="367">
        <f t="shared" ref="F10:L10" si="1">SUM(F6:F9)</f>
        <v>0</v>
      </c>
      <c r="G10" s="367">
        <f t="shared" si="1"/>
        <v>447199.67</v>
      </c>
      <c r="H10" s="367">
        <f t="shared" si="1"/>
        <v>191933.05010666663</v>
      </c>
      <c r="I10" s="367">
        <f t="shared" si="1"/>
        <v>255266.61989333335</v>
      </c>
      <c r="J10" s="367">
        <f t="shared" si="1"/>
        <v>51053.323978666667</v>
      </c>
      <c r="K10" s="367">
        <f t="shared" si="1"/>
        <v>204213.29591466667</v>
      </c>
      <c r="L10" s="367">
        <f t="shared" si="1"/>
        <v>242986.37408533331</v>
      </c>
      <c r="M10" s="342"/>
      <c r="N10" s="342"/>
    </row>
    <row r="11" spans="1:14">
      <c r="A11" s="356"/>
      <c r="B11" s="357" t="s">
        <v>101</v>
      </c>
      <c r="C11" s="358"/>
      <c r="D11" s="360"/>
      <c r="E11" s="360"/>
      <c r="F11" s="360"/>
      <c r="G11" s="360"/>
      <c r="H11" s="360"/>
      <c r="I11" s="360"/>
      <c r="J11" s="368">
        <v>0.25</v>
      </c>
      <c r="K11" s="360"/>
      <c r="L11" s="360"/>
      <c r="M11" s="342"/>
      <c r="N11" s="342"/>
    </row>
    <row r="12" spans="1:14">
      <c r="A12" s="356">
        <v>1</v>
      </c>
      <c r="B12" s="362" t="s">
        <v>392</v>
      </c>
      <c r="C12" s="360">
        <v>2</v>
      </c>
      <c r="D12" s="360">
        <v>23100</v>
      </c>
      <c r="E12" s="360"/>
      <c r="F12" s="360"/>
      <c r="G12" s="360">
        <f t="shared" ref="G12" si="2">D12+E12-F12</f>
        <v>23100</v>
      </c>
      <c r="H12" s="360">
        <v>13625.390625</v>
      </c>
      <c r="I12" s="360">
        <v>9474.609375</v>
      </c>
      <c r="J12" s="364">
        <f t="shared" ref="J12" si="3">E12*0.25+I12*0.25</f>
        <v>2368.65234375</v>
      </c>
      <c r="K12" s="360">
        <f t="shared" ref="K12" si="4">G12-L12</f>
        <v>7105.95703125</v>
      </c>
      <c r="L12" s="360">
        <f t="shared" ref="L12" si="5">H12+J12</f>
        <v>15994.04296875</v>
      </c>
      <c r="M12" s="342"/>
      <c r="N12" s="342"/>
    </row>
    <row r="13" spans="1:14">
      <c r="A13" s="356">
        <v>2</v>
      </c>
      <c r="B13" s="362" t="s">
        <v>393</v>
      </c>
      <c r="C13" s="360">
        <v>2</v>
      </c>
      <c r="D13" s="360">
        <v>4200</v>
      </c>
      <c r="E13" s="360"/>
      <c r="F13" s="360"/>
      <c r="G13" s="360">
        <f t="shared" ref="G13:G27" si="6">D13+E13-F13</f>
        <v>4200</v>
      </c>
      <c r="H13" s="360">
        <v>2477.34375</v>
      </c>
      <c r="I13" s="360">
        <v>1722.65625</v>
      </c>
      <c r="J13" s="364">
        <f t="shared" ref="J13:J25" si="7">E13*0.25+I13*0.25</f>
        <v>430.6640625</v>
      </c>
      <c r="K13" s="360">
        <f t="shared" ref="K13:K27" si="8">G13-L13</f>
        <v>1291.9921875</v>
      </c>
      <c r="L13" s="360">
        <f t="shared" ref="L13:L27" si="9">H13+J13</f>
        <v>2908.0078125</v>
      </c>
      <c r="M13" s="342"/>
      <c r="N13" s="342"/>
    </row>
    <row r="14" spans="1:14">
      <c r="A14" s="356">
        <v>3</v>
      </c>
      <c r="B14" s="362" t="s">
        <v>11</v>
      </c>
      <c r="C14" s="360">
        <v>3</v>
      </c>
      <c r="D14" s="360">
        <v>50000</v>
      </c>
      <c r="E14" s="360"/>
      <c r="F14" s="360"/>
      <c r="G14" s="360">
        <f t="shared" si="6"/>
        <v>50000</v>
      </c>
      <c r="H14" s="360">
        <v>29492.1875</v>
      </c>
      <c r="I14" s="360">
        <v>20507.8125</v>
      </c>
      <c r="J14" s="364">
        <f t="shared" si="7"/>
        <v>5126.953125</v>
      </c>
      <c r="K14" s="360">
        <f t="shared" si="8"/>
        <v>15380.859375</v>
      </c>
      <c r="L14" s="360">
        <f t="shared" si="9"/>
        <v>34619.140625</v>
      </c>
      <c r="M14" s="342"/>
      <c r="N14" s="365"/>
    </row>
    <row r="15" spans="1:14">
      <c r="A15" s="356">
        <v>4</v>
      </c>
      <c r="B15" s="362" t="s">
        <v>193</v>
      </c>
      <c r="C15" s="360">
        <v>4</v>
      </c>
      <c r="D15" s="360">
        <v>40000</v>
      </c>
      <c r="E15" s="360"/>
      <c r="F15" s="360"/>
      <c r="G15" s="360">
        <f t="shared" si="6"/>
        <v>40000</v>
      </c>
      <c r="H15" s="360">
        <v>23593.75</v>
      </c>
      <c r="I15" s="360">
        <v>16406.25</v>
      </c>
      <c r="J15" s="364">
        <f t="shared" si="7"/>
        <v>4101.5625</v>
      </c>
      <c r="K15" s="360">
        <f t="shared" si="8"/>
        <v>12304.6875</v>
      </c>
      <c r="L15" s="360">
        <f t="shared" si="9"/>
        <v>27695.3125</v>
      </c>
      <c r="M15" s="342"/>
      <c r="N15" s="365"/>
    </row>
    <row r="16" spans="1:14">
      <c r="A16" s="356">
        <v>5</v>
      </c>
      <c r="B16" s="362" t="s">
        <v>102</v>
      </c>
      <c r="C16" s="360">
        <v>1</v>
      </c>
      <c r="D16" s="360">
        <v>20416.669999999998</v>
      </c>
      <c r="E16" s="360"/>
      <c r="F16" s="360"/>
      <c r="G16" s="360">
        <f t="shared" si="6"/>
        <v>20416.669999999998</v>
      </c>
      <c r="H16" s="360">
        <v>12042.6451953125</v>
      </c>
      <c r="I16" s="360">
        <v>8374.0248046874985</v>
      </c>
      <c r="J16" s="364">
        <f t="shared" si="7"/>
        <v>2093.5062011718746</v>
      </c>
      <c r="K16" s="360">
        <f t="shared" si="8"/>
        <v>6280.5186035156239</v>
      </c>
      <c r="L16" s="360">
        <f t="shared" si="9"/>
        <v>14136.151396484374</v>
      </c>
      <c r="M16" s="342"/>
      <c r="N16" s="365"/>
    </row>
    <row r="17" spans="1:14">
      <c r="A17" s="356">
        <v>6</v>
      </c>
      <c r="B17" s="362" t="s">
        <v>394</v>
      </c>
      <c r="C17" s="360">
        <v>2</v>
      </c>
      <c r="D17" s="360">
        <v>13440</v>
      </c>
      <c r="E17" s="360"/>
      <c r="F17" s="360"/>
      <c r="G17" s="360">
        <f t="shared" si="6"/>
        <v>13440</v>
      </c>
      <c r="H17" s="360">
        <v>7927.5</v>
      </c>
      <c r="I17" s="360">
        <v>5512.5</v>
      </c>
      <c r="J17" s="364">
        <f t="shared" si="7"/>
        <v>1378.125</v>
      </c>
      <c r="K17" s="360">
        <f t="shared" si="8"/>
        <v>4134.375</v>
      </c>
      <c r="L17" s="360">
        <f t="shared" si="9"/>
        <v>9305.625</v>
      </c>
      <c r="M17" s="342"/>
      <c r="N17" s="365"/>
    </row>
    <row r="18" spans="1:14">
      <c r="A18" s="356">
        <v>7</v>
      </c>
      <c r="B18" s="362" t="s">
        <v>395</v>
      </c>
      <c r="C18" s="360"/>
      <c r="D18" s="360">
        <v>8000</v>
      </c>
      <c r="E18" s="360"/>
      <c r="F18" s="360"/>
      <c r="G18" s="360">
        <f t="shared" si="6"/>
        <v>8000</v>
      </c>
      <c r="H18" s="360">
        <v>4812.5</v>
      </c>
      <c r="I18" s="360">
        <v>3187.5</v>
      </c>
      <c r="J18" s="364">
        <f t="shared" si="7"/>
        <v>796.875</v>
      </c>
      <c r="K18" s="360">
        <f t="shared" si="8"/>
        <v>2390.625</v>
      </c>
      <c r="L18" s="360">
        <f t="shared" si="9"/>
        <v>5609.375</v>
      </c>
      <c r="M18" s="342"/>
      <c r="N18" s="342"/>
    </row>
    <row r="19" spans="1:14">
      <c r="A19" s="356">
        <v>8</v>
      </c>
      <c r="B19" s="362" t="s">
        <v>396</v>
      </c>
      <c r="C19" s="360">
        <v>2</v>
      </c>
      <c r="D19" s="360">
        <v>1306.68</v>
      </c>
      <c r="E19" s="360"/>
      <c r="F19" s="367"/>
      <c r="G19" s="360">
        <f t="shared" si="6"/>
        <v>1306.68</v>
      </c>
      <c r="H19" s="360">
        <v>770.73703124999997</v>
      </c>
      <c r="I19" s="360">
        <v>535.94296875000009</v>
      </c>
      <c r="J19" s="364">
        <f t="shared" si="7"/>
        <v>133.98574218750002</v>
      </c>
      <c r="K19" s="360">
        <f t="shared" si="8"/>
        <v>401.95722656250007</v>
      </c>
      <c r="L19" s="360">
        <f t="shared" si="9"/>
        <v>904.7227734375</v>
      </c>
      <c r="M19" s="342"/>
      <c r="N19" s="342"/>
    </row>
    <row r="20" spans="1:14">
      <c r="A20" s="356">
        <v>9</v>
      </c>
      <c r="B20" s="362" t="s">
        <v>397</v>
      </c>
      <c r="C20" s="360"/>
      <c r="D20" s="360">
        <v>75821.649999999994</v>
      </c>
      <c r="E20" s="360"/>
      <c r="F20" s="367"/>
      <c r="G20" s="360">
        <f t="shared" si="6"/>
        <v>75821.649999999994</v>
      </c>
      <c r="H20" s="360">
        <v>44722.926367187494</v>
      </c>
      <c r="I20" s="360">
        <v>31098.7236328125</v>
      </c>
      <c r="J20" s="364">
        <f t="shared" si="7"/>
        <v>7774.680908203125</v>
      </c>
      <c r="K20" s="360">
        <f t="shared" si="8"/>
        <v>23324.042724609375</v>
      </c>
      <c r="L20" s="360">
        <f t="shared" si="9"/>
        <v>52497.607275390619</v>
      </c>
      <c r="M20" s="342"/>
      <c r="N20" s="342"/>
    </row>
    <row r="21" spans="1:14">
      <c r="A21" s="356">
        <v>10</v>
      </c>
      <c r="B21" s="362" t="s">
        <v>398</v>
      </c>
      <c r="C21" s="360">
        <v>2</v>
      </c>
      <c r="D21" s="360">
        <v>106260</v>
      </c>
      <c r="E21" s="360"/>
      <c r="F21" s="367"/>
      <c r="G21" s="360">
        <f t="shared" si="6"/>
        <v>106260</v>
      </c>
      <c r="H21" s="360">
        <v>62676.796875</v>
      </c>
      <c r="I21" s="360">
        <v>43583.203125</v>
      </c>
      <c r="J21" s="364">
        <f t="shared" si="7"/>
        <v>10895.80078125</v>
      </c>
      <c r="K21" s="360">
        <f t="shared" si="8"/>
        <v>32687.40234375</v>
      </c>
      <c r="L21" s="360">
        <f t="shared" si="9"/>
        <v>73572.59765625</v>
      </c>
      <c r="M21" s="342"/>
      <c r="N21" s="342"/>
    </row>
    <row r="22" spans="1:14">
      <c r="A22" s="356">
        <v>11</v>
      </c>
      <c r="B22" s="362" t="s">
        <v>399</v>
      </c>
      <c r="C22" s="360"/>
      <c r="D22" s="360">
        <v>2208.34</v>
      </c>
      <c r="E22" s="360"/>
      <c r="F22" s="367"/>
      <c r="G22" s="360">
        <f t="shared" si="6"/>
        <v>2208.34</v>
      </c>
      <c r="H22" s="360">
        <v>1302.5755468750001</v>
      </c>
      <c r="I22" s="360">
        <v>905.76445312500005</v>
      </c>
      <c r="J22" s="364">
        <f t="shared" si="7"/>
        <v>226.44111328125001</v>
      </c>
      <c r="K22" s="360">
        <f t="shared" si="8"/>
        <v>679.32333984375009</v>
      </c>
      <c r="L22" s="360">
        <f t="shared" si="9"/>
        <v>1529.0166601562501</v>
      </c>
      <c r="M22" s="342"/>
      <c r="N22" s="342"/>
    </row>
    <row r="23" spans="1:14">
      <c r="A23" s="356">
        <v>12</v>
      </c>
      <c r="B23" s="362" t="s">
        <v>400</v>
      </c>
      <c r="C23" s="360">
        <v>3</v>
      </c>
      <c r="D23" s="360">
        <v>73150</v>
      </c>
      <c r="E23" s="360"/>
      <c r="F23" s="360"/>
      <c r="G23" s="360">
        <f t="shared" si="6"/>
        <v>73150</v>
      </c>
      <c r="H23" s="360">
        <v>43147.0703125</v>
      </c>
      <c r="I23" s="360">
        <v>30002.9296875</v>
      </c>
      <c r="J23" s="364">
        <f t="shared" si="7"/>
        <v>7500.732421875</v>
      </c>
      <c r="K23" s="360">
        <f t="shared" si="8"/>
        <v>22502.197265625</v>
      </c>
      <c r="L23" s="360">
        <f t="shared" si="9"/>
        <v>50647.802734375</v>
      </c>
      <c r="M23" s="342"/>
      <c r="N23" s="342"/>
    </row>
    <row r="24" spans="1:14">
      <c r="A24" s="356">
        <v>13</v>
      </c>
      <c r="B24" s="362" t="s">
        <v>401</v>
      </c>
      <c r="C24" s="360">
        <v>1</v>
      </c>
      <c r="D24" s="360">
        <v>38250.300000000003</v>
      </c>
      <c r="E24" s="360"/>
      <c r="F24" s="360"/>
      <c r="G24" s="360">
        <f t="shared" si="6"/>
        <v>38250.300000000003</v>
      </c>
      <c r="H24" s="360">
        <v>22561.700390625003</v>
      </c>
      <c r="I24" s="360">
        <v>15688.599609375</v>
      </c>
      <c r="J24" s="364">
        <f t="shared" si="7"/>
        <v>3922.14990234375</v>
      </c>
      <c r="K24" s="360">
        <f t="shared" si="8"/>
        <v>11766.44970703125</v>
      </c>
      <c r="L24" s="360">
        <f t="shared" si="9"/>
        <v>26483.850292968753</v>
      </c>
      <c r="M24" s="342"/>
      <c r="N24" s="342"/>
    </row>
    <row r="25" spans="1:14">
      <c r="A25" s="356">
        <v>14</v>
      </c>
      <c r="B25" s="362" t="s">
        <v>384</v>
      </c>
      <c r="C25" s="360">
        <v>1</v>
      </c>
      <c r="D25" s="360">
        <v>79167</v>
      </c>
      <c r="E25" s="360"/>
      <c r="F25" s="360"/>
      <c r="G25" s="360">
        <f t="shared" si="6"/>
        <v>79167</v>
      </c>
      <c r="H25" s="360">
        <v>46696.16015625</v>
      </c>
      <c r="I25" s="360">
        <v>32470.83984375</v>
      </c>
      <c r="J25" s="364">
        <f t="shared" si="7"/>
        <v>8117.7099609375</v>
      </c>
      <c r="K25" s="360">
        <f t="shared" si="8"/>
        <v>24353.1298828125</v>
      </c>
      <c r="L25" s="360">
        <f t="shared" si="9"/>
        <v>54813.8701171875</v>
      </c>
      <c r="M25" s="342"/>
      <c r="N25" s="342"/>
    </row>
    <row r="26" spans="1:14">
      <c r="A26" s="356">
        <v>15</v>
      </c>
      <c r="B26" s="362" t="s">
        <v>430</v>
      </c>
      <c r="C26" s="360">
        <v>18</v>
      </c>
      <c r="D26" s="360">
        <v>0</v>
      </c>
      <c r="E26" s="360">
        <v>82035</v>
      </c>
      <c r="F26" s="360"/>
      <c r="G26" s="360">
        <f t="shared" si="6"/>
        <v>82035</v>
      </c>
      <c r="H26" s="360">
        <v>0</v>
      </c>
      <c r="I26" s="360">
        <v>0</v>
      </c>
      <c r="J26" s="364">
        <f>E26*0.25*6/12</f>
        <v>10254.375</v>
      </c>
      <c r="K26" s="360">
        <f t="shared" si="8"/>
        <v>71780.625</v>
      </c>
      <c r="L26" s="360">
        <f t="shared" si="9"/>
        <v>10254.375</v>
      </c>
      <c r="M26" s="342"/>
      <c r="N26" s="342"/>
    </row>
    <row r="27" spans="1:14">
      <c r="A27" s="356">
        <v>16</v>
      </c>
      <c r="B27" s="362" t="s">
        <v>402</v>
      </c>
      <c r="C27" s="360">
        <v>1</v>
      </c>
      <c r="D27" s="360">
        <v>30334</v>
      </c>
      <c r="E27" s="360"/>
      <c r="F27" s="360"/>
      <c r="G27" s="360">
        <f t="shared" si="6"/>
        <v>30334</v>
      </c>
      <c r="H27" s="360">
        <v>17892.3203125</v>
      </c>
      <c r="I27" s="360">
        <v>12441.6796875</v>
      </c>
      <c r="J27" s="364">
        <f>E27*0.25+I27*0.25</f>
        <v>3110.419921875</v>
      </c>
      <c r="K27" s="360">
        <f t="shared" si="8"/>
        <v>9331.259765625</v>
      </c>
      <c r="L27" s="360">
        <f t="shared" si="9"/>
        <v>21002.740234375</v>
      </c>
      <c r="M27" s="342"/>
      <c r="N27" s="342"/>
    </row>
    <row r="28" spans="1:14">
      <c r="A28" s="356"/>
      <c r="B28" s="362"/>
      <c r="C28" s="360"/>
      <c r="D28" s="367">
        <f>SUM(D12:D27)</f>
        <v>565654.64</v>
      </c>
      <c r="E28" s="367">
        <f t="shared" ref="E28" si="10">SUM(E12:E27)</f>
        <v>82035</v>
      </c>
      <c r="F28" s="367">
        <f t="shared" ref="F28:L28" si="11">SUM(F12:F27)</f>
        <v>0</v>
      </c>
      <c r="G28" s="367">
        <f t="shared" si="11"/>
        <v>647689.64</v>
      </c>
      <c r="H28" s="367">
        <f t="shared" si="11"/>
        <v>333741.6040625</v>
      </c>
      <c r="I28" s="367">
        <f t="shared" si="11"/>
        <v>231913.03593750001</v>
      </c>
      <c r="J28" s="367">
        <f t="shared" si="11"/>
        <v>68232.633984375003</v>
      </c>
      <c r="K28" s="367">
        <f t="shared" si="11"/>
        <v>245715.40195312499</v>
      </c>
      <c r="L28" s="367">
        <f t="shared" si="11"/>
        <v>401974.23804687499</v>
      </c>
      <c r="M28" s="342"/>
      <c r="N28" s="342"/>
    </row>
    <row r="29" spans="1:14">
      <c r="A29" s="356"/>
      <c r="B29" s="357" t="s">
        <v>194</v>
      </c>
      <c r="C29" s="360"/>
      <c r="D29" s="360">
        <v>0</v>
      </c>
      <c r="E29" s="360"/>
      <c r="F29" s="360"/>
      <c r="G29" s="360">
        <v>0</v>
      </c>
      <c r="H29" s="360"/>
      <c r="I29" s="360"/>
      <c r="J29" s="361">
        <v>0.2</v>
      </c>
      <c r="K29" s="360"/>
      <c r="L29" s="360"/>
      <c r="M29" s="342"/>
      <c r="N29" s="342"/>
    </row>
    <row r="30" spans="1:14">
      <c r="A30" s="356">
        <v>1</v>
      </c>
      <c r="B30" s="362" t="s">
        <v>195</v>
      </c>
      <c r="C30" s="360"/>
      <c r="D30" s="360">
        <v>829087</v>
      </c>
      <c r="E30" s="360">
        <v>92433</v>
      </c>
      <c r="F30" s="360"/>
      <c r="G30" s="360">
        <f t="shared" ref="G30" si="12">D30+E30-F30</f>
        <v>921520</v>
      </c>
      <c r="H30" s="360">
        <v>406494.20693333313</v>
      </c>
      <c r="I30" s="360">
        <v>422592.79306666687</v>
      </c>
      <c r="J30" s="364">
        <f>E30*0.2*1/12+I30*0.2</f>
        <v>86059.108613333388</v>
      </c>
      <c r="K30" s="360">
        <f t="shared" ref="K30" si="13">G30-L30</f>
        <v>428966.6844533335</v>
      </c>
      <c r="L30" s="360">
        <f t="shared" ref="L30" si="14">H30+J30</f>
        <v>492553.3155466665</v>
      </c>
      <c r="M30" s="342"/>
      <c r="N30" s="342"/>
    </row>
    <row r="31" spans="1:14">
      <c r="A31" s="356">
        <v>2</v>
      </c>
      <c r="B31" s="362" t="s">
        <v>403</v>
      </c>
      <c r="C31" s="360">
        <v>12</v>
      </c>
      <c r="D31" s="360">
        <v>708000</v>
      </c>
      <c r="E31" s="360"/>
      <c r="F31" s="360"/>
      <c r="G31" s="360">
        <f t="shared" ref="G31:G41" si="15">D31+E31-F31</f>
        <v>708000</v>
      </c>
      <c r="H31" s="360">
        <v>350496</v>
      </c>
      <c r="I31" s="360">
        <v>357504</v>
      </c>
      <c r="J31" s="364">
        <f t="shared" ref="J31" si="16">E31*0.2+I31*0.2</f>
        <v>71500.800000000003</v>
      </c>
      <c r="K31" s="360">
        <f t="shared" ref="K31:K41" si="17">G31-L31</f>
        <v>286003.20000000001</v>
      </c>
      <c r="L31" s="360">
        <f t="shared" ref="L31:L41" si="18">H31+J31</f>
        <v>421996.79999999999</v>
      </c>
      <c r="M31" s="342"/>
      <c r="N31" s="342"/>
    </row>
    <row r="32" spans="1:14">
      <c r="A32" s="356">
        <v>3</v>
      </c>
      <c r="B32" s="362" t="s">
        <v>404</v>
      </c>
      <c r="C32" s="360">
        <v>3</v>
      </c>
      <c r="D32" s="360">
        <v>267000</v>
      </c>
      <c r="E32" s="360"/>
      <c r="F32" s="360"/>
      <c r="G32" s="360">
        <f t="shared" si="15"/>
        <v>267000</v>
      </c>
      <c r="H32" s="360">
        <v>130584</v>
      </c>
      <c r="I32" s="360">
        <v>136416</v>
      </c>
      <c r="J32" s="364">
        <f t="shared" ref="J32:J39" si="19">E32*0.2+I32*0.2</f>
        <v>27283.200000000001</v>
      </c>
      <c r="K32" s="360">
        <f t="shared" si="17"/>
        <v>109132.79999999999</v>
      </c>
      <c r="L32" s="360">
        <f t="shared" si="18"/>
        <v>157867.20000000001</v>
      </c>
      <c r="M32" s="342"/>
      <c r="N32" s="342"/>
    </row>
    <row r="33" spans="1:14">
      <c r="A33" s="356">
        <v>4</v>
      </c>
      <c r="B33" s="362" t="s">
        <v>405</v>
      </c>
      <c r="C33" s="360">
        <v>2</v>
      </c>
      <c r="D33" s="360">
        <v>91666.68</v>
      </c>
      <c r="E33" s="360"/>
      <c r="F33" s="360"/>
      <c r="G33" s="360">
        <f t="shared" si="15"/>
        <v>91666.68</v>
      </c>
      <c r="H33" s="360">
        <v>46688.895680000001</v>
      </c>
      <c r="I33" s="360">
        <v>44977.784319999992</v>
      </c>
      <c r="J33" s="364">
        <f t="shared" si="19"/>
        <v>8995.5568639999983</v>
      </c>
      <c r="K33" s="360">
        <f t="shared" si="17"/>
        <v>35982.227455999993</v>
      </c>
      <c r="L33" s="360">
        <f t="shared" si="18"/>
        <v>55684.452544</v>
      </c>
      <c r="M33" s="342"/>
      <c r="N33" s="342"/>
    </row>
    <row r="34" spans="1:14">
      <c r="A34" s="356">
        <v>5</v>
      </c>
      <c r="B34" s="362" t="s">
        <v>406</v>
      </c>
      <c r="C34" s="360">
        <v>1</v>
      </c>
      <c r="D34" s="360">
        <v>2500</v>
      </c>
      <c r="E34" s="360"/>
      <c r="F34" s="360"/>
      <c r="G34" s="360">
        <f t="shared" si="15"/>
        <v>2500</v>
      </c>
      <c r="H34" s="360">
        <v>1273.3333333333335</v>
      </c>
      <c r="I34" s="360">
        <v>1226.6666666666665</v>
      </c>
      <c r="J34" s="364">
        <f t="shared" si="19"/>
        <v>245.33333333333331</v>
      </c>
      <c r="K34" s="360">
        <f t="shared" si="17"/>
        <v>981.33333333333326</v>
      </c>
      <c r="L34" s="360">
        <f t="shared" si="18"/>
        <v>1518.6666666666667</v>
      </c>
      <c r="M34" s="342"/>
      <c r="N34" s="342"/>
    </row>
    <row r="35" spans="1:14">
      <c r="A35" s="356">
        <v>6</v>
      </c>
      <c r="B35" s="362" t="s">
        <v>407</v>
      </c>
      <c r="C35" s="360"/>
      <c r="D35" s="360">
        <v>93060</v>
      </c>
      <c r="E35" s="360"/>
      <c r="F35" s="360"/>
      <c r="G35" s="360">
        <f t="shared" si="15"/>
        <v>93060</v>
      </c>
      <c r="H35" s="360">
        <v>45413.279999999999</v>
      </c>
      <c r="I35" s="360">
        <v>47646.720000000001</v>
      </c>
      <c r="J35" s="364">
        <f t="shared" si="19"/>
        <v>9529.344000000001</v>
      </c>
      <c r="K35" s="360">
        <f t="shared" si="17"/>
        <v>38117.376000000004</v>
      </c>
      <c r="L35" s="360">
        <f t="shared" si="18"/>
        <v>54942.623999999996</v>
      </c>
      <c r="M35" s="342"/>
      <c r="N35" s="342"/>
    </row>
    <row r="36" spans="1:14">
      <c r="A36" s="356">
        <v>7</v>
      </c>
      <c r="B36" s="362" t="s">
        <v>408</v>
      </c>
      <c r="C36" s="360">
        <v>8</v>
      </c>
      <c r="D36" s="360">
        <v>30000</v>
      </c>
      <c r="E36" s="360"/>
      <c r="F36" s="367"/>
      <c r="G36" s="360">
        <f t="shared" si="15"/>
        <v>30000</v>
      </c>
      <c r="H36" s="360">
        <v>15280</v>
      </c>
      <c r="I36" s="360">
        <v>14720</v>
      </c>
      <c r="J36" s="364">
        <f t="shared" si="19"/>
        <v>2944</v>
      </c>
      <c r="K36" s="360">
        <f t="shared" si="17"/>
        <v>11776</v>
      </c>
      <c r="L36" s="360">
        <f t="shared" si="18"/>
        <v>18224</v>
      </c>
      <c r="M36" s="342"/>
      <c r="N36" s="342"/>
    </row>
    <row r="37" spans="1:14">
      <c r="A37" s="356">
        <v>8</v>
      </c>
      <c r="B37" s="362" t="s">
        <v>190</v>
      </c>
      <c r="C37" s="360">
        <v>30</v>
      </c>
      <c r="D37" s="360">
        <v>8750</v>
      </c>
      <c r="E37" s="360"/>
      <c r="F37" s="367"/>
      <c r="G37" s="360">
        <f t="shared" si="15"/>
        <v>8750</v>
      </c>
      <c r="H37" s="360">
        <v>4363.3333333333339</v>
      </c>
      <c r="I37" s="360">
        <v>4386.6666666666661</v>
      </c>
      <c r="J37" s="364">
        <f t="shared" si="19"/>
        <v>877.33333333333326</v>
      </c>
      <c r="K37" s="360">
        <f t="shared" si="17"/>
        <v>3509.333333333333</v>
      </c>
      <c r="L37" s="360">
        <f t="shared" si="18"/>
        <v>5240.666666666667</v>
      </c>
      <c r="M37" s="342"/>
      <c r="N37" s="342"/>
    </row>
    <row r="38" spans="1:14">
      <c r="A38" s="356">
        <v>9</v>
      </c>
      <c r="B38" s="362" t="s">
        <v>409</v>
      </c>
      <c r="C38" s="360">
        <v>1</v>
      </c>
      <c r="D38" s="360">
        <v>10800</v>
      </c>
      <c r="E38" s="360"/>
      <c r="F38" s="360"/>
      <c r="G38" s="360">
        <f t="shared" si="15"/>
        <v>10800</v>
      </c>
      <c r="H38" s="360">
        <v>5500.8</v>
      </c>
      <c r="I38" s="360">
        <v>5299.2</v>
      </c>
      <c r="J38" s="364">
        <f t="shared" si="19"/>
        <v>1059.8399999999999</v>
      </c>
      <c r="K38" s="360">
        <f t="shared" si="17"/>
        <v>4239.3599999999997</v>
      </c>
      <c r="L38" s="360">
        <f t="shared" si="18"/>
        <v>6560.64</v>
      </c>
      <c r="M38" s="342"/>
      <c r="N38" s="342"/>
    </row>
    <row r="39" spans="1:14">
      <c r="A39" s="356">
        <v>10</v>
      </c>
      <c r="B39" s="362" t="s">
        <v>416</v>
      </c>
      <c r="C39" s="360"/>
      <c r="D39" s="360">
        <v>15000</v>
      </c>
      <c r="E39" s="369"/>
      <c r="F39" s="360"/>
      <c r="G39" s="360">
        <f t="shared" si="15"/>
        <v>15000</v>
      </c>
      <c r="H39" s="360">
        <v>7320</v>
      </c>
      <c r="I39" s="360">
        <v>7680</v>
      </c>
      <c r="J39" s="364">
        <f t="shared" si="19"/>
        <v>1536</v>
      </c>
      <c r="K39" s="360">
        <f t="shared" si="17"/>
        <v>6144</v>
      </c>
      <c r="L39" s="360">
        <f t="shared" si="18"/>
        <v>8856</v>
      </c>
      <c r="M39" s="342"/>
      <c r="N39" s="342"/>
    </row>
    <row r="40" spans="1:14">
      <c r="A40" s="356">
        <v>11</v>
      </c>
      <c r="B40" s="362" t="s">
        <v>431</v>
      </c>
      <c r="C40" s="360">
        <v>1</v>
      </c>
      <c r="D40" s="369">
        <v>0</v>
      </c>
      <c r="E40" s="369">
        <v>246000</v>
      </c>
      <c r="F40" s="360"/>
      <c r="G40" s="360">
        <f t="shared" si="15"/>
        <v>246000</v>
      </c>
      <c r="H40" s="360">
        <v>0</v>
      </c>
      <c r="I40" s="360">
        <v>0</v>
      </c>
      <c r="J40" s="364">
        <f>E40*0.2*2/12</f>
        <v>8200</v>
      </c>
      <c r="K40" s="360">
        <f t="shared" si="17"/>
        <v>237800</v>
      </c>
      <c r="L40" s="360">
        <f t="shared" si="18"/>
        <v>8200</v>
      </c>
      <c r="M40" s="342"/>
      <c r="N40" s="342"/>
    </row>
    <row r="41" spans="1:14">
      <c r="A41" s="356">
        <v>12</v>
      </c>
      <c r="B41" s="362" t="s">
        <v>415</v>
      </c>
      <c r="C41" s="360">
        <v>2</v>
      </c>
      <c r="D41" s="369">
        <v>16000</v>
      </c>
      <c r="E41" s="369"/>
      <c r="F41" s="360"/>
      <c r="G41" s="360">
        <f t="shared" si="15"/>
        <v>16000</v>
      </c>
      <c r="H41" s="360">
        <v>7637.3333333333339</v>
      </c>
      <c r="I41" s="360">
        <v>8362.6666666666661</v>
      </c>
      <c r="J41" s="364">
        <f>E41*0.2+I41*0.2</f>
        <v>1672.5333333333333</v>
      </c>
      <c r="K41" s="360">
        <f t="shared" si="17"/>
        <v>6690.1333333333332</v>
      </c>
      <c r="L41" s="360">
        <f t="shared" si="18"/>
        <v>9309.8666666666668</v>
      </c>
    </row>
    <row r="42" spans="1:14">
      <c r="A42" s="356"/>
      <c r="B42" s="362"/>
      <c r="C42" s="363"/>
      <c r="D42" s="367">
        <f>SUM(D29:D41)</f>
        <v>2071863.68</v>
      </c>
      <c r="E42" s="367">
        <f t="shared" ref="E42" si="20">SUM(E30:E41)</f>
        <v>338433</v>
      </c>
      <c r="F42" s="367">
        <f t="shared" ref="F42:L42" si="21">SUM(F30:F41)</f>
        <v>0</v>
      </c>
      <c r="G42" s="367">
        <f t="shared" si="21"/>
        <v>2410296.6799999997</v>
      </c>
      <c r="H42" s="367">
        <f t="shared" si="21"/>
        <v>1021051.1826133332</v>
      </c>
      <c r="I42" s="367">
        <f t="shared" si="21"/>
        <v>1050812.4973866667</v>
      </c>
      <c r="J42" s="367">
        <f t="shared" si="21"/>
        <v>219903.04947733344</v>
      </c>
      <c r="K42" s="367">
        <f t="shared" si="21"/>
        <v>1169342.4479093335</v>
      </c>
      <c r="L42" s="367">
        <f t="shared" si="21"/>
        <v>1240954.2320906667</v>
      </c>
      <c r="M42" s="342"/>
      <c r="N42" s="342"/>
    </row>
    <row r="43" spans="1:14">
      <c r="A43" s="357"/>
      <c r="B43" s="357" t="s">
        <v>12</v>
      </c>
      <c r="C43" s="370"/>
      <c r="D43" s="371">
        <f>D42+D28+D10</f>
        <v>3084717.9899999998</v>
      </c>
      <c r="E43" s="371">
        <f>SUM(E10+E28+E42)</f>
        <v>420468</v>
      </c>
      <c r="F43" s="371">
        <f>SUM(F10+F28+F42)</f>
        <v>0</v>
      </c>
      <c r="G43" s="371">
        <f>SUM(G10+G28+G42)</f>
        <v>3505185.9899999998</v>
      </c>
      <c r="H43" s="371">
        <f>H42+H28+H10</f>
        <v>1546725.8367824997</v>
      </c>
      <c r="I43" s="371">
        <f>I42+I28+I10</f>
        <v>1537992.1532175001</v>
      </c>
      <c r="J43" s="371">
        <f>SUM(J10+J28+J42)</f>
        <v>339189.00744037511</v>
      </c>
      <c r="K43" s="371">
        <f>SUM(K10+K28+K42)</f>
        <v>1619271.1457771251</v>
      </c>
      <c r="L43" s="371">
        <f>SUM(L10+L28+L42)</f>
        <v>1885914.8442228748</v>
      </c>
      <c r="M43" s="342"/>
      <c r="N43" s="342"/>
    </row>
    <row r="44" spans="1:14">
      <c r="A44" s="342"/>
      <c r="B44" s="342"/>
      <c r="C44" s="348"/>
      <c r="D44" s="349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>
      <c r="A45" s="342"/>
      <c r="B45" s="342"/>
      <c r="C45" s="372"/>
      <c r="D45" s="373"/>
      <c r="E45" s="374"/>
      <c r="F45" s="342"/>
      <c r="G45" s="374"/>
      <c r="H45" s="375"/>
      <c r="I45" s="345"/>
      <c r="J45" s="342"/>
      <c r="K45" s="342"/>
      <c r="L45" s="342"/>
      <c r="M45" s="342"/>
      <c r="N45" s="342"/>
    </row>
    <row r="46" spans="1:14">
      <c r="A46" s="342"/>
      <c r="B46" s="342"/>
      <c r="C46" s="372"/>
      <c r="D46" s="345"/>
      <c r="E46" s="342"/>
      <c r="F46" s="342"/>
      <c r="G46" s="342"/>
      <c r="H46" s="342"/>
      <c r="I46" s="342"/>
      <c r="J46" s="342"/>
      <c r="K46" s="376" t="s">
        <v>411</v>
      </c>
      <c r="L46" s="342"/>
      <c r="M46" s="342"/>
      <c r="N46" s="342"/>
    </row>
    <row r="47" spans="1:14">
      <c r="A47" s="342"/>
      <c r="B47" s="342"/>
      <c r="C47" s="372"/>
      <c r="D47" s="345"/>
      <c r="E47" s="342"/>
      <c r="F47" s="342"/>
      <c r="G47" s="342"/>
      <c r="H47" s="342"/>
      <c r="I47" s="342"/>
      <c r="J47" s="377"/>
      <c r="K47" s="342"/>
      <c r="L47" s="342"/>
      <c r="M47" s="342"/>
      <c r="N47" s="342"/>
    </row>
    <row r="48" spans="1:14">
      <c r="A48" s="342"/>
      <c r="B48" s="342"/>
      <c r="C48" s="372"/>
      <c r="D48" s="345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>
      <c r="A49" s="378"/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>
      <c r="A50" s="378"/>
      <c r="B50" s="342"/>
      <c r="C50" s="342"/>
      <c r="D50" s="342"/>
      <c r="E50" s="342"/>
      <c r="F50" s="379"/>
      <c r="G50" s="380"/>
      <c r="H50" s="342"/>
      <c r="I50" s="342"/>
      <c r="J50" s="342"/>
      <c r="K50" s="342"/>
      <c r="L50" s="342"/>
      <c r="M50" s="342"/>
      <c r="N50" s="342"/>
    </row>
    <row r="51" spans="1:14">
      <c r="A51" s="378"/>
      <c r="B51" s="342"/>
      <c r="C51" s="342"/>
      <c r="D51" s="342"/>
      <c r="E51" s="342"/>
      <c r="I51" s="342"/>
    </row>
  </sheetData>
  <mergeCells count="3">
    <mergeCell ref="A3:A4"/>
    <mergeCell ref="B3:B4"/>
    <mergeCell ref="C3:C4"/>
  </mergeCells>
  <pageMargins left="0.4" right="0.23" top="0.53" bottom="0.65" header="0.5" footer="0.5"/>
  <pageSetup paperSize="9" scale="64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124"/>
  <sheetViews>
    <sheetView topLeftCell="A10" workbookViewId="0">
      <selection activeCell="G124" sqref="G124"/>
    </sheetView>
  </sheetViews>
  <sheetFormatPr defaultColWidth="8.85546875" defaultRowHeight="12.75"/>
  <cols>
    <col min="1" max="1" width="3" style="150" bestFit="1" customWidth="1"/>
    <col min="2" max="2" width="43.42578125" style="150" customWidth="1"/>
    <col min="3" max="3" width="7" style="150" customWidth="1"/>
    <col min="4" max="4" width="11.7109375" style="158" customWidth="1"/>
    <col min="5" max="5" width="16.140625" style="158" customWidth="1"/>
    <col min="6" max="6" width="9.85546875" style="158" bestFit="1" customWidth="1"/>
    <col min="7" max="7" width="14.5703125" style="158" bestFit="1" customWidth="1"/>
    <col min="8" max="16384" width="8.85546875" style="150"/>
  </cols>
  <sheetData>
    <row r="1" spans="2:7" ht="15.75">
      <c r="B1" s="25" t="s">
        <v>414</v>
      </c>
    </row>
    <row r="2" spans="2:7" ht="15">
      <c r="B2" s="512" t="s">
        <v>432</v>
      </c>
      <c r="C2" s="512"/>
      <c r="D2" s="512"/>
      <c r="E2" s="512"/>
    </row>
    <row r="3" spans="2:7">
      <c r="B3" s="513" t="s">
        <v>3</v>
      </c>
      <c r="C3" s="508" t="s">
        <v>4</v>
      </c>
      <c r="D3" s="325" t="s">
        <v>5</v>
      </c>
      <c r="E3" s="324" t="s">
        <v>6</v>
      </c>
      <c r="F3" s="324" t="s">
        <v>7</v>
      </c>
      <c r="G3" s="326" t="s">
        <v>5</v>
      </c>
    </row>
    <row r="4" spans="2:7">
      <c r="B4" s="514"/>
      <c r="C4" s="509"/>
      <c r="D4" s="328">
        <v>43466</v>
      </c>
      <c r="E4" s="327"/>
      <c r="F4" s="327"/>
      <c r="G4" s="328">
        <v>43830</v>
      </c>
    </row>
    <row r="5" spans="2:7">
      <c r="B5" s="331" t="s">
        <v>390</v>
      </c>
      <c r="C5" s="332"/>
      <c r="D5" s="360">
        <v>161908</v>
      </c>
      <c r="E5" s="330"/>
      <c r="F5" s="330"/>
      <c r="G5" s="330">
        <f>D5+E5-F5</f>
        <v>161908</v>
      </c>
    </row>
    <row r="6" spans="2:7">
      <c r="B6" s="331" t="s">
        <v>391</v>
      </c>
      <c r="C6" s="331"/>
      <c r="D6" s="360">
        <v>123000</v>
      </c>
      <c r="E6" s="330"/>
      <c r="F6" s="330"/>
      <c r="G6" s="330">
        <f t="shared" ref="G6" si="0">D6+E6-F6</f>
        <v>123000</v>
      </c>
    </row>
    <row r="7" spans="2:7">
      <c r="B7" s="331" t="s">
        <v>191</v>
      </c>
      <c r="C7" s="332">
        <v>1</v>
      </c>
      <c r="D7" s="360">
        <v>14041.67</v>
      </c>
      <c r="E7" s="330"/>
      <c r="F7" s="330"/>
      <c r="G7" s="330">
        <f t="shared" ref="G7:G36" si="1">D7+E7-F7</f>
        <v>14041.67</v>
      </c>
    </row>
    <row r="8" spans="2:7">
      <c r="B8" s="331" t="s">
        <v>189</v>
      </c>
      <c r="C8" s="332">
        <v>1</v>
      </c>
      <c r="D8" s="360">
        <v>148250</v>
      </c>
      <c r="E8" s="330"/>
      <c r="F8" s="330"/>
      <c r="G8" s="330">
        <f t="shared" si="1"/>
        <v>148250</v>
      </c>
    </row>
    <row r="9" spans="2:7">
      <c r="B9" s="331" t="s">
        <v>392</v>
      </c>
      <c r="C9" s="330">
        <v>2</v>
      </c>
      <c r="D9" s="360">
        <v>23100</v>
      </c>
      <c r="E9" s="330"/>
      <c r="F9" s="330"/>
      <c r="G9" s="330">
        <f t="shared" si="1"/>
        <v>23100</v>
      </c>
    </row>
    <row r="10" spans="2:7">
      <c r="B10" s="331" t="s">
        <v>393</v>
      </c>
      <c r="C10" s="330">
        <v>2</v>
      </c>
      <c r="D10" s="360">
        <v>4200</v>
      </c>
      <c r="E10" s="330"/>
      <c r="F10" s="330"/>
      <c r="G10" s="330">
        <f t="shared" si="1"/>
        <v>4200</v>
      </c>
    </row>
    <row r="11" spans="2:7">
      <c r="B11" s="331" t="s">
        <v>11</v>
      </c>
      <c r="C11" s="330">
        <v>3</v>
      </c>
      <c r="D11" s="360">
        <v>50000</v>
      </c>
      <c r="E11" s="330"/>
      <c r="F11" s="330"/>
      <c r="G11" s="330">
        <f t="shared" si="1"/>
        <v>50000</v>
      </c>
    </row>
    <row r="12" spans="2:7">
      <c r="B12" s="331" t="s">
        <v>193</v>
      </c>
      <c r="C12" s="330">
        <v>4</v>
      </c>
      <c r="D12" s="360">
        <v>40000</v>
      </c>
      <c r="E12" s="330"/>
      <c r="F12" s="330"/>
      <c r="G12" s="330">
        <f t="shared" si="1"/>
        <v>40000</v>
      </c>
    </row>
    <row r="13" spans="2:7">
      <c r="B13" s="331" t="s">
        <v>102</v>
      </c>
      <c r="C13" s="330">
        <v>1</v>
      </c>
      <c r="D13" s="360">
        <v>20416.669999999998</v>
      </c>
      <c r="E13" s="330"/>
      <c r="F13" s="330"/>
      <c r="G13" s="330">
        <f t="shared" si="1"/>
        <v>20416.669999999998</v>
      </c>
    </row>
    <row r="14" spans="2:7">
      <c r="B14" s="331" t="s">
        <v>394</v>
      </c>
      <c r="C14" s="330">
        <v>2</v>
      </c>
      <c r="D14" s="360">
        <v>13440</v>
      </c>
      <c r="E14" s="330"/>
      <c r="F14" s="330"/>
      <c r="G14" s="330">
        <f t="shared" si="1"/>
        <v>13440</v>
      </c>
    </row>
    <row r="15" spans="2:7">
      <c r="B15" s="331" t="s">
        <v>395</v>
      </c>
      <c r="C15" s="330"/>
      <c r="D15" s="360">
        <v>8000</v>
      </c>
      <c r="E15" s="330"/>
      <c r="F15" s="330"/>
      <c r="G15" s="330">
        <f t="shared" si="1"/>
        <v>8000</v>
      </c>
    </row>
    <row r="16" spans="2:7">
      <c r="B16" s="331" t="s">
        <v>396</v>
      </c>
      <c r="C16" s="330">
        <v>2</v>
      </c>
      <c r="D16" s="360">
        <v>1306.68</v>
      </c>
      <c r="E16" s="330"/>
      <c r="F16" s="335"/>
      <c r="G16" s="330">
        <f t="shared" si="1"/>
        <v>1306.68</v>
      </c>
    </row>
    <row r="17" spans="2:7">
      <c r="B17" s="331" t="s">
        <v>397</v>
      </c>
      <c r="C17" s="330"/>
      <c r="D17" s="360">
        <v>75821.649999999994</v>
      </c>
      <c r="E17" s="330"/>
      <c r="F17" s="335"/>
      <c r="G17" s="330">
        <f t="shared" si="1"/>
        <v>75821.649999999994</v>
      </c>
    </row>
    <row r="18" spans="2:7">
      <c r="B18" s="331" t="s">
        <v>398</v>
      </c>
      <c r="C18" s="330">
        <v>2</v>
      </c>
      <c r="D18" s="360">
        <v>106260</v>
      </c>
      <c r="E18" s="330"/>
      <c r="F18" s="335"/>
      <c r="G18" s="330">
        <f t="shared" si="1"/>
        <v>106260</v>
      </c>
    </row>
    <row r="19" spans="2:7">
      <c r="B19" s="331" t="s">
        <v>399</v>
      </c>
      <c r="C19" s="330"/>
      <c r="D19" s="360">
        <v>2208.34</v>
      </c>
      <c r="E19" s="330"/>
      <c r="F19" s="335"/>
      <c r="G19" s="330">
        <f t="shared" si="1"/>
        <v>2208.34</v>
      </c>
    </row>
    <row r="20" spans="2:7">
      <c r="B20" s="331" t="s">
        <v>400</v>
      </c>
      <c r="C20" s="330">
        <v>3</v>
      </c>
      <c r="D20" s="360">
        <v>73150</v>
      </c>
      <c r="E20" s="330"/>
      <c r="F20" s="330"/>
      <c r="G20" s="330">
        <f t="shared" si="1"/>
        <v>73150</v>
      </c>
    </row>
    <row r="21" spans="2:7">
      <c r="B21" s="331" t="s">
        <v>401</v>
      </c>
      <c r="C21" s="330">
        <v>1</v>
      </c>
      <c r="D21" s="360">
        <v>38250.300000000003</v>
      </c>
      <c r="E21" s="330"/>
      <c r="F21" s="330"/>
      <c r="G21" s="330">
        <f t="shared" si="1"/>
        <v>38250.300000000003</v>
      </c>
    </row>
    <row r="22" spans="2:7">
      <c r="B22" s="331" t="s">
        <v>384</v>
      </c>
      <c r="C22" s="330">
        <v>1</v>
      </c>
      <c r="D22" s="360">
        <v>79167</v>
      </c>
      <c r="E22" s="330"/>
      <c r="F22" s="330"/>
      <c r="G22" s="330">
        <f t="shared" si="1"/>
        <v>79167</v>
      </c>
    </row>
    <row r="23" spans="2:7">
      <c r="B23" s="331" t="s">
        <v>430</v>
      </c>
      <c r="C23" s="330"/>
      <c r="D23" s="360">
        <v>0</v>
      </c>
      <c r="E23" s="330">
        <v>82035</v>
      </c>
      <c r="F23" s="330"/>
      <c r="G23" s="330">
        <f t="shared" si="1"/>
        <v>82035</v>
      </c>
    </row>
    <row r="24" spans="2:7">
      <c r="B24" s="331" t="s">
        <v>402</v>
      </c>
      <c r="C24" s="330">
        <v>1</v>
      </c>
      <c r="D24" s="360">
        <v>30334</v>
      </c>
      <c r="E24" s="330"/>
      <c r="F24" s="330"/>
      <c r="G24" s="330">
        <f t="shared" si="1"/>
        <v>30334</v>
      </c>
    </row>
    <row r="25" spans="2:7">
      <c r="B25" s="331" t="s">
        <v>195</v>
      </c>
      <c r="C25" s="330"/>
      <c r="D25" s="360">
        <v>829087</v>
      </c>
      <c r="E25" s="330">
        <v>92433</v>
      </c>
      <c r="F25" s="330"/>
      <c r="G25" s="330">
        <f t="shared" si="1"/>
        <v>921520</v>
      </c>
    </row>
    <row r="26" spans="2:7">
      <c r="B26" s="331" t="s">
        <v>403</v>
      </c>
      <c r="C26" s="330">
        <v>12</v>
      </c>
      <c r="D26" s="360">
        <v>708000</v>
      </c>
      <c r="E26" s="330"/>
      <c r="F26" s="330"/>
      <c r="G26" s="330">
        <f t="shared" si="1"/>
        <v>708000</v>
      </c>
    </row>
    <row r="27" spans="2:7">
      <c r="B27" s="331" t="s">
        <v>404</v>
      </c>
      <c r="C27" s="330">
        <v>3</v>
      </c>
      <c r="D27" s="360">
        <v>267000</v>
      </c>
      <c r="E27" s="330"/>
      <c r="F27" s="330"/>
      <c r="G27" s="330">
        <f t="shared" si="1"/>
        <v>267000</v>
      </c>
    </row>
    <row r="28" spans="2:7">
      <c r="B28" s="331" t="s">
        <v>405</v>
      </c>
      <c r="C28" s="330">
        <v>2</v>
      </c>
      <c r="D28" s="360">
        <v>91666.68</v>
      </c>
      <c r="E28" s="330"/>
      <c r="F28" s="330"/>
      <c r="G28" s="330">
        <f t="shared" si="1"/>
        <v>91666.68</v>
      </c>
    </row>
    <row r="29" spans="2:7">
      <c r="B29" s="331" t="s">
        <v>406</v>
      </c>
      <c r="C29" s="330">
        <v>1</v>
      </c>
      <c r="D29" s="360">
        <v>2500</v>
      </c>
      <c r="E29" s="330"/>
      <c r="F29" s="330"/>
      <c r="G29" s="330">
        <f t="shared" si="1"/>
        <v>2500</v>
      </c>
    </row>
    <row r="30" spans="2:7">
      <c r="B30" s="331" t="s">
        <v>407</v>
      </c>
      <c r="C30" s="330"/>
      <c r="D30" s="360">
        <v>93060</v>
      </c>
      <c r="E30" s="330"/>
      <c r="F30" s="330"/>
      <c r="G30" s="330">
        <f t="shared" si="1"/>
        <v>93060</v>
      </c>
    </row>
    <row r="31" spans="2:7">
      <c r="B31" s="331" t="s">
        <v>408</v>
      </c>
      <c r="C31" s="330">
        <v>8</v>
      </c>
      <c r="D31" s="360">
        <v>30000</v>
      </c>
      <c r="E31" s="330"/>
      <c r="F31" s="335"/>
      <c r="G31" s="330">
        <f t="shared" si="1"/>
        <v>30000</v>
      </c>
    </row>
    <row r="32" spans="2:7">
      <c r="B32" s="331" t="s">
        <v>190</v>
      </c>
      <c r="C32" s="330">
        <v>30</v>
      </c>
      <c r="D32" s="360">
        <v>8750</v>
      </c>
      <c r="E32" s="330"/>
      <c r="F32" s="335"/>
      <c r="G32" s="330">
        <f t="shared" si="1"/>
        <v>8750</v>
      </c>
    </row>
    <row r="33" spans="2:13">
      <c r="B33" s="331" t="s">
        <v>409</v>
      </c>
      <c r="C33" s="330">
        <v>1</v>
      </c>
      <c r="D33" s="360">
        <v>10800</v>
      </c>
      <c r="E33" s="330"/>
      <c r="F33" s="330"/>
      <c r="G33" s="330">
        <f t="shared" si="1"/>
        <v>10800</v>
      </c>
    </row>
    <row r="34" spans="2:13">
      <c r="B34" s="331" t="s">
        <v>416</v>
      </c>
      <c r="C34" s="330">
        <v>1</v>
      </c>
      <c r="D34" s="360">
        <v>15000</v>
      </c>
      <c r="E34" s="336"/>
      <c r="F34" s="330"/>
      <c r="G34" s="330">
        <f t="shared" si="1"/>
        <v>15000</v>
      </c>
    </row>
    <row r="35" spans="2:13">
      <c r="B35" s="331" t="s">
        <v>431</v>
      </c>
      <c r="C35" s="330"/>
      <c r="D35" s="360">
        <v>0</v>
      </c>
      <c r="E35" s="336">
        <v>246000</v>
      </c>
      <c r="F35" s="330"/>
      <c r="G35" s="330">
        <f t="shared" si="1"/>
        <v>246000</v>
      </c>
    </row>
    <row r="36" spans="2:13">
      <c r="B36" s="337" t="s">
        <v>415</v>
      </c>
      <c r="C36" s="333">
        <v>2</v>
      </c>
      <c r="D36" s="150">
        <v>16000</v>
      </c>
      <c r="E36" s="338"/>
      <c r="F36" s="339"/>
      <c r="G36" s="330">
        <f t="shared" si="1"/>
        <v>16000</v>
      </c>
    </row>
    <row r="37" spans="2:13">
      <c r="B37" s="329" t="s">
        <v>12</v>
      </c>
      <c r="C37" s="340"/>
      <c r="D37" s="369">
        <f>SUM(D5:D36)</f>
        <v>3084717.99</v>
      </c>
      <c r="E37" s="341">
        <f>SUM(E5:E36)</f>
        <v>420468</v>
      </c>
      <c r="F37" s="341">
        <f>SUM(F5:F36)</f>
        <v>0</v>
      </c>
      <c r="G37" s="341">
        <f>SUM(G5:G36)</f>
        <v>3505185.99</v>
      </c>
    </row>
    <row r="38" spans="2:13" ht="15">
      <c r="B38" s="317"/>
      <c r="C38" s="317"/>
      <c r="D38" s="369"/>
      <c r="E38" s="317"/>
    </row>
    <row r="39" spans="2:13" ht="15">
      <c r="B39" s="317"/>
      <c r="C39" s="317"/>
      <c r="D39" s="317"/>
      <c r="E39" s="317"/>
    </row>
    <row r="40" spans="2:13" ht="15">
      <c r="B40" s="317"/>
      <c r="C40" s="317"/>
      <c r="D40" s="317"/>
      <c r="E40" s="317"/>
    </row>
    <row r="41" spans="2:13" ht="15">
      <c r="B41" s="317"/>
      <c r="C41" s="317"/>
      <c r="D41" s="317"/>
      <c r="E41" s="317"/>
    </row>
    <row r="42" spans="2:13" ht="15">
      <c r="B42" s="317"/>
      <c r="C42" s="317"/>
      <c r="D42" s="317"/>
      <c r="E42" s="317"/>
    </row>
    <row r="45" spans="2:13">
      <c r="M45" s="166"/>
    </row>
    <row r="47" spans="2:13">
      <c r="F47" s="281" t="s">
        <v>196</v>
      </c>
    </row>
    <row r="49" spans="1:7" ht="15">
      <c r="B49" s="512" t="s">
        <v>433</v>
      </c>
      <c r="C49" s="512"/>
      <c r="D49" s="512"/>
      <c r="E49" s="512"/>
    </row>
    <row r="51" spans="1:7" ht="12.75" customHeight="1">
      <c r="A51" s="504" t="s">
        <v>2</v>
      </c>
      <c r="B51" s="506" t="s">
        <v>3</v>
      </c>
      <c r="C51" s="504" t="s">
        <v>4</v>
      </c>
      <c r="D51" s="155" t="s">
        <v>5</v>
      </c>
      <c r="E51" s="510" t="s">
        <v>6</v>
      </c>
      <c r="F51" s="510" t="s">
        <v>7</v>
      </c>
      <c r="G51" s="155" t="s">
        <v>5</v>
      </c>
    </row>
    <row r="52" spans="1:7" ht="12.75" customHeight="1">
      <c r="A52" s="505"/>
      <c r="B52" s="507"/>
      <c r="C52" s="505"/>
      <c r="D52" s="157">
        <v>43466</v>
      </c>
      <c r="E52" s="511"/>
      <c r="F52" s="511"/>
      <c r="G52" s="157">
        <v>43830</v>
      </c>
    </row>
    <row r="53" spans="1:7">
      <c r="A53" s="165">
        <v>1</v>
      </c>
      <c r="B53" s="331" t="s">
        <v>390</v>
      </c>
      <c r="C53" s="332"/>
      <c r="D53" s="330">
        <v>79011.104000000007</v>
      </c>
      <c r="E53" s="278">
        <v>16579.379199999999</v>
      </c>
      <c r="F53" s="278"/>
      <c r="G53" s="278">
        <f>D53+E53-F53</f>
        <v>95590.483200000002</v>
      </c>
    </row>
    <row r="54" spans="1:7">
      <c r="A54" s="165">
        <v>2</v>
      </c>
      <c r="B54" s="331" t="s">
        <v>391</v>
      </c>
      <c r="C54" s="331"/>
      <c r="D54" s="330">
        <v>62648</v>
      </c>
      <c r="E54" s="278">
        <v>12070.400000000001</v>
      </c>
      <c r="F54" s="278"/>
      <c r="G54" s="278">
        <f t="shared" ref="G54" si="2">D54+E54-F54</f>
        <v>74718.399999999994</v>
      </c>
    </row>
    <row r="55" spans="1:7">
      <c r="A55" s="165">
        <v>3</v>
      </c>
      <c r="B55" s="331" t="s">
        <v>191</v>
      </c>
      <c r="C55" s="332">
        <v>1</v>
      </c>
      <c r="D55" s="330">
        <v>7002.1127733333333</v>
      </c>
      <c r="E55" s="278">
        <v>1407.9114453333334</v>
      </c>
      <c r="F55" s="278"/>
      <c r="G55" s="278">
        <f t="shared" ref="G55:G84" si="3">D55+E55-F55</f>
        <v>8410.0242186666674</v>
      </c>
    </row>
    <row r="56" spans="1:7">
      <c r="A56" s="165">
        <v>4</v>
      </c>
      <c r="B56" s="331" t="s">
        <v>189</v>
      </c>
      <c r="C56" s="332">
        <v>1</v>
      </c>
      <c r="D56" s="330">
        <v>43271.833333333328</v>
      </c>
      <c r="E56" s="278">
        <v>20995.633333333335</v>
      </c>
      <c r="F56" s="278"/>
      <c r="G56" s="278">
        <f t="shared" si="3"/>
        <v>64267.46666666666</v>
      </c>
    </row>
    <row r="57" spans="1:7">
      <c r="A57" s="165">
        <v>5</v>
      </c>
      <c r="B57" s="331" t="s">
        <v>392</v>
      </c>
      <c r="C57" s="330">
        <v>2</v>
      </c>
      <c r="D57" s="330">
        <v>13625.390625</v>
      </c>
      <c r="E57" s="334">
        <v>2368.65234375</v>
      </c>
      <c r="F57" s="278"/>
      <c r="G57" s="278">
        <f t="shared" si="3"/>
        <v>15994.04296875</v>
      </c>
    </row>
    <row r="58" spans="1:7">
      <c r="A58" s="165">
        <v>6</v>
      </c>
      <c r="B58" s="331" t="s">
        <v>393</v>
      </c>
      <c r="C58" s="330">
        <v>2</v>
      </c>
      <c r="D58" s="330">
        <v>2477.34375</v>
      </c>
      <c r="E58" s="334">
        <v>430.6640625</v>
      </c>
      <c r="F58" s="278"/>
      <c r="G58" s="278">
        <f t="shared" si="3"/>
        <v>2908.0078125</v>
      </c>
    </row>
    <row r="59" spans="1:7">
      <c r="A59" s="165">
        <v>7</v>
      </c>
      <c r="B59" s="331" t="s">
        <v>11</v>
      </c>
      <c r="C59" s="330">
        <v>3</v>
      </c>
      <c r="D59" s="330">
        <v>29492.1875</v>
      </c>
      <c r="E59" s="334">
        <v>5126.953125</v>
      </c>
      <c r="F59" s="278"/>
      <c r="G59" s="278">
        <f t="shared" si="3"/>
        <v>34619.140625</v>
      </c>
    </row>
    <row r="60" spans="1:7">
      <c r="A60" s="165">
        <v>8</v>
      </c>
      <c r="B60" s="331" t="s">
        <v>193</v>
      </c>
      <c r="C60" s="330">
        <v>4</v>
      </c>
      <c r="D60" s="330">
        <v>23593.75</v>
      </c>
      <c r="E60" s="334">
        <v>4101.5625</v>
      </c>
      <c r="F60" s="278"/>
      <c r="G60" s="278">
        <f t="shared" si="3"/>
        <v>27695.3125</v>
      </c>
    </row>
    <row r="61" spans="1:7">
      <c r="A61" s="165">
        <v>9</v>
      </c>
      <c r="B61" s="331" t="s">
        <v>102</v>
      </c>
      <c r="C61" s="330">
        <v>1</v>
      </c>
      <c r="D61" s="330">
        <v>12042.6451953125</v>
      </c>
      <c r="E61" s="334">
        <v>2093.5062011718746</v>
      </c>
      <c r="F61" s="278"/>
      <c r="G61" s="278">
        <f t="shared" si="3"/>
        <v>14136.151396484374</v>
      </c>
    </row>
    <row r="62" spans="1:7">
      <c r="A62" s="165">
        <v>10</v>
      </c>
      <c r="B62" s="331" t="s">
        <v>394</v>
      </c>
      <c r="C62" s="330">
        <v>2</v>
      </c>
      <c r="D62" s="330">
        <v>7927.5</v>
      </c>
      <c r="E62" s="334">
        <v>1378.125</v>
      </c>
      <c r="F62" s="278"/>
      <c r="G62" s="278">
        <f t="shared" si="3"/>
        <v>9305.625</v>
      </c>
    </row>
    <row r="63" spans="1:7">
      <c r="A63" s="165">
        <v>11</v>
      </c>
      <c r="B63" s="331" t="s">
        <v>395</v>
      </c>
      <c r="C63" s="330"/>
      <c r="D63" s="330">
        <v>4812.5</v>
      </c>
      <c r="E63" s="334">
        <v>796.875</v>
      </c>
      <c r="F63" s="278"/>
      <c r="G63" s="278">
        <f t="shared" si="3"/>
        <v>5609.375</v>
      </c>
    </row>
    <row r="64" spans="1:7">
      <c r="A64" s="165">
        <v>12</v>
      </c>
      <c r="B64" s="331" t="s">
        <v>396</v>
      </c>
      <c r="C64" s="330">
        <v>2</v>
      </c>
      <c r="D64" s="330">
        <v>770.73703124999997</v>
      </c>
      <c r="E64" s="334">
        <v>133.98574218750002</v>
      </c>
      <c r="F64" s="278"/>
      <c r="G64" s="278">
        <f t="shared" si="3"/>
        <v>904.7227734375</v>
      </c>
    </row>
    <row r="65" spans="1:7">
      <c r="A65" s="165">
        <v>13</v>
      </c>
      <c r="B65" s="331" t="s">
        <v>397</v>
      </c>
      <c r="C65" s="330"/>
      <c r="D65" s="330">
        <v>44722.926367187494</v>
      </c>
      <c r="E65" s="334">
        <v>7774.680908203125</v>
      </c>
      <c r="F65" s="278"/>
      <c r="G65" s="278">
        <f t="shared" si="3"/>
        <v>52497.607275390619</v>
      </c>
    </row>
    <row r="66" spans="1:7">
      <c r="A66" s="165">
        <v>14</v>
      </c>
      <c r="B66" s="331" t="s">
        <v>398</v>
      </c>
      <c r="C66" s="330">
        <v>2</v>
      </c>
      <c r="D66" s="330">
        <v>62676.796875</v>
      </c>
      <c r="E66" s="334">
        <v>10895.80078125</v>
      </c>
      <c r="F66" s="278"/>
      <c r="G66" s="278">
        <f t="shared" si="3"/>
        <v>73572.59765625</v>
      </c>
    </row>
    <row r="67" spans="1:7">
      <c r="A67" s="165">
        <v>15</v>
      </c>
      <c r="B67" s="331" t="s">
        <v>399</v>
      </c>
      <c r="C67" s="330"/>
      <c r="D67" s="330">
        <v>1302.5755468750001</v>
      </c>
      <c r="E67" s="334">
        <v>226.44111328125001</v>
      </c>
      <c r="F67" s="278"/>
      <c r="G67" s="278">
        <f t="shared" si="3"/>
        <v>1529.0166601562501</v>
      </c>
    </row>
    <row r="68" spans="1:7">
      <c r="A68" s="165">
        <v>16</v>
      </c>
      <c r="B68" s="331" t="s">
        <v>400</v>
      </c>
      <c r="C68" s="330">
        <v>3</v>
      </c>
      <c r="D68" s="330">
        <v>43147.0703125</v>
      </c>
      <c r="E68" s="334">
        <v>7500.732421875</v>
      </c>
      <c r="F68" s="278"/>
      <c r="G68" s="278">
        <f t="shared" si="3"/>
        <v>50647.802734375</v>
      </c>
    </row>
    <row r="69" spans="1:7">
      <c r="A69" s="165">
        <v>17</v>
      </c>
      <c r="B69" s="331" t="s">
        <v>401</v>
      </c>
      <c r="C69" s="330">
        <v>1</v>
      </c>
      <c r="D69" s="330">
        <v>22561.700390625003</v>
      </c>
      <c r="E69" s="334">
        <v>3922.14990234375</v>
      </c>
      <c r="F69" s="278"/>
      <c r="G69" s="278">
        <f t="shared" si="3"/>
        <v>26483.850292968753</v>
      </c>
    </row>
    <row r="70" spans="1:7">
      <c r="A70" s="165">
        <v>18</v>
      </c>
      <c r="B70" s="331" t="s">
        <v>384</v>
      </c>
      <c r="C70" s="330">
        <v>1</v>
      </c>
      <c r="D70" s="330">
        <v>46696.16015625</v>
      </c>
      <c r="E70" s="334">
        <v>8117.7099609375</v>
      </c>
      <c r="F70" s="278"/>
      <c r="G70" s="278">
        <f t="shared" si="3"/>
        <v>54813.8701171875</v>
      </c>
    </row>
    <row r="71" spans="1:7">
      <c r="A71" s="165">
        <v>19</v>
      </c>
      <c r="B71" s="331" t="s">
        <v>430</v>
      </c>
      <c r="C71" s="330"/>
      <c r="D71" s="330">
        <v>0</v>
      </c>
      <c r="E71" s="334">
        <v>10254.375</v>
      </c>
      <c r="F71" s="278"/>
      <c r="G71" s="278">
        <f t="shared" si="3"/>
        <v>10254.375</v>
      </c>
    </row>
    <row r="72" spans="1:7">
      <c r="A72" s="165">
        <v>20</v>
      </c>
      <c r="B72" s="331" t="s">
        <v>402</v>
      </c>
      <c r="C72" s="330">
        <v>1</v>
      </c>
      <c r="D72" s="330">
        <v>17892.3203125</v>
      </c>
      <c r="E72" s="334">
        <v>3110.419921875</v>
      </c>
      <c r="F72" s="278"/>
      <c r="G72" s="278">
        <f t="shared" si="3"/>
        <v>21002.740234375</v>
      </c>
    </row>
    <row r="73" spans="1:7">
      <c r="A73" s="165">
        <v>21</v>
      </c>
      <c r="B73" s="331" t="s">
        <v>195</v>
      </c>
      <c r="C73" s="330"/>
      <c r="D73" s="330">
        <v>406494.20693333313</v>
      </c>
      <c r="E73" s="334">
        <v>86059.108613333388</v>
      </c>
      <c r="F73" s="278"/>
      <c r="G73" s="278">
        <f t="shared" si="3"/>
        <v>492553.3155466665</v>
      </c>
    </row>
    <row r="74" spans="1:7">
      <c r="A74" s="165">
        <v>22</v>
      </c>
      <c r="B74" s="331" t="s">
        <v>403</v>
      </c>
      <c r="C74" s="330">
        <v>12</v>
      </c>
      <c r="D74" s="330">
        <v>350496</v>
      </c>
      <c r="E74" s="334">
        <v>71500.800000000003</v>
      </c>
      <c r="F74" s="278"/>
      <c r="G74" s="278">
        <f t="shared" si="3"/>
        <v>421996.79999999999</v>
      </c>
    </row>
    <row r="75" spans="1:7">
      <c r="A75" s="165">
        <v>23</v>
      </c>
      <c r="B75" s="331" t="s">
        <v>404</v>
      </c>
      <c r="C75" s="330">
        <v>3</v>
      </c>
      <c r="D75" s="330">
        <v>130584</v>
      </c>
      <c r="E75" s="334">
        <v>27283.200000000001</v>
      </c>
      <c r="F75" s="278"/>
      <c r="G75" s="278">
        <f t="shared" si="3"/>
        <v>157867.20000000001</v>
      </c>
    </row>
    <row r="76" spans="1:7">
      <c r="A76" s="165">
        <v>24</v>
      </c>
      <c r="B76" s="331" t="s">
        <v>405</v>
      </c>
      <c r="C76" s="330">
        <v>2</v>
      </c>
      <c r="D76" s="330">
        <v>46688.895680000001</v>
      </c>
      <c r="E76" s="334">
        <v>8995.5568639999983</v>
      </c>
      <c r="F76" s="278"/>
      <c r="G76" s="278">
        <f t="shared" si="3"/>
        <v>55684.452544</v>
      </c>
    </row>
    <row r="77" spans="1:7">
      <c r="A77" s="165">
        <v>25</v>
      </c>
      <c r="B77" s="331" t="s">
        <v>406</v>
      </c>
      <c r="C77" s="330">
        <v>1</v>
      </c>
      <c r="D77" s="330">
        <v>1273.3333333333335</v>
      </c>
      <c r="E77" s="334">
        <v>245.33333333333331</v>
      </c>
      <c r="F77" s="278"/>
      <c r="G77" s="278">
        <f t="shared" si="3"/>
        <v>1518.6666666666667</v>
      </c>
    </row>
    <row r="78" spans="1:7">
      <c r="A78" s="165">
        <v>26</v>
      </c>
      <c r="B78" s="331" t="s">
        <v>407</v>
      </c>
      <c r="C78" s="330"/>
      <c r="D78" s="330">
        <v>45413.279999999999</v>
      </c>
      <c r="E78" s="334">
        <v>9529.344000000001</v>
      </c>
      <c r="F78" s="278"/>
      <c r="G78" s="278">
        <f t="shared" si="3"/>
        <v>54942.623999999996</v>
      </c>
    </row>
    <row r="79" spans="1:7">
      <c r="A79" s="165">
        <v>27</v>
      </c>
      <c r="B79" s="331" t="s">
        <v>408</v>
      </c>
      <c r="C79" s="330">
        <v>8</v>
      </c>
      <c r="D79" s="330">
        <v>15280</v>
      </c>
      <c r="E79" s="334">
        <v>2944</v>
      </c>
      <c r="F79" s="278"/>
      <c r="G79" s="278">
        <f t="shared" si="3"/>
        <v>18224</v>
      </c>
    </row>
    <row r="80" spans="1:7">
      <c r="A80" s="165">
        <v>28</v>
      </c>
      <c r="B80" s="331" t="s">
        <v>190</v>
      </c>
      <c r="C80" s="330">
        <v>30</v>
      </c>
      <c r="D80" s="330">
        <v>4363.3333333333339</v>
      </c>
      <c r="E80" s="334">
        <v>877.33333333333326</v>
      </c>
      <c r="F80" s="278"/>
      <c r="G80" s="278">
        <f t="shared" si="3"/>
        <v>5240.666666666667</v>
      </c>
    </row>
    <row r="81" spans="1:7">
      <c r="A81" s="165">
        <v>29</v>
      </c>
      <c r="B81" s="331" t="s">
        <v>409</v>
      </c>
      <c r="C81" s="330">
        <v>1</v>
      </c>
      <c r="D81" s="330">
        <v>5500.8</v>
      </c>
      <c r="E81" s="334">
        <v>1059.8399999999999</v>
      </c>
      <c r="F81" s="278"/>
      <c r="G81" s="278">
        <f t="shared" si="3"/>
        <v>6560.64</v>
      </c>
    </row>
    <row r="82" spans="1:7">
      <c r="A82" s="165">
        <v>30</v>
      </c>
      <c r="B82" s="331" t="s">
        <v>416</v>
      </c>
      <c r="C82" s="330">
        <v>1</v>
      </c>
      <c r="D82" s="330">
        <v>7320</v>
      </c>
      <c r="E82" s="334">
        <v>1536</v>
      </c>
      <c r="F82" s="278"/>
      <c r="G82" s="278">
        <f t="shared" si="3"/>
        <v>8856</v>
      </c>
    </row>
    <row r="83" spans="1:7">
      <c r="A83" s="165">
        <v>30</v>
      </c>
      <c r="B83" s="331" t="s">
        <v>431</v>
      </c>
      <c r="C83" s="330">
        <v>1</v>
      </c>
      <c r="D83" s="334">
        <v>0</v>
      </c>
      <c r="E83" s="334">
        <v>8200</v>
      </c>
      <c r="F83" s="334">
        <f>SUM(F53:F82)</f>
        <v>0</v>
      </c>
      <c r="G83" s="334">
        <f t="shared" si="3"/>
        <v>8200</v>
      </c>
    </row>
    <row r="84" spans="1:7">
      <c r="A84" s="387">
        <v>30</v>
      </c>
      <c r="B84" s="388" t="s">
        <v>415</v>
      </c>
      <c r="C84" s="389">
        <v>2</v>
      </c>
      <c r="D84" s="334">
        <v>7637.3333333333339</v>
      </c>
      <c r="E84" s="334">
        <v>1672.5333333333333</v>
      </c>
      <c r="F84" s="334"/>
      <c r="G84" s="334">
        <f t="shared" si="3"/>
        <v>9309.8666666666668</v>
      </c>
    </row>
    <row r="85" spans="1:7" ht="15">
      <c r="A85" s="160"/>
      <c r="B85" s="161" t="s">
        <v>12</v>
      </c>
      <c r="C85" s="160"/>
      <c r="D85" s="167">
        <f>SUM(D53:D84)</f>
        <v>1546725.8367824997</v>
      </c>
      <c r="E85" s="167">
        <f>SUM(E53:E84)</f>
        <v>339189.00744037505</v>
      </c>
      <c r="F85" s="390"/>
      <c r="G85" s="167">
        <f>SUM(G53:G84)</f>
        <v>1885914.8442228751</v>
      </c>
    </row>
    <row r="86" spans="1:7" ht="14.25">
      <c r="A86" s="162"/>
      <c r="B86" s="163"/>
      <c r="C86" s="162"/>
      <c r="D86" s="164"/>
      <c r="E86" s="164"/>
      <c r="F86" s="282" t="s">
        <v>196</v>
      </c>
      <c r="G86" s="164"/>
    </row>
    <row r="87" spans="1:7" ht="14.25">
      <c r="A87" s="162"/>
      <c r="B87" s="163"/>
      <c r="C87" s="162"/>
      <c r="D87" s="164"/>
      <c r="E87" s="164"/>
      <c r="F87" s="164"/>
      <c r="G87" s="164"/>
    </row>
    <row r="88" spans="1:7" ht="15">
      <c r="B88" s="512" t="s">
        <v>434</v>
      </c>
      <c r="C88" s="512"/>
      <c r="D88" s="512"/>
      <c r="E88" s="512"/>
    </row>
    <row r="90" spans="1:7">
      <c r="A90" s="504" t="s">
        <v>2</v>
      </c>
      <c r="B90" s="506" t="s">
        <v>3</v>
      </c>
      <c r="C90" s="313" t="s">
        <v>4</v>
      </c>
      <c r="D90" s="155" t="s">
        <v>5</v>
      </c>
      <c r="E90" s="510" t="s">
        <v>6</v>
      </c>
      <c r="F90" s="510" t="s">
        <v>7</v>
      </c>
      <c r="G90" s="155" t="s">
        <v>5</v>
      </c>
    </row>
    <row r="91" spans="1:7">
      <c r="A91" s="505"/>
      <c r="B91" s="507"/>
      <c r="C91" s="156"/>
      <c r="D91" s="157">
        <v>43466</v>
      </c>
      <c r="E91" s="511"/>
      <c r="F91" s="511"/>
      <c r="G91" s="157">
        <v>43830</v>
      </c>
    </row>
    <row r="92" spans="1:7" ht="14.25">
      <c r="A92" s="165">
        <v>1</v>
      </c>
      <c r="B92" s="331" t="s">
        <v>390</v>
      </c>
      <c r="C92" s="252"/>
      <c r="D92" s="278">
        <f>D5-D53</f>
        <v>82896.895999999993</v>
      </c>
      <c r="E92" s="278">
        <f>E4-E53</f>
        <v>-16579.379199999999</v>
      </c>
      <c r="F92" s="278">
        <f t="shared" ref="F92" si="4">F5-F53</f>
        <v>0</v>
      </c>
      <c r="G92" s="159">
        <f>D92+E92-F92</f>
        <v>66317.516799999998</v>
      </c>
    </row>
    <row r="93" spans="1:7" ht="14.25">
      <c r="A93" s="165">
        <v>2</v>
      </c>
      <c r="B93" s="331" t="s">
        <v>391</v>
      </c>
      <c r="C93" s="251"/>
      <c r="D93" s="278">
        <f t="shared" ref="D93" si="5">D6-D54</f>
        <v>60352</v>
      </c>
      <c r="E93" s="278">
        <f t="shared" ref="E93" si="6">E5-E54</f>
        <v>-12070.400000000001</v>
      </c>
      <c r="F93" s="278">
        <f t="shared" ref="F93:F109" si="7">F6-F54</f>
        <v>0</v>
      </c>
      <c r="G93" s="159">
        <f t="shared" ref="G93" si="8">D93+E93-F93</f>
        <v>48281.599999999999</v>
      </c>
    </row>
    <row r="94" spans="1:7" ht="14.25">
      <c r="A94" s="165">
        <v>3</v>
      </c>
      <c r="B94" s="331" t="s">
        <v>191</v>
      </c>
      <c r="C94" s="252">
        <v>1</v>
      </c>
      <c r="D94" s="278">
        <f t="shared" ref="D94:D124" si="9">D7-D55</f>
        <v>7039.5572266666668</v>
      </c>
      <c r="E94" s="278">
        <f t="shared" ref="E94:E124" si="10">E6-E55</f>
        <v>-1407.9114453333334</v>
      </c>
      <c r="F94" s="278">
        <f t="shared" si="7"/>
        <v>0</v>
      </c>
      <c r="G94" s="159">
        <f t="shared" ref="G94:G123" si="11">D94+E94-F94</f>
        <v>5631.6457813333336</v>
      </c>
    </row>
    <row r="95" spans="1:7" ht="14.25">
      <c r="A95" s="165">
        <v>4</v>
      </c>
      <c r="B95" s="331" t="s">
        <v>189</v>
      </c>
      <c r="C95" s="252">
        <v>1</v>
      </c>
      <c r="D95" s="278">
        <f t="shared" si="9"/>
        <v>104978.16666666667</v>
      </c>
      <c r="E95" s="278">
        <f t="shared" si="10"/>
        <v>-20995.633333333335</v>
      </c>
      <c r="F95" s="278">
        <f t="shared" si="7"/>
        <v>0</v>
      </c>
      <c r="G95" s="159">
        <f t="shared" si="11"/>
        <v>83982.53333333334</v>
      </c>
    </row>
    <row r="96" spans="1:7" ht="14.25">
      <c r="A96" s="165">
        <v>5</v>
      </c>
      <c r="B96" s="331" t="s">
        <v>392</v>
      </c>
      <c r="C96" s="253">
        <v>2</v>
      </c>
      <c r="D96" s="278">
        <f t="shared" si="9"/>
        <v>9474.609375</v>
      </c>
      <c r="E96" s="278">
        <f t="shared" si="10"/>
        <v>-2368.65234375</v>
      </c>
      <c r="F96" s="278">
        <f t="shared" si="7"/>
        <v>0</v>
      </c>
      <c r="G96" s="159">
        <f t="shared" si="11"/>
        <v>7105.95703125</v>
      </c>
    </row>
    <row r="97" spans="1:7" ht="14.25">
      <c r="A97" s="165">
        <v>6</v>
      </c>
      <c r="B97" s="331" t="s">
        <v>393</v>
      </c>
      <c r="C97" s="253">
        <v>2</v>
      </c>
      <c r="D97" s="278">
        <f t="shared" si="9"/>
        <v>1722.65625</v>
      </c>
      <c r="E97" s="278">
        <f t="shared" si="10"/>
        <v>-430.6640625</v>
      </c>
      <c r="F97" s="278">
        <f t="shared" si="7"/>
        <v>0</v>
      </c>
      <c r="G97" s="159">
        <f t="shared" si="11"/>
        <v>1291.9921875</v>
      </c>
    </row>
    <row r="98" spans="1:7" ht="14.25">
      <c r="A98" s="165">
        <v>7</v>
      </c>
      <c r="B98" s="331" t="s">
        <v>11</v>
      </c>
      <c r="C98" s="253">
        <v>3</v>
      </c>
      <c r="D98" s="278">
        <f t="shared" si="9"/>
        <v>20507.8125</v>
      </c>
      <c r="E98" s="278">
        <f t="shared" si="10"/>
        <v>-5126.953125</v>
      </c>
      <c r="F98" s="278">
        <f t="shared" si="7"/>
        <v>0</v>
      </c>
      <c r="G98" s="159">
        <f t="shared" si="11"/>
        <v>15380.859375</v>
      </c>
    </row>
    <row r="99" spans="1:7" ht="14.25">
      <c r="A99" s="165">
        <v>8</v>
      </c>
      <c r="B99" s="331" t="s">
        <v>193</v>
      </c>
      <c r="C99" s="253">
        <v>4</v>
      </c>
      <c r="D99" s="278">
        <f t="shared" si="9"/>
        <v>16406.25</v>
      </c>
      <c r="E99" s="278">
        <f t="shared" si="10"/>
        <v>-4101.5625</v>
      </c>
      <c r="F99" s="278">
        <f t="shared" si="7"/>
        <v>0</v>
      </c>
      <c r="G99" s="159">
        <f t="shared" si="11"/>
        <v>12304.6875</v>
      </c>
    </row>
    <row r="100" spans="1:7" ht="14.25">
      <c r="A100" s="165">
        <v>9</v>
      </c>
      <c r="B100" s="331" t="s">
        <v>102</v>
      </c>
      <c r="C100" s="253">
        <v>1</v>
      </c>
      <c r="D100" s="278">
        <f t="shared" si="9"/>
        <v>8374.0248046874985</v>
      </c>
      <c r="E100" s="278">
        <f t="shared" si="10"/>
        <v>-2093.5062011718746</v>
      </c>
      <c r="F100" s="278">
        <f t="shared" si="7"/>
        <v>0</v>
      </c>
      <c r="G100" s="159">
        <f t="shared" si="11"/>
        <v>6280.5186035156239</v>
      </c>
    </row>
    <row r="101" spans="1:7" ht="14.25">
      <c r="A101" s="165">
        <v>10</v>
      </c>
      <c r="B101" s="331" t="s">
        <v>394</v>
      </c>
      <c r="C101" s="253">
        <v>2</v>
      </c>
      <c r="D101" s="278">
        <f t="shared" si="9"/>
        <v>5512.5</v>
      </c>
      <c r="E101" s="278">
        <f t="shared" si="10"/>
        <v>-1378.125</v>
      </c>
      <c r="F101" s="278">
        <f t="shared" si="7"/>
        <v>0</v>
      </c>
      <c r="G101" s="159">
        <f t="shared" si="11"/>
        <v>4134.375</v>
      </c>
    </row>
    <row r="102" spans="1:7" ht="14.25">
      <c r="A102" s="165">
        <v>11</v>
      </c>
      <c r="B102" s="331" t="s">
        <v>395</v>
      </c>
      <c r="C102" s="253"/>
      <c r="D102" s="278">
        <f t="shared" si="9"/>
        <v>3187.5</v>
      </c>
      <c r="E102" s="278">
        <f t="shared" si="10"/>
        <v>-796.875</v>
      </c>
      <c r="F102" s="278">
        <f t="shared" si="7"/>
        <v>0</v>
      </c>
      <c r="G102" s="159">
        <f t="shared" si="11"/>
        <v>2390.625</v>
      </c>
    </row>
    <row r="103" spans="1:7" ht="14.25">
      <c r="A103" s="165">
        <v>12</v>
      </c>
      <c r="B103" s="331" t="s">
        <v>396</v>
      </c>
      <c r="C103" s="253">
        <v>2</v>
      </c>
      <c r="D103" s="278">
        <f t="shared" si="9"/>
        <v>535.94296875000009</v>
      </c>
      <c r="E103" s="278">
        <f t="shared" si="10"/>
        <v>-133.98574218750002</v>
      </c>
      <c r="F103" s="278">
        <f t="shared" si="7"/>
        <v>0</v>
      </c>
      <c r="G103" s="159">
        <f t="shared" si="11"/>
        <v>401.95722656250007</v>
      </c>
    </row>
    <row r="104" spans="1:7" ht="14.25">
      <c r="A104" s="165">
        <v>13</v>
      </c>
      <c r="B104" s="331" t="s">
        <v>397</v>
      </c>
      <c r="C104" s="253"/>
      <c r="D104" s="278">
        <f t="shared" si="9"/>
        <v>31098.7236328125</v>
      </c>
      <c r="E104" s="278">
        <f t="shared" si="10"/>
        <v>-7774.680908203125</v>
      </c>
      <c r="F104" s="278">
        <f t="shared" si="7"/>
        <v>0</v>
      </c>
      <c r="G104" s="159">
        <f t="shared" si="11"/>
        <v>23324.042724609375</v>
      </c>
    </row>
    <row r="105" spans="1:7" ht="14.25">
      <c r="A105" s="165">
        <v>14</v>
      </c>
      <c r="B105" s="331" t="s">
        <v>398</v>
      </c>
      <c r="C105" s="253">
        <v>2</v>
      </c>
      <c r="D105" s="278">
        <f t="shared" si="9"/>
        <v>43583.203125</v>
      </c>
      <c r="E105" s="278">
        <f t="shared" si="10"/>
        <v>-10895.80078125</v>
      </c>
      <c r="F105" s="278">
        <f t="shared" si="7"/>
        <v>0</v>
      </c>
      <c r="G105" s="159">
        <f t="shared" si="11"/>
        <v>32687.40234375</v>
      </c>
    </row>
    <row r="106" spans="1:7" ht="14.25">
      <c r="A106" s="165">
        <v>15</v>
      </c>
      <c r="B106" s="331" t="s">
        <v>399</v>
      </c>
      <c r="C106" s="253"/>
      <c r="D106" s="278">
        <f t="shared" si="9"/>
        <v>905.76445312500005</v>
      </c>
      <c r="E106" s="278">
        <f t="shared" si="10"/>
        <v>-226.44111328125001</v>
      </c>
      <c r="F106" s="278">
        <f t="shared" si="7"/>
        <v>0</v>
      </c>
      <c r="G106" s="159">
        <f t="shared" si="11"/>
        <v>679.32333984375009</v>
      </c>
    </row>
    <row r="107" spans="1:7" ht="14.25">
      <c r="A107" s="165">
        <v>16</v>
      </c>
      <c r="B107" s="331" t="s">
        <v>400</v>
      </c>
      <c r="C107" s="253">
        <v>3</v>
      </c>
      <c r="D107" s="278">
        <f t="shared" si="9"/>
        <v>30002.9296875</v>
      </c>
      <c r="E107" s="278">
        <f t="shared" si="10"/>
        <v>-7500.732421875</v>
      </c>
      <c r="F107" s="278">
        <f t="shared" si="7"/>
        <v>0</v>
      </c>
      <c r="G107" s="159">
        <f t="shared" si="11"/>
        <v>22502.197265625</v>
      </c>
    </row>
    <row r="108" spans="1:7" ht="14.25">
      <c r="A108" s="165">
        <v>17</v>
      </c>
      <c r="B108" s="331" t="s">
        <v>401</v>
      </c>
      <c r="C108" s="253">
        <v>1</v>
      </c>
      <c r="D108" s="278">
        <f t="shared" si="9"/>
        <v>15688.599609375</v>
      </c>
      <c r="E108" s="278">
        <f t="shared" si="10"/>
        <v>-3922.14990234375</v>
      </c>
      <c r="F108" s="278">
        <f t="shared" si="7"/>
        <v>0</v>
      </c>
      <c r="G108" s="159">
        <f t="shared" si="11"/>
        <v>11766.44970703125</v>
      </c>
    </row>
    <row r="109" spans="1:7" ht="14.25">
      <c r="A109" s="165">
        <v>18</v>
      </c>
      <c r="B109" s="331" t="s">
        <v>384</v>
      </c>
      <c r="C109" s="253">
        <v>1</v>
      </c>
      <c r="D109" s="278">
        <f t="shared" si="9"/>
        <v>32470.83984375</v>
      </c>
      <c r="E109" s="278">
        <f t="shared" si="10"/>
        <v>-8117.7099609375</v>
      </c>
      <c r="F109" s="278">
        <f t="shared" si="7"/>
        <v>0</v>
      </c>
      <c r="G109" s="159">
        <f t="shared" si="11"/>
        <v>24353.1298828125</v>
      </c>
    </row>
    <row r="110" spans="1:7" ht="14.25">
      <c r="A110" s="165">
        <v>19</v>
      </c>
      <c r="B110" s="331" t="s">
        <v>430</v>
      </c>
      <c r="C110" s="253">
        <v>1</v>
      </c>
      <c r="D110" s="278">
        <f t="shared" si="9"/>
        <v>0</v>
      </c>
      <c r="E110" s="278">
        <f t="shared" si="10"/>
        <v>-10254.375</v>
      </c>
      <c r="F110" s="278">
        <f t="shared" ref="F110" si="12">F24-F71</f>
        <v>0</v>
      </c>
      <c r="G110" s="159">
        <f t="shared" si="11"/>
        <v>-10254.375</v>
      </c>
    </row>
    <row r="111" spans="1:7" ht="14.25">
      <c r="A111" s="165">
        <v>20</v>
      </c>
      <c r="B111" s="331" t="s">
        <v>402</v>
      </c>
      <c r="C111" s="253"/>
      <c r="D111" s="278">
        <f t="shared" si="9"/>
        <v>12441.6796875</v>
      </c>
      <c r="E111" s="278">
        <f t="shared" si="10"/>
        <v>78924.580078125</v>
      </c>
      <c r="F111" s="278">
        <f t="shared" ref="F111:F120" si="13">F25-F72</f>
        <v>0</v>
      </c>
      <c r="G111" s="159">
        <f t="shared" si="11"/>
        <v>91366.259765625</v>
      </c>
    </row>
    <row r="112" spans="1:7" ht="14.25">
      <c r="A112" s="165">
        <v>21</v>
      </c>
      <c r="B112" s="331" t="s">
        <v>195</v>
      </c>
      <c r="C112" s="253">
        <v>12</v>
      </c>
      <c r="D112" s="278">
        <f t="shared" si="9"/>
        <v>422592.79306666687</v>
      </c>
      <c r="E112" s="278">
        <f t="shared" si="10"/>
        <v>-86059.108613333388</v>
      </c>
      <c r="F112" s="278">
        <f t="shared" si="13"/>
        <v>0</v>
      </c>
      <c r="G112" s="159">
        <f t="shared" si="11"/>
        <v>336533.6844533335</v>
      </c>
    </row>
    <row r="113" spans="1:7" ht="14.25">
      <c r="A113" s="165">
        <v>22</v>
      </c>
      <c r="B113" s="331" t="s">
        <v>403</v>
      </c>
      <c r="C113" s="253">
        <v>3</v>
      </c>
      <c r="D113" s="278">
        <f t="shared" si="9"/>
        <v>357504</v>
      </c>
      <c r="E113" s="278">
        <f t="shared" si="10"/>
        <v>20932.199999999997</v>
      </c>
      <c r="F113" s="278">
        <f t="shared" si="13"/>
        <v>0</v>
      </c>
      <c r="G113" s="159">
        <f t="shared" si="11"/>
        <v>378436.2</v>
      </c>
    </row>
    <row r="114" spans="1:7" ht="14.25">
      <c r="A114" s="165">
        <v>23</v>
      </c>
      <c r="B114" s="331" t="s">
        <v>404</v>
      </c>
      <c r="C114" s="253">
        <v>2</v>
      </c>
      <c r="D114" s="278">
        <f t="shared" si="9"/>
        <v>136416</v>
      </c>
      <c r="E114" s="278">
        <f t="shared" si="10"/>
        <v>-27283.200000000001</v>
      </c>
      <c r="F114" s="278">
        <f t="shared" si="13"/>
        <v>0</v>
      </c>
      <c r="G114" s="159">
        <f t="shared" si="11"/>
        <v>109132.8</v>
      </c>
    </row>
    <row r="115" spans="1:7" ht="14.25">
      <c r="A115" s="165">
        <v>24</v>
      </c>
      <c r="B115" s="331" t="s">
        <v>405</v>
      </c>
      <c r="C115" s="253">
        <v>1</v>
      </c>
      <c r="D115" s="278">
        <f t="shared" si="9"/>
        <v>44977.784319999992</v>
      </c>
      <c r="E115" s="278">
        <f t="shared" si="10"/>
        <v>-8995.5568639999983</v>
      </c>
      <c r="F115" s="278">
        <f t="shared" si="13"/>
        <v>0</v>
      </c>
      <c r="G115" s="159">
        <f t="shared" si="11"/>
        <v>35982.227455999993</v>
      </c>
    </row>
    <row r="116" spans="1:7" ht="14.25">
      <c r="A116" s="165">
        <v>25</v>
      </c>
      <c r="B116" s="331" t="s">
        <v>406</v>
      </c>
      <c r="C116" s="253"/>
      <c r="D116" s="278">
        <f t="shared" si="9"/>
        <v>1226.6666666666665</v>
      </c>
      <c r="E116" s="278">
        <f t="shared" si="10"/>
        <v>-245.33333333333331</v>
      </c>
      <c r="F116" s="278">
        <f t="shared" si="13"/>
        <v>0</v>
      </c>
      <c r="G116" s="159">
        <f t="shared" si="11"/>
        <v>981.33333333333326</v>
      </c>
    </row>
    <row r="117" spans="1:7" ht="14.25">
      <c r="A117" s="165">
        <v>26</v>
      </c>
      <c r="B117" s="331" t="s">
        <v>407</v>
      </c>
      <c r="C117" s="253">
        <v>8</v>
      </c>
      <c r="D117" s="278">
        <f t="shared" si="9"/>
        <v>47646.720000000001</v>
      </c>
      <c r="E117" s="278">
        <f t="shared" si="10"/>
        <v>-9529.344000000001</v>
      </c>
      <c r="F117" s="278">
        <f t="shared" si="13"/>
        <v>0</v>
      </c>
      <c r="G117" s="159">
        <f t="shared" si="11"/>
        <v>38117.376000000004</v>
      </c>
    </row>
    <row r="118" spans="1:7" ht="14.25">
      <c r="A118" s="165">
        <v>27</v>
      </c>
      <c r="B118" s="331" t="s">
        <v>408</v>
      </c>
      <c r="C118" s="253">
        <v>30</v>
      </c>
      <c r="D118" s="278">
        <f t="shared" si="9"/>
        <v>14720</v>
      </c>
      <c r="E118" s="278">
        <f t="shared" si="10"/>
        <v>-2944</v>
      </c>
      <c r="F118" s="278">
        <f t="shared" si="13"/>
        <v>0</v>
      </c>
      <c r="G118" s="159">
        <f t="shared" si="11"/>
        <v>11776</v>
      </c>
    </row>
    <row r="119" spans="1:7" ht="14.25">
      <c r="A119" s="165">
        <v>28</v>
      </c>
      <c r="B119" s="331" t="s">
        <v>190</v>
      </c>
      <c r="C119" s="253">
        <v>1</v>
      </c>
      <c r="D119" s="278">
        <f t="shared" si="9"/>
        <v>4386.6666666666661</v>
      </c>
      <c r="E119" s="278">
        <f t="shared" si="10"/>
        <v>-877.33333333333326</v>
      </c>
      <c r="F119" s="278">
        <f t="shared" si="13"/>
        <v>0</v>
      </c>
      <c r="G119" s="159">
        <f t="shared" si="11"/>
        <v>3509.333333333333</v>
      </c>
    </row>
    <row r="120" spans="1:7" ht="14.25">
      <c r="A120" s="165">
        <v>29</v>
      </c>
      <c r="B120" s="331" t="s">
        <v>409</v>
      </c>
      <c r="C120" s="253"/>
      <c r="D120" s="278">
        <f t="shared" si="9"/>
        <v>5299.2</v>
      </c>
      <c r="E120" s="278">
        <f t="shared" si="10"/>
        <v>-1059.8399999999999</v>
      </c>
      <c r="F120" s="278">
        <f t="shared" si="13"/>
        <v>0</v>
      </c>
      <c r="G120" s="159">
        <f t="shared" si="11"/>
        <v>4239.3599999999997</v>
      </c>
    </row>
    <row r="121" spans="1:7" ht="14.25">
      <c r="A121" s="165">
        <v>30</v>
      </c>
      <c r="B121" s="331" t="s">
        <v>416</v>
      </c>
      <c r="C121" s="285">
        <v>2</v>
      </c>
      <c r="D121" s="278">
        <f t="shared" si="9"/>
        <v>7680</v>
      </c>
      <c r="E121" s="278">
        <f t="shared" si="10"/>
        <v>-1536</v>
      </c>
      <c r="F121" s="278">
        <f>F36-F82</f>
        <v>0</v>
      </c>
      <c r="G121" s="159">
        <f t="shared" si="11"/>
        <v>6144</v>
      </c>
    </row>
    <row r="122" spans="1:7" ht="15">
      <c r="A122" s="165">
        <v>30</v>
      </c>
      <c r="B122" s="331" t="s">
        <v>431</v>
      </c>
      <c r="C122" s="160"/>
      <c r="D122" s="278">
        <f t="shared" si="9"/>
        <v>0</v>
      </c>
      <c r="E122" s="278">
        <f t="shared" si="10"/>
        <v>-8200</v>
      </c>
      <c r="F122" s="167">
        <f>SUM(F92:F121)</f>
        <v>0</v>
      </c>
      <c r="G122" s="159">
        <f t="shared" si="11"/>
        <v>-8200</v>
      </c>
    </row>
    <row r="123" spans="1:7">
      <c r="A123" s="387">
        <v>30</v>
      </c>
      <c r="B123" s="388" t="s">
        <v>415</v>
      </c>
      <c r="D123" s="394">
        <f t="shared" si="9"/>
        <v>8362.6666666666661</v>
      </c>
      <c r="E123" s="278">
        <f t="shared" si="10"/>
        <v>244327.46666666667</v>
      </c>
      <c r="G123" s="159">
        <f t="shared" si="11"/>
        <v>252690.13333333333</v>
      </c>
    </row>
    <row r="124" spans="1:7" ht="15">
      <c r="A124" s="391"/>
      <c r="B124" s="392" t="s">
        <v>12</v>
      </c>
      <c r="C124" s="395"/>
      <c r="D124" s="396">
        <f t="shared" si="9"/>
        <v>1537992.1532175005</v>
      </c>
      <c r="E124" s="393">
        <f t="shared" si="10"/>
        <v>-339189.00744037505</v>
      </c>
      <c r="F124" s="398"/>
      <c r="G124" s="397">
        <f>SUM(G92:G123)</f>
        <v>1619271.1457771249</v>
      </c>
    </row>
  </sheetData>
  <mergeCells count="14">
    <mergeCell ref="F90:F91"/>
    <mergeCell ref="F51:F52"/>
    <mergeCell ref="B2:E2"/>
    <mergeCell ref="C51:C52"/>
    <mergeCell ref="E51:E52"/>
    <mergeCell ref="B49:E49"/>
    <mergeCell ref="B3:B4"/>
    <mergeCell ref="E90:E91"/>
    <mergeCell ref="B88:E88"/>
    <mergeCell ref="A51:A52"/>
    <mergeCell ref="B51:B52"/>
    <mergeCell ref="A90:A91"/>
    <mergeCell ref="B90:B91"/>
    <mergeCell ref="C3:C4"/>
  </mergeCells>
  <pageMargins left="0.17" right="0.17" top="0.23" bottom="0.17" header="0.17" footer="0.17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Kopertina</vt:lpstr>
      <vt:lpstr>Aktive</vt:lpstr>
      <vt:lpstr>Pasive</vt:lpstr>
      <vt:lpstr>pash</vt:lpstr>
      <vt:lpstr>Aneks Statistikor</vt:lpstr>
      <vt:lpstr>Fluksi i parase</vt:lpstr>
      <vt:lpstr>Kapitali</vt:lpstr>
      <vt:lpstr>amortizimi</vt:lpstr>
      <vt:lpstr>Amortizimi detaj.</vt:lpstr>
      <vt:lpstr>Mbyllja</vt:lpstr>
      <vt:lpstr>'Amortizimi detaj.'!Print_Area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OLA</cp:lastModifiedBy>
  <cp:lastPrinted>2019-03-23T14:46:21Z</cp:lastPrinted>
  <dcterms:created xsi:type="dcterms:W3CDTF">2011-03-02T09:35:05Z</dcterms:created>
  <dcterms:modified xsi:type="dcterms:W3CDTF">2020-03-20T17:57:48Z</dcterms:modified>
</cp:coreProperties>
</file>