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UPREME DOC\SUPREME 2022\TATIME 2022\BILANCI ERGI 2022\"/>
    </mc:Choice>
  </mc:AlternateContent>
  <bookViews>
    <workbookView xWindow="0" yWindow="0" windowWidth="28800" windowHeight="12135" tabRatio="801" activeTab="1"/>
  </bookViews>
  <sheets>
    <sheet name="1-Pasqyra e Pozicioni Financiar" sheetId="17" r:id="rId1"/>
    <sheet name="2.1-Pasqyra e Perform. (natyra)" sheetId="18" r:id="rId2"/>
    <sheet name="3.2-CashFlow (direkt)" sheetId="21" r:id="rId3"/>
    <sheet name="4-Pasq. e Levizjeve ne Kapital" sheetId="19" r:id="rId4"/>
    <sheet name="Shenimet Shpjeguese" sheetId="23" r:id="rId5"/>
    <sheet name="KOKA" sheetId="24" r:id="rId6"/>
  </sheets>
  <externalReferences>
    <externalReference r:id="rId7"/>
  </externalReference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18" l="1"/>
  <c r="K292" i="23" l="1"/>
  <c r="L73" i="23"/>
  <c r="B16" i="17" l="1"/>
  <c r="B69" i="17"/>
  <c r="K165" i="23"/>
  <c r="M165" i="23" s="1"/>
  <c r="B45" i="17"/>
  <c r="B44" i="17"/>
  <c r="K142" i="23"/>
  <c r="F142" i="23" s="1"/>
  <c r="H142" i="23" s="1"/>
  <c r="K141" i="23"/>
  <c r="F141" i="23" s="1"/>
  <c r="J140" i="23"/>
  <c r="I140" i="23"/>
  <c r="K139" i="23"/>
  <c r="B20" i="18"/>
  <c r="B25" i="18"/>
  <c r="B26" i="18"/>
  <c r="B37" i="18"/>
  <c r="B27" i="18"/>
  <c r="B19" i="18"/>
  <c r="K288" i="23" s="1"/>
  <c r="K140" i="23" l="1"/>
  <c r="F140" i="23" s="1"/>
  <c r="B13" i="21"/>
  <c r="B16" i="21"/>
  <c r="B12" i="21"/>
  <c r="B17" i="21"/>
  <c r="A1" i="19"/>
  <c r="A1" i="21"/>
  <c r="A1" i="18"/>
  <c r="B11" i="17"/>
  <c r="B24" i="17"/>
  <c r="B46" i="17"/>
  <c r="G14" i="19"/>
  <c r="D11" i="21" l="1"/>
  <c r="D69" i="17"/>
  <c r="D45" i="17"/>
  <c r="D44" i="17"/>
  <c r="D11" i="17"/>
  <c r="H363" i="23" l="1"/>
  <c r="G363" i="23"/>
  <c r="F363" i="23"/>
  <c r="E363" i="23"/>
  <c r="D363" i="23"/>
  <c r="C363" i="23"/>
  <c r="K344" i="23"/>
  <c r="H344" i="23"/>
  <c r="F344" i="23"/>
  <c r="E344" i="23"/>
  <c r="D344" i="23"/>
  <c r="C344" i="23"/>
  <c r="I344" i="23"/>
  <c r="G344" i="23"/>
  <c r="K290" i="23"/>
  <c r="K283" i="23"/>
  <c r="C283" i="23"/>
  <c r="K281" i="23"/>
  <c r="K280" i="23"/>
  <c r="K282" i="23"/>
  <c r="K266" i="23"/>
  <c r="E256" i="23"/>
  <c r="K256" i="23"/>
  <c r="K238" i="23"/>
  <c r="K161" i="23"/>
  <c r="F143" i="23"/>
  <c r="G143" i="23"/>
  <c r="K220" i="23"/>
  <c r="K109" i="23"/>
  <c r="K100" i="23"/>
  <c r="K90" i="23"/>
  <c r="M90" i="23" s="1"/>
  <c r="J344" i="23" l="1"/>
  <c r="K291" i="23"/>
  <c r="B105" i="17" l="1"/>
  <c r="K268" i="23" s="1"/>
  <c r="D42" i="18"/>
  <c r="K279" i="23"/>
  <c r="H141" i="23"/>
  <c r="J143" i="23"/>
  <c r="H140" i="23"/>
  <c r="H139" i="23"/>
  <c r="K117" i="23"/>
  <c r="H143" i="23" l="1"/>
  <c r="I143" i="23"/>
  <c r="K262" i="23"/>
  <c r="K143" i="23"/>
  <c r="K106" i="23"/>
  <c r="L82" i="23"/>
  <c r="A3" i="19"/>
  <c r="A2" i="19"/>
  <c r="A3" i="21"/>
  <c r="A2" i="21"/>
  <c r="A3" i="18"/>
  <c r="A2" i="18"/>
  <c r="G17" i="19"/>
  <c r="G30" i="19"/>
  <c r="J35" i="19"/>
  <c r="H35" i="19"/>
  <c r="G35" i="19"/>
  <c r="F35" i="19"/>
  <c r="E35" i="19"/>
  <c r="D35" i="19"/>
  <c r="C35" i="19"/>
  <c r="B35" i="19"/>
  <c r="I34" i="19"/>
  <c r="K34" i="19" s="1"/>
  <c r="I33" i="19"/>
  <c r="K33" i="19" s="1"/>
  <c r="I32" i="19"/>
  <c r="K32" i="19" s="1"/>
  <c r="I31" i="19"/>
  <c r="K31" i="19" s="1"/>
  <c r="J30" i="19"/>
  <c r="F30" i="19"/>
  <c r="E30" i="19"/>
  <c r="D30" i="19"/>
  <c r="C30" i="19"/>
  <c r="B30" i="19"/>
  <c r="I29" i="19"/>
  <c r="K29" i="19" s="1"/>
  <c r="I28" i="19"/>
  <c r="K28" i="19" s="1"/>
  <c r="I26" i="19"/>
  <c r="K26" i="19" s="1"/>
  <c r="I25" i="19"/>
  <c r="K25" i="19" s="1"/>
  <c r="J22" i="19"/>
  <c r="G22" i="19"/>
  <c r="F22" i="19"/>
  <c r="E22" i="19"/>
  <c r="D22" i="19"/>
  <c r="C22" i="19"/>
  <c r="B22" i="19"/>
  <c r="I21" i="19"/>
  <c r="K21" i="19" s="1"/>
  <c r="I20" i="19"/>
  <c r="K20" i="19" s="1"/>
  <c r="I19" i="19"/>
  <c r="K19" i="19" s="1"/>
  <c r="I18" i="19"/>
  <c r="K18" i="19" s="1"/>
  <c r="F17" i="19"/>
  <c r="E17" i="19"/>
  <c r="D17" i="19"/>
  <c r="C17" i="19"/>
  <c r="B17" i="19"/>
  <c r="I16" i="19"/>
  <c r="K16" i="19" s="1"/>
  <c r="I15" i="19"/>
  <c r="K15" i="19" s="1"/>
  <c r="I14" i="19"/>
  <c r="K14" i="19" s="1"/>
  <c r="J12" i="19"/>
  <c r="G12" i="19"/>
  <c r="F12" i="19"/>
  <c r="F24" i="19" s="1"/>
  <c r="F37" i="19" s="1"/>
  <c r="E12" i="19"/>
  <c r="D12" i="19"/>
  <c r="C12" i="19"/>
  <c r="B12" i="19"/>
  <c r="B24" i="19" s="1"/>
  <c r="I11" i="19"/>
  <c r="K11" i="19" s="1"/>
  <c r="D24" i="19" l="1"/>
  <c r="D37" i="19" s="1"/>
  <c r="J24" i="19"/>
  <c r="J37" i="19" s="1"/>
  <c r="E24" i="19"/>
  <c r="E37" i="19" s="1"/>
  <c r="C24" i="19"/>
  <c r="C37" i="19" s="1"/>
  <c r="I22" i="19"/>
  <c r="K22" i="19" s="1"/>
  <c r="L64" i="23"/>
  <c r="M64" i="23" s="1"/>
  <c r="K287" i="23"/>
  <c r="K320" i="23" s="1"/>
  <c r="I13" i="19"/>
  <c r="K13" i="19" s="1"/>
  <c r="G24" i="19"/>
  <c r="I35" i="19"/>
  <c r="K35" i="19" s="1"/>
  <c r="I17" i="19"/>
  <c r="K17" i="19" s="1"/>
  <c r="B37" i="19"/>
  <c r="I12" i="19"/>
  <c r="K12" i="19" s="1"/>
  <c r="I24" i="19" l="1"/>
  <c r="K24" i="19" s="1"/>
  <c r="K324" i="23"/>
  <c r="G37" i="19"/>
  <c r="D42" i="21" l="1"/>
  <c r="D29" i="21"/>
  <c r="D18" i="21"/>
  <c r="D55" i="18"/>
  <c r="D47" i="18"/>
  <c r="D107" i="17"/>
  <c r="D109" i="17" s="1"/>
  <c r="L24" i="19" s="1"/>
  <c r="D92" i="17"/>
  <c r="D75" i="17"/>
  <c r="D55" i="17"/>
  <c r="D33" i="17"/>
  <c r="B18" i="21"/>
  <c r="B29" i="21"/>
  <c r="B42" i="21"/>
  <c r="D57" i="18" l="1"/>
  <c r="D44" i="21"/>
  <c r="D47" i="21" s="1"/>
  <c r="D49" i="21" s="1"/>
  <c r="D94" i="17"/>
  <c r="D111" i="17" s="1"/>
  <c r="D57" i="17"/>
  <c r="B44" i="21"/>
  <c r="B45" i="21" l="1"/>
  <c r="B47" i="21" s="1"/>
  <c r="B49" i="21" s="1"/>
  <c r="B42" i="18"/>
  <c r="M320" i="23" s="1"/>
  <c r="K274" i="23" l="1"/>
  <c r="B55" i="18"/>
  <c r="B92" i="17"/>
  <c r="B75" i="17"/>
  <c r="B55" i="17"/>
  <c r="H144" i="23" s="1"/>
  <c r="B33" i="17"/>
  <c r="B57" i="17" l="1"/>
  <c r="B94" i="17"/>
  <c r="D113" i="17" l="1"/>
  <c r="B47" i="18" l="1"/>
  <c r="K275" i="23"/>
  <c r="K325" i="23" s="1"/>
  <c r="K326" i="23" s="1"/>
  <c r="B57" i="18" l="1"/>
  <c r="K322" i="23"/>
  <c r="K368" i="23"/>
  <c r="K369" i="23" s="1"/>
  <c r="K272" i="23" l="1"/>
  <c r="K270" i="23"/>
  <c r="H27" i="19"/>
  <c r="B107" i="17"/>
  <c r="B109" i="17" s="1"/>
  <c r="B111" i="17" l="1"/>
  <c r="B113" i="17" s="1"/>
  <c r="H30" i="19"/>
  <c r="I27" i="19"/>
  <c r="K27" i="19" s="1"/>
  <c r="H37" i="19" l="1"/>
  <c r="I37" i="19" s="1"/>
  <c r="K37" i="19" s="1"/>
  <c r="L37" i="19" s="1"/>
  <c r="I30" i="19"/>
  <c r="K30" i="19" s="1"/>
</calcChain>
</file>

<file path=xl/sharedStrings.xml><?xml version="1.0" encoding="utf-8"?>
<sst xmlns="http://schemas.openxmlformats.org/spreadsheetml/2006/main" count="824" uniqueCount="510">
  <si>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</si>
  <si>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</si>
  <si>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</si>
  <si>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</si>
  <si>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</si>
  <si>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</si>
  <si>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</si>
  <si>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</si>
  <si>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</si>
  <si>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</si>
  <si>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</si>
  <si>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</si>
  <si>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</si>
  <si>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</si>
  <si>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</si>
  <si>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</si>
  <si>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</si>
  <si>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</si>
  <si>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</si>
  <si>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</si>
  <si>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</si>
  <si>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</si>
  <si>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</si>
  <si>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</si>
  <si>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</si>
  <si>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</si>
  <si>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</si>
  <si>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</si>
  <si>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</si>
  <si>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</si>
  <si>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</si>
  <si>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</si>
  <si>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</si>
  <si>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</si>
  <si>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</si>
  <si>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</si>
  <si>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</si>
  <si>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</si>
  <si>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</si>
  <si>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</si>
  <si>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</si>
  <si>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</si>
  <si>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</si>
  <si>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</si>
  <si>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</si>
  <si>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</si>
  <si>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</si>
  <si>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</si>
  <si>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</si>
  <si>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</si>
  <si>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</si>
  <si>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</si>
  <si>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</si>
  <si>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</si>
  <si>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</si>
  <si>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</si>
  <si>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</si>
  <si>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</si>
  <si>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</si>
  <si>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</si>
  <si>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</si>
  <si>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</si>
  <si>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</si>
  <si>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</si>
  <si>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</si>
  <si>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</si>
  <si>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</si>
  <si>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</si>
  <si>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</si>
  <si>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</si>
  <si>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</si>
  <si>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</si>
  <si>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</si>
  <si>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</si>
  <si>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</si>
  <si>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</si>
  <si>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</si>
  <si>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</si>
  <si>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</si>
  <si>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</si>
  <si>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</si>
  <si>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</si>
  <si>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</si>
  <si>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</si>
  <si>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</si>
  <si>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</si>
  <si>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</si>
  <si>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</si>
  <si>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</si>
  <si>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</si>
  <si>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</si>
  <si>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</si>
  <si>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</si>
  <si>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</si>
  <si>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</si>
  <si>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</si>
  <si>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</si>
  <si>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</si>
  <si>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</si>
  <si>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</si>
  <si>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</si>
  <si>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</si>
  <si>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</si>
  <si>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</si>
  <si>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</si>
  <si>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</si>
  <si>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</si>
  <si>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</si>
  <si>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</si>
  <si>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</si>
  <si>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</si>
  <si>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</si>
  <si>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</si>
  <si>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</si>
  <si>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</si>
  <si>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</si>
  <si>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</si>
  <si>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</si>
  <si>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</si>
  <si>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</si>
  <si>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</si>
  <si>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</si>
  <si>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</si>
  <si>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</si>
  <si>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</si>
  <si>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</si>
  <si>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</si>
  <si>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</si>
  <si>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</si>
  <si>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</si>
  <si>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</si>
  <si>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</si>
  <si>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</si>
  <si>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</si>
  <si>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</si>
  <si>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</si>
  <si>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</si>
  <si>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</si>
  <si>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</si>
  <si>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</si>
  <si>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</si>
  <si>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</si>
  <si>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</si>
  <si>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</si>
  <si>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</si>
  <si>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</si>
  <si>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</si>
  <si>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</si>
  <si>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dytesor 2</t>
  </si>
  <si>
    <t>Te ardhurat nga aktiviteti dytesor 3</t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</si>
  <si>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</si>
  <si>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</si>
  <si>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</si>
  <si>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</si>
  <si>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</si>
  <si>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</si>
  <si>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</si>
  <si>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</si>
  <si>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</si>
  <si>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</si>
  <si>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</si>
  <si>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</si>
  <si>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</si>
  <si>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</si>
  <si>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</si>
  <si>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</si>
  <si>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</si>
  <si>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</si>
  <si>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</si>
  <si>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</si>
  <si>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</si>
  <si>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</si>
  <si>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</si>
  <si>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</si>
  <si>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</si>
  <si>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</si>
  <si>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</si>
  <si>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</si>
  <si>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</si>
  <si>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</si>
  <si>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</si>
  <si>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</si>
  <si>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Dividente te paguar</t>
  </si>
  <si>
    <t>Tatime te paguara</t>
  </si>
  <si>
    <t>Interes i Paguar</t>
  </si>
  <si>
    <t>Informacion i përgjithshëm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</si>
  <si>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</si>
  <si>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</si>
  <si>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</si>
  <si>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</si>
  <si>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</si>
  <si>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</si>
  <si>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</si>
  <si>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>Politikat kontabël</t>
  </si>
  <si>
    <t>Shënimet qe shpjegojnë zërat e ndryshëm të pasqyrave financiare</t>
  </si>
  <si>
    <t>I</t>
  </si>
  <si>
    <t>AKTIVET  AFAT SHKURTERA</t>
  </si>
  <si>
    <t>Aktivet  monetare</t>
  </si>
  <si>
    <t>Banka</t>
  </si>
  <si>
    <t>Nr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</si>
  <si>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</si>
  <si>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</si>
  <si>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</si>
  <si>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</si>
  <si>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</si>
  <si>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</si>
  <si>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</si>
  <si>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</si>
  <si>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Arka</t>
  </si>
  <si>
    <t>E M E R T I M I</t>
  </si>
  <si>
    <t>Arka ne Leke</t>
  </si>
  <si>
    <t>Arka ne Euro</t>
  </si>
  <si>
    <t>Arka ne Dollare</t>
  </si>
  <si>
    <t>Kliente per mallra,produkte e sherbime</t>
  </si>
  <si>
    <t>&gt;</t>
  </si>
  <si>
    <t>II</t>
  </si>
  <si>
    <t>AKTIVET AFATGJATA</t>
  </si>
  <si>
    <t>Emertimi</t>
  </si>
  <si>
    <t>Viti raportues</t>
  </si>
  <si>
    <t>Viti paraardhes</t>
  </si>
  <si>
    <t>Vlera</t>
  </si>
  <si>
    <t>Amortizimi</t>
  </si>
  <si>
    <t>Vl.mbetur</t>
  </si>
  <si>
    <t>III</t>
  </si>
  <si>
    <t>Tatim mbi fitimin</t>
  </si>
  <si>
    <t>Pasqyra   e   te   Ardhurave   dhe   Shpenzimeve</t>
  </si>
  <si>
    <t>Te ardhurat perbehen</t>
  </si>
  <si>
    <t>●</t>
  </si>
  <si>
    <t>Te  ardhura te tjera  nga  shitja  e AQT-ve</t>
  </si>
  <si>
    <t>Shpenzimet perbehen nga</t>
  </si>
  <si>
    <t>Shpenzime   per  shitjen e mallrave  KMSH</t>
  </si>
  <si>
    <t>Shpenzime per paga   dhe sigurime shoqerore</t>
  </si>
  <si>
    <t>Shpenzime   Amortizimi</t>
  </si>
  <si>
    <t>Shpenzime  te  tjera</t>
  </si>
  <si>
    <t>Shpenzime   qe I perkasin  llogaris</t>
  </si>
  <si>
    <t>Fitimi (Humbja) e vitit financiar</t>
  </si>
  <si>
    <t>Fitimi i ushtrimit</t>
  </si>
  <si>
    <t>Shpenzime te pa zbriteshme</t>
  </si>
  <si>
    <t>Fitimi para tatimit</t>
  </si>
  <si>
    <t>Fitimi pas  Tatimit</t>
  </si>
  <si>
    <t xml:space="preserve">Pasqyra  e  Ndryshimeve  ne  Kapital  </t>
  </si>
  <si>
    <t xml:space="preserve">Fitimi (humbja) neto e vitit financiar </t>
  </si>
  <si>
    <t>Fitimi qe bartet ne vitin e ardheshem</t>
  </si>
  <si>
    <t>Rritja e kapitalit aksioner</t>
  </si>
  <si>
    <t>Rivleresime</t>
  </si>
  <si>
    <t xml:space="preserve">Ngjarje te ndodhura pas dates se bilancit per te cilat behen rregullime apo ngjarje te </t>
  </si>
  <si>
    <t>Gabime materiale te ndodhura ne periudhat kontabel te mepareshme te konstatuara gjate</t>
  </si>
  <si>
    <t>periudhes rraportuese dhe qe korigjim nuk ka.</t>
  </si>
  <si>
    <t>Hartuesi i Pasqyrave Financiare</t>
  </si>
  <si>
    <t>Per Drejtimin  e Njesise  Ekonomike</t>
  </si>
  <si>
    <t>( Ndriçim     Çeka )</t>
  </si>
  <si>
    <t>Shpenzime   per  shitje  AQT</t>
  </si>
  <si>
    <t>Silvana Daja</t>
  </si>
  <si>
    <t>Fitim/(humbja) e periudhes 2021</t>
  </si>
  <si>
    <t>Subjekti:</t>
  </si>
  <si>
    <t>NIPT -i:</t>
  </si>
  <si>
    <t>Adresa e Selise:</t>
  </si>
  <si>
    <t>Data e krijimit:</t>
  </si>
  <si>
    <t>Nr. i  Regjistrit  Tregetar:</t>
  </si>
  <si>
    <t>Veprimtaria  Kryesore:</t>
  </si>
  <si>
    <t xml:space="preserve">(  Ne zbatim te Standartit Kombetar te Kontabilitetit Nr.2 dhe </t>
  </si>
  <si>
    <t>Ligjit Nr. 9228 Date 29.04.2004  " Per Kontabilitetin dhe Pasqyrat Financiare"  )</t>
  </si>
  <si>
    <t>Pasqyra Financiare jane individuale</t>
  </si>
  <si>
    <t>Po</t>
  </si>
  <si>
    <t>Pasqyra Financiare jane te konsoliduara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</si>
  <si>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</si>
  <si>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</si>
  <si>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</si>
  <si>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</si>
  <si>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</si>
  <si>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</si>
  <si>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</si>
  <si>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KAVAJË</t>
  </si>
  <si>
    <t>S H E N I M E T          S H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</si>
  <si>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</si>
  <si>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</si>
  <si>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</si>
  <si>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</si>
  <si>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</si>
  <si>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</si>
  <si>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</si>
  <si>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</si>
  <si>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</si>
  <si>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</si>
  <si>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</si>
  <si>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</si>
  <si>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</si>
  <si>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</si>
  <si>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</si>
  <si>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</si>
  <si>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 xml:space="preserve">        d) KUPTUESHMERIA e Pasqyrave Financiare eshte realizuar ne masen e plote per te </t>
  </si>
  <si>
    <t xml:space="preserve">        e) MATERIALITETI eshte vleresuar nga ana jone dhe ne baze te tij Pasqyrat Financiare</t>
  </si>
  <si>
    <t xml:space="preserve">         f) BESUESHMERIA per hartimin e Pasqyrave Financiare eshte e siguruar pasi nuk ka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</si>
  <si>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</si>
  <si>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</si>
  <si>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</si>
  <si>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</si>
  <si>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</si>
  <si>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</si>
  <si>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</si>
  <si>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</si>
  <si>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</si>
  <si>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</si>
  <si>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</si>
  <si>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</si>
  <si>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</si>
  <si>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</si>
  <si>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</si>
  <si>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</si>
  <si>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</si>
  <si>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</si>
  <si>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</si>
  <si>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</si>
  <si>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</si>
  <si>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</si>
  <si>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</si>
  <si>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</si>
  <si>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</si>
  <si>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Ref.</t>
  </si>
  <si>
    <t>S H E N I M E T          SH P J E G U E S E</t>
  </si>
  <si>
    <t>B</t>
  </si>
  <si>
    <t xml:space="preserve">Leke </t>
  </si>
  <si>
    <t>Derivative dhe aktive te mbajtura per tregtim</t>
  </si>
  <si>
    <t>Shoqeria nuk ka derivative dhe aktive te mbajtura per tregtim</t>
  </si>
  <si>
    <t>Aktive te tjera financiare afatshkurtra</t>
  </si>
  <si>
    <t>Debitore,Kreditore te tjere</t>
  </si>
  <si>
    <t>Tvsh</t>
  </si>
  <si>
    <t>Te drejta e detyrime ndaj ortakeve</t>
  </si>
  <si>
    <t xml:space="preserve">Nuk ka </t>
  </si>
  <si>
    <t xml:space="preserve">Detyrime ndaj ortakeve </t>
  </si>
  <si>
    <t>Inventari</t>
  </si>
  <si>
    <t>Lendet e para</t>
  </si>
  <si>
    <t>Inventari Imet</t>
  </si>
  <si>
    <t>Prodhim ne proces</t>
  </si>
  <si>
    <t xml:space="preserve">Mallra 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</si>
  <si>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</si>
  <si>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</si>
  <si>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</si>
  <si>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</si>
  <si>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</si>
  <si>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Investimet  financiare afatgjata</t>
  </si>
  <si>
    <t>Aktive afatgjata materiale</t>
  </si>
  <si>
    <t>Analiza e paisjeve te amortizueshme</t>
  </si>
  <si>
    <t>Toka</t>
  </si>
  <si>
    <t>Ndertesa</t>
  </si>
  <si>
    <t>Makineri,paisje</t>
  </si>
  <si>
    <t xml:space="preserve">AAM te tjera </t>
  </si>
  <si>
    <t>Ativet biologjike afatgjata</t>
  </si>
  <si>
    <t>Aktive afatgjata jo materiale</t>
  </si>
  <si>
    <t>Kapitali aksioner i pa paguar</t>
  </si>
  <si>
    <t>Aktive te tjera afatgjata</t>
  </si>
  <si>
    <t>PASIVET  AFATSHKURTRA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</si>
  <si>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</si>
  <si>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</si>
  <si>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</si>
  <si>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</si>
  <si>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</si>
  <si>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</si>
  <si>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</si>
  <si>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Nuk ka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</si>
  <si>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</si>
  <si>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</si>
  <si>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</si>
  <si>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</si>
  <si>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</si>
  <si>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</si>
  <si>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 tjere</t>
  </si>
  <si>
    <t>Grantet dhe te ardhurat e shtyra</t>
  </si>
  <si>
    <t>Provizionet afatshkurtra</t>
  </si>
  <si>
    <t>PASIVET  AFATGJATA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</si>
  <si>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</si>
  <si>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</si>
  <si>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</si>
  <si>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</si>
  <si>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</si>
  <si>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 xml:space="preserve">KAPITALI </t>
  </si>
  <si>
    <t>Aksionet e pakices (PF te konsoliduara)</t>
  </si>
  <si>
    <t>Kapitali aksionereve te shoq.meme (PF te kons.)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</si>
  <si>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</si>
  <si>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</si>
  <si>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</si>
  <si>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</si>
  <si>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</si>
  <si>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</si>
  <si>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Lekë</t>
  </si>
  <si>
    <t>Fitim e Humbje ushtrimit</t>
  </si>
  <si>
    <t>C</t>
  </si>
  <si>
    <t>Shënime të tjera shpjeguese</t>
  </si>
  <si>
    <t>ndodhura pas dates se bilancit per te cilat nuk behen rregullime  nuk ka.</t>
  </si>
  <si>
    <t>Te pagueshme per detyrime tatimore(TF)</t>
  </si>
  <si>
    <t>Intesa San Paolo</t>
  </si>
  <si>
    <t>Euro</t>
  </si>
  <si>
    <t>TOTALE</t>
  </si>
  <si>
    <t>Ergi Shpk</t>
  </si>
  <si>
    <t>K72522812K</t>
  </si>
  <si>
    <t xml:space="preserve">Lenda e pare dhe materiale te konsumueshme </t>
  </si>
  <si>
    <t>Te ardhurat nga aktiviteti kryesor (akomodim+mengjes)</t>
  </si>
  <si>
    <t>Te ardhurat nga aktiviteti dytesor (bar-restorant)</t>
  </si>
  <si>
    <t>Te ardhura te tjera te shfrytezimi(shitja e apartamenteve)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</si>
  <si>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(humbje nga kembimet valutore)</t>
    </r>
  </si>
  <si>
    <t>Shpenzime te tjera financiare(komisone bankare)</t>
  </si>
  <si>
    <t>Te tjera (humbje e vitit ushtrimor  2020 per efekt tatimi)</t>
  </si>
  <si>
    <t>Impiante dhe makineri(makineri transporti)</t>
  </si>
  <si>
    <t>Arktetime ne avance per porosi</t>
  </si>
  <si>
    <t>Te tjera(Tvsh)</t>
  </si>
  <si>
    <t xml:space="preserve"> "ERGI" SHPK</t>
  </si>
  <si>
    <t>Rruga "Besa", zona kadastrale nr.3101, pasuria nr.14/35</t>
  </si>
  <si>
    <t>Ndertimin, investimin, rikonstruksionin e godinave civile, industriale,</t>
  </si>
  <si>
    <t xml:space="preserve">turistike, bujqesore, ujesjellesa kanalizime, rrugeve, veprave te </t>
  </si>
  <si>
    <t xml:space="preserve">ndryshme te artit ne fushen e ndertimit etj. Import eksport e tregtim </t>
  </si>
  <si>
    <t>me shumice e pakice te mallrave te ndryshem industriale te</t>
  </si>
  <si>
    <t>perdorimit te gjere, konfeksione tekstile, paisje elektroshtepiake,</t>
  </si>
  <si>
    <t xml:space="preserve">hidrosanitare, materiale ndertimi, artikuj mobilerie, kancelarie, </t>
  </si>
  <si>
    <t xml:space="preserve">pllake per shtrim e veshje, punime duralumini e punim pllaka gipsi. </t>
  </si>
  <si>
    <t>Sherbime hotelerie dhe sherbim</t>
  </si>
  <si>
    <t xml:space="preserve"> 22.01.2007</t>
  </si>
  <si>
    <t>Credins Bank</t>
  </si>
  <si>
    <t>Aler Travel shpk</t>
  </si>
  <si>
    <t>Dulla Konstruksion</t>
  </si>
  <si>
    <t>VIP SALOTI</t>
  </si>
  <si>
    <t>Rigers Hoxha</t>
  </si>
  <si>
    <t>ISMAIL KASA</t>
  </si>
  <si>
    <t>Te ardhura  nga shitja e  mallrave  Dhe  kryerje  sherbimesh (bar-restorant)</t>
  </si>
  <si>
    <t>Astrit Daja</t>
  </si>
  <si>
    <t>SHITJE TE PERJASHTUARA 0%</t>
  </si>
  <si>
    <t>SHITJE TE TATUESHME 6 %</t>
  </si>
  <si>
    <t>SHITJE TE TATUESHME 20 %</t>
  </si>
  <si>
    <t>PERIUDHA 2021</t>
  </si>
  <si>
    <t>SIPAS LIBRIT SHITJES</t>
  </si>
  <si>
    <t>SIPAS DEKLARATES TVSH</t>
  </si>
  <si>
    <t>LLOGARIA 7-8</t>
  </si>
  <si>
    <t>KTHIM PARAPAGIMI KLIENTIT</t>
  </si>
  <si>
    <t>PARAPAGIME TE MARRA(K)</t>
  </si>
  <si>
    <t>JANAR</t>
  </si>
  <si>
    <t>SHKURT</t>
  </si>
  <si>
    <t>MARS</t>
  </si>
  <si>
    <t>PRILL</t>
  </si>
  <si>
    <t xml:space="preserve">MAJ </t>
  </si>
  <si>
    <t xml:space="preserve">QERSHOR </t>
  </si>
  <si>
    <t xml:space="preserve">KORRIK </t>
  </si>
  <si>
    <t>GUSHT</t>
  </si>
  <si>
    <t xml:space="preserve">SHTATOR </t>
  </si>
  <si>
    <t>TETOR</t>
  </si>
  <si>
    <t xml:space="preserve">NENTOR </t>
  </si>
  <si>
    <t xml:space="preserve">DHJETOR </t>
  </si>
  <si>
    <t>TOTAL /LEKE</t>
  </si>
  <si>
    <t xml:space="preserve">Pasqyra e detajuar  e deklarimeve te shitjeve </t>
  </si>
  <si>
    <t>BLERJE TE PERJASHTUARA 0%</t>
  </si>
  <si>
    <t>BLERJE TE TATUESHME ME 20 %</t>
  </si>
  <si>
    <t>IMPORTE 20 %</t>
  </si>
  <si>
    <t>SIPAS LIBRIT BLERJEVE</t>
  </si>
  <si>
    <t xml:space="preserve">TETOR </t>
  </si>
  <si>
    <t>NENTOR</t>
  </si>
  <si>
    <t>Pasqyra e detajuar  e deklarimeve te blerjeve</t>
  </si>
  <si>
    <t>Te ardhura nga akomodimi(6%)</t>
  </si>
  <si>
    <t>Viti   2022</t>
  </si>
  <si>
    <t>01.01.2022</t>
  </si>
  <si>
    <t>31.12.2022</t>
  </si>
  <si>
    <t>18.03.2023</t>
  </si>
  <si>
    <t>Pasqyrat financiare te vitit 2022</t>
  </si>
  <si>
    <t>PERIUDHA 2022</t>
  </si>
  <si>
    <t>The Headhunter</t>
  </si>
  <si>
    <t>Kappa  Oil</t>
  </si>
  <si>
    <t>EUROMED 2021</t>
  </si>
  <si>
    <t>Finex</t>
  </si>
  <si>
    <t>PASTA LIVIA</t>
  </si>
  <si>
    <t>ALBANIAN SMART</t>
  </si>
  <si>
    <t>ITALO 2022</t>
  </si>
  <si>
    <t>Saka Mobilje</t>
  </si>
  <si>
    <t>Bashkia Kavaje</t>
  </si>
  <si>
    <t>Besa Gaz sha</t>
  </si>
  <si>
    <t>N.N  SHPK</t>
  </si>
  <si>
    <t>"FREDI" SHPK</t>
  </si>
  <si>
    <t>SIGAL UNIQA Group AUSTRIA</t>
  </si>
  <si>
    <t>DELTA CONSTRUCTION</t>
  </si>
  <si>
    <t>UNION SHPK</t>
  </si>
  <si>
    <t>Bashkim Karina</t>
  </si>
  <si>
    <t>Belba 2000 shpk</t>
  </si>
  <si>
    <t>J &amp; B SHPK</t>
  </si>
  <si>
    <t>Shpiragu shpk</t>
  </si>
  <si>
    <t>Albtelecom Sh.a</t>
  </si>
  <si>
    <t xml:space="preserve"> ISSE</t>
  </si>
  <si>
    <t>Kardinal</t>
  </si>
  <si>
    <t>Trinissoft</t>
  </si>
  <si>
    <t>Furnizuesi i Sherbimit FSHU</t>
  </si>
  <si>
    <t>ALVISION shpk</t>
  </si>
  <si>
    <t>A BI ESSE MATERIALE ELEKTRIKE</t>
  </si>
  <si>
    <t>Delta Shpk</t>
  </si>
  <si>
    <t>Top Standart Shpk</t>
  </si>
  <si>
    <t>Haki Sinani shpk</t>
  </si>
  <si>
    <t>Febeal Kontruksion</t>
  </si>
  <si>
    <t>Luan Balla</t>
  </si>
  <si>
    <t>ECOMARKET FOOD SHPK</t>
  </si>
  <si>
    <t>LUMTURI AHMETI</t>
  </si>
  <si>
    <t>HARMONY DRINK ALBANIA SHPK 2022</t>
  </si>
  <si>
    <t>Frigo Beair Technology</t>
  </si>
  <si>
    <t>AGA GROUP DISTRIBUTION</t>
  </si>
  <si>
    <t>CELESI SHPK 2022</t>
  </si>
  <si>
    <t>LAPADULA ALBANIA sh.p.k</t>
  </si>
  <si>
    <t>Ujesjelles Kanalizime Kavaje</t>
  </si>
  <si>
    <t>TESORO-AL</t>
  </si>
  <si>
    <t>CORAL SHPK</t>
  </si>
  <si>
    <t>IRIS KOLA</t>
  </si>
  <si>
    <t>MITAT DULE</t>
  </si>
  <si>
    <t>DL SERVICES</t>
  </si>
  <si>
    <t>HTM SHPK</t>
  </si>
  <si>
    <t>Te tjera te ardhura nga aktiviteti i shfrytezimit (fitim nga kembimi valutor per parapagimet)</t>
  </si>
  <si>
    <t>Banka Kombetare Tregtare</t>
  </si>
  <si>
    <t>00001123700</t>
  </si>
  <si>
    <t>00001125813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</si>
</sst>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#,##0.0"/>
  </numFmts>
  <fonts count="23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u/>
      <sz val="14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u/>
      <sz val="12"/>
      <name val="Arial"/>
      <family val="2"/>
    </font>
    <font>
      <sz val="10"/>
      <color indexed="10"/>
      <name val="Arial"/>
      <family val="2"/>
    </font>
    <font>
      <sz val="14"/>
      <color indexed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rgb="FF000000"/>
      <name val="Times New Roman"/>
      <family val="1"/>
    </font>
    <font>
      <sz val="14"/>
      <color indexed="10"/>
      <name val="Arial"/>
      <family val="2"/>
    </font>
    <font>
      <b/>
      <sz val="26"/>
      <name val="Arial Narrow"/>
      <family val="2"/>
    </font>
    <font>
      <b/>
      <sz val="24"/>
      <name val="Times New Roman"/>
      <family val="1"/>
    </font>
    <font>
      <sz val="24"/>
      <color indexed="10"/>
      <name val="Times New Roman"/>
      <family val="1"/>
    </font>
    <font>
      <sz val="10"/>
      <color indexed="10"/>
      <name val="Times New Roman"/>
      <family val="1"/>
    </font>
    <font>
      <sz val="10"/>
      <name val="Times New Roman"/>
      <family val="1"/>
    </font>
    <font>
      <sz val="11"/>
      <name val="Arial"/>
      <family val="2"/>
    </font>
    <font>
      <u/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MS Sans Serif"/>
      <family val="2"/>
    </font>
    <font>
      <b/>
      <u/>
      <sz val="11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i/>
      <sz val="10"/>
      <color indexed="8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sz val="9"/>
      <color rgb="FF000000"/>
      <name val="Arial"/>
      <family val="2"/>
    </font>
    <font>
      <b/>
      <i/>
      <u/>
      <sz val="10"/>
      <name val="Arial"/>
      <family val="2"/>
    </font>
    <font>
      <b/>
      <i/>
      <sz val="10"/>
      <color indexed="8"/>
      <name val="MS Sans Serif"/>
      <family val="2"/>
    </font>
    <font>
      <i/>
      <sz val="11"/>
      <color theme="9" tint="0.59999389629810485"/>
      <name val="Times New Roman"/>
      <family val="1"/>
    </font>
    <font>
      <sz val="10"/>
      <color indexed="8"/>
      <name val="MS Sans Serif"/>
    </font>
    <font>
      <b/>
      <sz val="11"/>
      <name val="Arial"/>
      <family val="2"/>
    </font>
    <font>
      <b/>
      <sz val="8.5"/>
      <color indexed="8"/>
      <name val="MS Sans Serif"/>
      <family val="2"/>
    </font>
    <font>
      <b/>
      <sz val="8"/>
      <color indexed="8"/>
      <name val="Arial"/>
      <family val="2"/>
    </font>
    <font>
      <i/>
      <sz val="10"/>
      <color indexed="8"/>
      <name val="Arial"/>
      <family val="2"/>
    </font>
    <font>
      <i/>
      <sz val="9"/>
      <name val="Arial"/>
      <family val="2"/>
    </font>
    <font>
      <i/>
      <sz val="9"/>
      <color indexed="8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3F3F3F"/>
      </bottom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0" fontId="20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9" fontId="223" fillId="0" borderId="0" applyFont="0" applyFill="0" applyBorder="0" applyAlignment="0" applyProtection="0"/>
    <xf numFmtId="0" fontId="133" fillId="31" borderId="18" applyNumberFormat="0" applyAlignment="0" applyProtection="0"/>
  </cellStyleXfs>
  <cellXfs count="483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 vertical="center"/>
    </xf>
    <xf numFmtId="14" fontId="168" fillId="0" borderId="0" xfId="3275" applyNumberFormat="1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 vertical="center"/>
    </xf>
    <xf numFmtId="0" fontId="167" fillId="0" borderId="0" xfId="3507" applyNumberFormat="1" applyFont="1" applyFill="1" applyBorder="1" applyAlignment="1">
      <alignment vertical="center"/>
    </xf>
    <xf numFmtId="0" fontId="168" fillId="0" borderId="0" xfId="3507" applyNumberFormat="1" applyFont="1" applyFill="1" applyBorder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7" applyNumberFormat="1" applyFont="1" applyFill="1" applyBorder="1" applyAlignment="1">
      <alignment vertical="center"/>
    </xf>
    <xf numFmtId="37" fontId="176" fillId="0" borderId="0" xfId="3507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3" fillId="0" borderId="0" xfId="0" applyFont="1" applyAlignment="1"/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/>
    <xf numFmtId="37" fontId="178" fillId="0" borderId="0" xfId="0" applyNumberFormat="1" applyFont="1" applyBorder="1"/>
    <xf numFmtId="37" fontId="178" fillId="0" borderId="26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0" fontId="173" fillId="0" borderId="0" xfId="0" applyFont="1" applyFill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" fontId="171" fillId="0" borderId="0" xfId="0" applyNumberFormat="1" applyFont="1" applyFill="1" applyBorder="1" applyAlignment="1">
      <alignment horizontal="center" vertical="center"/>
    </xf>
    <xf numFmtId="37" fontId="178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8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3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3" fillId="0" borderId="0" xfId="6592" applyFont="1"/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8" fillId="0" borderId="16" xfId="6592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9" fillId="0" borderId="0" xfId="6592" applyFont="1"/>
    <xf numFmtId="0" fontId="169" fillId="0" borderId="0" xfId="6592" applyNumberFormat="1" applyFont="1" applyFill="1" applyBorder="1" applyAlignment="1" applyProtection="1">
      <alignment horizontal="center" wrapText="1"/>
    </xf>
    <xf numFmtId="0" fontId="169" fillId="0" borderId="0" xfId="6593" applyFont="1" applyFill="1" applyBorder="1"/>
    <xf numFmtId="0" fontId="173" fillId="0" borderId="0" xfId="6592" applyFont="1" applyBorder="1"/>
    <xf numFmtId="0" fontId="174" fillId="0" borderId="0" xfId="6592" applyNumberFormat="1" applyFont="1" applyFill="1" applyBorder="1" applyAlignment="1" applyProtection="1"/>
    <xf numFmtId="0" fontId="169" fillId="0" borderId="0" xfId="6592" applyNumberFormat="1" applyFont="1" applyFill="1" applyBorder="1" applyAlignment="1" applyProtection="1">
      <alignment horizontal="right" wrapText="1"/>
    </xf>
    <xf numFmtId="0" fontId="174" fillId="0" borderId="0" xfId="6593" applyFont="1" applyFill="1" applyBorder="1"/>
    <xf numFmtId="37" fontId="174" fillId="0" borderId="0" xfId="6594" applyNumberFormat="1" applyFont="1" applyBorder="1" applyAlignment="1">
      <alignment horizontal="right"/>
    </xf>
    <xf numFmtId="37" fontId="174" fillId="0" borderId="0" xfId="6594" applyNumberFormat="1" applyFont="1" applyFill="1" applyBorder="1" applyAlignment="1" applyProtection="1">
      <alignment horizontal="right" wrapText="1"/>
    </xf>
    <xf numFmtId="0" fontId="183" fillId="0" borderId="0" xfId="6592" applyNumberFormat="1" applyFont="1" applyFill="1" applyBorder="1" applyAlignment="1" applyProtection="1">
      <alignment vertical="center"/>
    </xf>
    <xf numFmtId="0" fontId="181" fillId="0" borderId="0" xfId="6592" applyNumberFormat="1" applyFont="1" applyFill="1" applyBorder="1" applyAlignment="1" applyProtection="1">
      <alignment vertical="center"/>
    </xf>
    <xf numFmtId="37" fontId="174" fillId="0" borderId="0" xfId="6594" applyNumberFormat="1" applyFont="1" applyFill="1" applyBorder="1" applyAlignment="1">
      <alignment horizontal="right"/>
    </xf>
    <xf numFmtId="37" fontId="169" fillId="0" borderId="26" xfId="6594" applyNumberFormat="1" applyFont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vertical="top" wrapText="1"/>
    </xf>
    <xf numFmtId="0" fontId="181" fillId="0" borderId="0" xfId="6592" applyNumberFormat="1" applyFont="1" applyFill="1" applyBorder="1" applyAlignment="1" applyProtection="1">
      <alignment vertical="top" wrapText="1"/>
    </xf>
    <xf numFmtId="37" fontId="178" fillId="0" borderId="26" xfId="6592" applyNumberFormat="1" applyFont="1" applyBorder="1" applyAlignment="1">
      <alignment horizontal="right"/>
    </xf>
    <xf numFmtId="0" fontId="181" fillId="0" borderId="0" xfId="6592" applyNumberFormat="1" applyFont="1" applyFill="1" applyBorder="1" applyAlignment="1" applyProtection="1">
      <alignment vertical="top"/>
    </xf>
    <xf numFmtId="37" fontId="173" fillId="0" borderId="0" xfId="6592" applyNumberFormat="1" applyFont="1" applyFill="1" applyBorder="1" applyAlignment="1">
      <alignment horizontal="right"/>
    </xf>
    <xf numFmtId="37" fontId="178" fillId="59" borderId="16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/>
    <xf numFmtId="37" fontId="173" fillId="0" borderId="0" xfId="6592" applyNumberFormat="1" applyFont="1" applyBorder="1"/>
    <xf numFmtId="37" fontId="173" fillId="0" borderId="0" xfId="6592" applyNumberFormat="1" applyFont="1"/>
    <xf numFmtId="0" fontId="181" fillId="60" borderId="0" xfId="6592" applyNumberFormat="1" applyFont="1" applyFill="1" applyBorder="1" applyAlignment="1" applyProtection="1">
      <alignment vertical="top"/>
    </xf>
    <xf numFmtId="0" fontId="175" fillId="60" borderId="0" xfId="0" applyNumberFormat="1" applyFont="1" applyFill="1" applyBorder="1" applyAlignment="1" applyProtection="1">
      <alignment horizontal="left" wrapText="1" indent="2"/>
    </xf>
    <xf numFmtId="0" fontId="173" fillId="0" borderId="0" xfId="6595" applyFont="1"/>
    <xf numFmtId="0" fontId="173" fillId="0" borderId="0" xfId="6595" applyFont="1" applyBorder="1"/>
    <xf numFmtId="38" fontId="173" fillId="0" borderId="0" xfId="6595" applyNumberFormat="1" applyFont="1" applyBorder="1"/>
    <xf numFmtId="38" fontId="173" fillId="0" borderId="0" xfId="6595" applyNumberFormat="1" applyFont="1"/>
    <xf numFmtId="0" fontId="178" fillId="0" borderId="0" xfId="6595" applyFont="1"/>
    <xf numFmtId="0" fontId="169" fillId="0" borderId="0" xfId="6595" applyNumberFormat="1" applyFont="1" applyFill="1" applyBorder="1" applyAlignment="1" applyProtection="1">
      <alignment wrapText="1"/>
    </xf>
    <xf numFmtId="0" fontId="177" fillId="0" borderId="0" xfId="6595" applyFont="1" applyBorder="1" applyAlignment="1">
      <alignment vertical="center"/>
    </xf>
    <xf numFmtId="3" fontId="171" fillId="0" borderId="0" xfId="6595" applyNumberFormat="1" applyFont="1" applyBorder="1" applyAlignment="1">
      <alignment horizontal="center" vertical="center"/>
    </xf>
    <xf numFmtId="0" fontId="179" fillId="0" borderId="0" xfId="6595" applyFont="1"/>
    <xf numFmtId="0" fontId="174" fillId="0" borderId="0" xfId="6595" applyNumberFormat="1" applyFont="1" applyFill="1" applyBorder="1" applyAlignment="1" applyProtection="1">
      <alignment wrapText="1"/>
    </xf>
    <xf numFmtId="38" fontId="173" fillId="59" borderId="16" xfId="6595" applyNumberFormat="1" applyFont="1" applyFill="1" applyBorder="1"/>
    <xf numFmtId="38" fontId="173" fillId="59" borderId="0" xfId="6595" applyNumberFormat="1" applyFont="1" applyFill="1" applyBorder="1"/>
    <xf numFmtId="0" fontId="169" fillId="59" borderId="0" xfId="6595" applyNumberFormat="1" applyFont="1" applyFill="1" applyBorder="1" applyAlignment="1" applyProtection="1">
      <alignment horizontal="left" wrapText="1"/>
    </xf>
    <xf numFmtId="0" fontId="174" fillId="0" borderId="0" xfId="6595" applyNumberFormat="1" applyFont="1" applyFill="1" applyBorder="1" applyAlignment="1" applyProtection="1">
      <alignment horizontal="left" wrapText="1"/>
    </xf>
    <xf numFmtId="38" fontId="173" fillId="0" borderId="15" xfId="6595" applyNumberFormat="1" applyFont="1" applyBorder="1"/>
    <xf numFmtId="0" fontId="169" fillId="0" borderId="0" xfId="3275" applyFont="1" applyFill="1" applyAlignment="1">
      <alignment vertical="top" wrapText="1"/>
    </xf>
    <xf numFmtId="38" fontId="173" fillId="0" borderId="26" xfId="6595" applyNumberFormat="1" applyFont="1" applyBorder="1"/>
    <xf numFmtId="0" fontId="174" fillId="0" borderId="0" xfId="6595" applyNumberFormat="1" applyFont="1" applyFill="1" applyBorder="1" applyAlignment="1" applyProtection="1">
      <alignment horizontal="left" wrapText="1" indent="2"/>
    </xf>
    <xf numFmtId="0" fontId="174" fillId="0" borderId="0" xfId="6595" applyNumberFormat="1" applyFont="1" applyFill="1" applyBorder="1" applyAlignment="1" applyProtection="1">
      <alignment horizontal="left" indent="2"/>
    </xf>
    <xf numFmtId="3" fontId="172" fillId="0" borderId="0" xfId="6595" applyNumberFormat="1" applyFont="1" applyBorder="1" applyAlignment="1">
      <alignment vertical="center"/>
    </xf>
    <xf numFmtId="0" fontId="12" fillId="0" borderId="0" xfId="3280" applyFont="1" applyFill="1" applyBorder="1"/>
    <xf numFmtId="0" fontId="12" fillId="0" borderId="0" xfId="3280" applyFont="1" applyBorder="1"/>
    <xf numFmtId="0" fontId="12" fillId="0" borderId="0" xfId="3280" applyFont="1" applyBorder="1" applyAlignment="1"/>
    <xf numFmtId="0" fontId="12" fillId="0" borderId="0" xfId="3280" applyFont="1" applyBorder="1" applyAlignment="1">
      <alignment horizontal="center"/>
    </xf>
    <xf numFmtId="0" fontId="188" fillId="0" borderId="0" xfId="3280" applyFont="1" applyBorder="1" applyAlignment="1">
      <alignment horizontal="center" vertical="center"/>
    </xf>
    <xf numFmtId="0" fontId="188" fillId="0" borderId="0" xfId="3280" applyFont="1" applyBorder="1" applyAlignment="1">
      <alignment vertical="center"/>
    </xf>
    <xf numFmtId="0" fontId="12" fillId="0" borderId="0" xfId="3280" applyFont="1" applyBorder="1" applyAlignment="1">
      <alignment vertical="center"/>
    </xf>
    <xf numFmtId="0" fontId="12" fillId="0" borderId="0" xfId="3280" applyFont="1" applyBorder="1" applyAlignment="1">
      <alignment horizontal="center" vertical="center"/>
    </xf>
    <xf numFmtId="3" fontId="186" fillId="0" borderId="0" xfId="3280" applyNumberFormat="1" applyFont="1" applyBorder="1"/>
    <xf numFmtId="0" fontId="188" fillId="0" borderId="0" xfId="3280" applyFont="1" applyBorder="1" applyAlignment="1">
      <alignment horizontal="center"/>
    </xf>
    <xf numFmtId="0" fontId="188" fillId="0" borderId="0" xfId="3280" applyFont="1" applyBorder="1"/>
    <xf numFmtId="0" fontId="192" fillId="0" borderId="0" xfId="3280" applyFont="1" applyFill="1" applyBorder="1" applyAlignment="1"/>
    <xf numFmtId="3" fontId="188" fillId="0" borderId="0" xfId="3280" applyNumberFormat="1" applyFont="1" applyBorder="1"/>
    <xf numFmtId="0" fontId="188" fillId="0" borderId="0" xfId="3280" applyFont="1" applyBorder="1" applyAlignment="1">
      <alignment horizontal="left" vertical="center"/>
    </xf>
    <xf numFmtId="0" fontId="12" fillId="0" borderId="0" xfId="3280" applyFont="1" applyBorder="1" applyAlignment="1">
      <alignment horizontal="left" vertical="center"/>
    </xf>
    <xf numFmtId="0" fontId="193" fillId="0" borderId="0" xfId="3280" applyFont="1" applyFill="1" applyBorder="1" applyAlignment="1"/>
    <xf numFmtId="0" fontId="12" fillId="0" borderId="0" xfId="3280" applyFont="1" applyBorder="1" applyAlignment="1">
      <alignment horizontal="left"/>
    </xf>
    <xf numFmtId="37" fontId="166" fillId="0" borderId="0" xfId="0" applyNumberFormat="1" applyFont="1" applyFill="1" applyBorder="1" applyAlignment="1" applyProtection="1"/>
    <xf numFmtId="37" fontId="178" fillId="61" borderId="26" xfId="6592" applyNumberFormat="1" applyFont="1" applyFill="1" applyBorder="1" applyAlignment="1">
      <alignment horizontal="right"/>
    </xf>
    <xf numFmtId="0" fontId="195" fillId="0" borderId="39" xfId="0" applyFont="1" applyBorder="1"/>
    <xf numFmtId="0" fontId="195" fillId="0" borderId="40" xfId="0" applyFont="1" applyBorder="1"/>
    <xf numFmtId="0" fontId="195" fillId="0" borderId="41" xfId="0" applyFont="1" applyBorder="1"/>
    <xf numFmtId="0" fontId="195" fillId="0" borderId="0" xfId="0" applyFont="1"/>
    <xf numFmtId="0" fontId="195" fillId="0" borderId="42" xfId="0" applyFont="1" applyBorder="1"/>
    <xf numFmtId="0" fontId="12" fillId="0" borderId="0" xfId="0" applyFont="1" applyBorder="1"/>
    <xf numFmtId="0" fontId="195" fillId="0" borderId="0" xfId="0" applyFont="1" applyBorder="1"/>
    <xf numFmtId="0" fontId="195" fillId="0" borderId="43" xfId="0" applyFont="1" applyBorder="1"/>
    <xf numFmtId="0" fontId="196" fillId="0" borderId="42" xfId="0" applyFont="1" applyBorder="1"/>
    <xf numFmtId="0" fontId="197" fillId="0" borderId="0" xfId="0" applyFont="1" applyBorder="1"/>
    <xf numFmtId="0" fontId="198" fillId="0" borderId="37" xfId="0" applyFont="1" applyBorder="1" applyAlignment="1">
      <alignment horizontal="left"/>
    </xf>
    <xf numFmtId="0" fontId="197" fillId="0" borderId="37" xfId="0" applyFont="1" applyBorder="1" applyAlignment="1">
      <alignment horizontal="right"/>
    </xf>
    <xf numFmtId="0" fontId="196" fillId="0" borderId="0" xfId="0" applyFont="1" applyBorder="1"/>
    <xf numFmtId="0" fontId="196" fillId="0" borderId="43" xfId="0" applyFont="1" applyBorder="1"/>
    <xf numFmtId="0" fontId="196" fillId="0" borderId="0" xfId="0" applyFont="1"/>
    <xf numFmtId="0" fontId="197" fillId="0" borderId="15" xfId="0" applyFont="1" applyBorder="1" applyAlignment="1">
      <alignment horizontal="left"/>
    </xf>
    <xf numFmtId="0" fontId="197" fillId="0" borderId="15" xfId="0" applyFont="1" applyBorder="1" applyAlignment="1">
      <alignment horizontal="right"/>
    </xf>
    <xf numFmtId="0" fontId="197" fillId="0" borderId="37" xfId="0" applyFont="1" applyBorder="1" applyAlignment="1">
      <alignment horizontal="left"/>
    </xf>
    <xf numFmtId="0" fontId="197" fillId="0" borderId="37" xfId="0" applyFont="1" applyBorder="1"/>
    <xf numFmtId="0" fontId="196" fillId="0" borderId="37" xfId="0" applyFont="1" applyBorder="1"/>
    <xf numFmtId="0" fontId="197" fillId="0" borderId="15" xfId="0" applyFont="1" applyBorder="1"/>
    <xf numFmtId="0" fontId="196" fillId="0" borderId="15" xfId="0" applyFont="1" applyBorder="1"/>
    <xf numFmtId="14" fontId="197" fillId="0" borderId="15" xfId="0" applyNumberFormat="1" applyFont="1" applyBorder="1" applyAlignment="1">
      <alignment horizontal="left"/>
    </xf>
    <xf numFmtId="0" fontId="197" fillId="0" borderId="15" xfId="0" applyNumberFormat="1" applyFont="1" applyBorder="1" applyAlignment="1">
      <alignment horizontal="center"/>
    </xf>
    <xf numFmtId="0" fontId="197" fillId="0" borderId="0" xfId="0" applyFont="1" applyBorder="1" applyAlignment="1">
      <alignment horizontal="left"/>
    </xf>
    <xf numFmtId="0" fontId="199" fillId="0" borderId="37" xfId="0" applyFont="1" applyBorder="1" applyAlignment="1">
      <alignment horizontal="left"/>
    </xf>
    <xf numFmtId="0" fontId="200" fillId="0" borderId="42" xfId="0" applyFont="1" applyBorder="1"/>
    <xf numFmtId="0" fontId="192" fillId="0" borderId="0" xfId="0" applyFont="1" applyBorder="1"/>
    <xf numFmtId="0" fontId="200" fillId="0" borderId="0" xfId="0" applyFont="1"/>
    <xf numFmtId="0" fontId="203" fillId="0" borderId="0" xfId="0" applyFont="1"/>
    <xf numFmtId="0" fontId="204" fillId="0" borderId="42" xfId="0" applyFont="1" applyBorder="1"/>
    <xf numFmtId="0" fontId="205" fillId="0" borderId="0" xfId="0" applyFont="1" applyBorder="1"/>
    <xf numFmtId="0" fontId="204" fillId="0" borderId="0" xfId="0" applyFont="1" applyBorder="1"/>
    <xf numFmtId="0" fontId="204" fillId="0" borderId="43" xfId="0" applyFont="1" applyBorder="1"/>
    <xf numFmtId="0" fontId="204" fillId="0" borderId="0" xfId="0" applyFont="1"/>
    <xf numFmtId="0" fontId="196" fillId="0" borderId="44" xfId="0" applyFont="1" applyBorder="1"/>
    <xf numFmtId="0" fontId="197" fillId="0" borderId="45" xfId="0" applyFont="1" applyBorder="1"/>
    <xf numFmtId="0" fontId="196" fillId="0" borderId="45" xfId="0" applyFont="1" applyBorder="1"/>
    <xf numFmtId="0" fontId="196" fillId="0" borderId="46" xfId="0" applyFont="1" applyBorder="1"/>
    <xf numFmtId="0" fontId="79" fillId="0" borderId="34" xfId="0" applyFont="1" applyBorder="1"/>
    <xf numFmtId="0" fontId="79" fillId="0" borderId="26" xfId="0" applyFont="1" applyBorder="1"/>
    <xf numFmtId="0" fontId="0" fillId="0" borderId="35" xfId="0" applyBorder="1"/>
    <xf numFmtId="0" fontId="0" fillId="0" borderId="0" xfId="0"/>
    <xf numFmtId="0" fontId="0" fillId="0" borderId="0" xfId="0" applyAlignment="1">
      <alignment vertical="center"/>
    </xf>
    <xf numFmtId="0" fontId="206" fillId="0" borderId="47" xfId="0" applyFont="1" applyBorder="1"/>
    <xf numFmtId="0" fontId="207" fillId="0" borderId="0" xfId="0" applyFont="1" applyBorder="1" applyAlignment="1">
      <alignment horizontal="center"/>
    </xf>
    <xf numFmtId="0" fontId="206" fillId="0" borderId="0" xfId="0" applyFont="1" applyBorder="1"/>
    <xf numFmtId="0" fontId="206" fillId="0" borderId="27" xfId="0" applyFont="1" applyBorder="1"/>
    <xf numFmtId="0" fontId="206" fillId="0" borderId="0" xfId="0" applyFont="1"/>
    <xf numFmtId="0" fontId="206" fillId="0" borderId="0" xfId="0" applyFont="1" applyBorder="1" applyAlignment="1"/>
    <xf numFmtId="0" fontId="206" fillId="0" borderId="0" xfId="0" applyFont="1" applyFill="1" applyBorder="1"/>
    <xf numFmtId="0" fontId="208" fillId="0" borderId="47" xfId="0" applyFont="1" applyBorder="1"/>
    <xf numFmtId="0" fontId="208" fillId="0" borderId="0" xfId="0" applyFont="1" applyBorder="1"/>
    <xf numFmtId="0" fontId="209" fillId="0" borderId="27" xfId="0" applyFont="1" applyBorder="1"/>
    <xf numFmtId="0" fontId="209" fillId="0" borderId="0" xfId="0" applyFont="1"/>
    <xf numFmtId="0" fontId="210" fillId="0" borderId="0" xfId="0" applyFont="1" applyBorder="1" applyAlignment="1">
      <alignment horizontal="right" vertical="center"/>
    </xf>
    <xf numFmtId="0" fontId="210" fillId="0" borderId="0" xfId="0" applyFont="1" applyBorder="1" applyAlignment="1">
      <alignment vertical="center"/>
    </xf>
    <xf numFmtId="0" fontId="206" fillId="0" borderId="0" xfId="0" applyFont="1" applyBorder="1" applyAlignment="1">
      <alignment horizontal="right" vertical="center"/>
    </xf>
    <xf numFmtId="0" fontId="206" fillId="0" borderId="0" xfId="0" applyFont="1" applyBorder="1" applyAlignment="1">
      <alignment horizontal="right"/>
    </xf>
    <xf numFmtId="0" fontId="79" fillId="0" borderId="47" xfId="0" applyFont="1" applyBorder="1"/>
    <xf numFmtId="0" fontId="79" fillId="0" borderId="0" xfId="0" applyFont="1" applyBorder="1"/>
    <xf numFmtId="0" fontId="0" fillId="0" borderId="27" xfId="0" applyBorder="1"/>
    <xf numFmtId="0" fontId="187" fillId="0" borderId="28" xfId="0" applyFont="1" applyBorder="1"/>
    <xf numFmtId="0" fontId="79" fillId="0" borderId="0" xfId="0" applyFont="1" applyBorder="1" applyAlignment="1"/>
    <xf numFmtId="0" fontId="0" fillId="0" borderId="27" xfId="0" applyBorder="1" applyAlignment="1"/>
    <xf numFmtId="0" fontId="188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211" fillId="0" borderId="0" xfId="0" applyFont="1" applyBorder="1" applyAlignment="1">
      <alignment vertical="center"/>
    </xf>
    <xf numFmtId="0" fontId="12" fillId="0" borderId="47" xfId="0" applyFont="1" applyBorder="1"/>
    <xf numFmtId="0" fontId="12" fillId="0" borderId="0" xfId="0" applyFont="1" applyBorder="1" applyAlignment="1">
      <alignment horizontal="center"/>
    </xf>
    <xf numFmtId="0" fontId="189" fillId="0" borderId="0" xfId="0" applyFont="1" applyBorder="1" applyAlignment="1">
      <alignment horizontal="center" vertical="center"/>
    </xf>
    <xf numFmtId="0" fontId="189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79" fillId="0" borderId="3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79" fillId="0" borderId="31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79" fillId="0" borderId="29" xfId="0" applyFont="1" applyFill="1" applyBorder="1"/>
    <xf numFmtId="0" fontId="79" fillId="0" borderId="29" xfId="0" applyFont="1" applyBorder="1" applyAlignment="1"/>
    <xf numFmtId="3" fontId="79" fillId="0" borderId="29" xfId="0" applyNumberFormat="1" applyFont="1" applyBorder="1" applyAlignment="1"/>
    <xf numFmtId="1" fontId="0" fillId="0" borderId="29" xfId="0" applyNumberFormat="1" applyBorder="1"/>
    <xf numFmtId="0" fontId="79" fillId="0" borderId="29" xfId="0" applyFont="1" applyBorder="1"/>
    <xf numFmtId="3" fontId="79" fillId="0" borderId="29" xfId="0" applyNumberFormat="1" applyFont="1" applyBorder="1"/>
    <xf numFmtId="3" fontId="0" fillId="0" borderId="29" xfId="0" applyNumberFormat="1" applyBorder="1"/>
    <xf numFmtId="0" fontId="0" fillId="0" borderId="29" xfId="0" applyBorder="1"/>
    <xf numFmtId="0" fontId="186" fillId="0" borderId="29" xfId="0" applyFont="1" applyBorder="1" applyAlignment="1"/>
    <xf numFmtId="3" fontId="12" fillId="0" borderId="29" xfId="0" applyNumberFormat="1" applyFont="1" applyBorder="1" applyAlignment="1"/>
    <xf numFmtId="1" fontId="0" fillId="0" borderId="29" xfId="0" applyNumberFormat="1" applyBorder="1" applyAlignment="1">
      <alignment vertical="center"/>
    </xf>
    <xf numFmtId="3" fontId="0" fillId="0" borderId="0" xfId="0" applyNumberFormat="1"/>
    <xf numFmtId="0" fontId="79" fillId="0" borderId="0" xfId="0" applyFont="1" applyFill="1" applyBorder="1" applyAlignment="1">
      <alignment horizontal="center"/>
    </xf>
    <xf numFmtId="0" fontId="186" fillId="0" borderId="0" xfId="0" applyFont="1" applyBorder="1" applyAlignment="1"/>
    <xf numFmtId="3" fontId="186" fillId="0" borderId="0" xfId="0" applyNumberFormat="1" applyFont="1" applyBorder="1" applyAlignment="1"/>
    <xf numFmtId="3" fontId="186" fillId="0" borderId="27" xfId="0" applyNumberFormat="1" applyFont="1" applyBorder="1" applyAlignment="1"/>
    <xf numFmtId="0" fontId="186" fillId="0" borderId="0" xfId="0" applyFont="1" applyBorder="1"/>
    <xf numFmtId="3" fontId="186" fillId="0" borderId="0" xfId="0" applyNumberFormat="1" applyFont="1" applyBorder="1"/>
    <xf numFmtId="3" fontId="186" fillId="0" borderId="27" xfId="0" applyNumberFormat="1" applyFont="1" applyBorder="1"/>
    <xf numFmtId="3" fontId="79" fillId="0" borderId="35" xfId="0" applyNumberFormat="1" applyFont="1" applyBorder="1" applyAlignment="1">
      <alignment horizontal="center"/>
    </xf>
    <xf numFmtId="3" fontId="79" fillId="0" borderId="38" xfId="0" applyNumberFormat="1" applyFont="1" applyBorder="1" applyAlignment="1">
      <alignment horizontal="center"/>
    </xf>
    <xf numFmtId="3" fontId="79" fillId="0" borderId="33" xfId="0" applyNumberFormat="1" applyFont="1" applyBorder="1" applyAlignment="1"/>
    <xf numFmtId="3" fontId="79" fillId="0" borderId="33" xfId="0" applyNumberFormat="1" applyFont="1" applyBorder="1"/>
    <xf numFmtId="1" fontId="0" fillId="0" borderId="0" xfId="0" applyNumberFormat="1"/>
    <xf numFmtId="3" fontId="79" fillId="0" borderId="0" xfId="0" applyNumberFormat="1" applyFont="1" applyBorder="1"/>
    <xf numFmtId="3" fontId="0" fillId="0" borderId="27" xfId="0" applyNumberFormat="1" applyBorder="1"/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90" fillId="0" borderId="0" xfId="0" applyFont="1" applyBorder="1" applyAlignment="1">
      <alignment vertical="center"/>
    </xf>
    <xf numFmtId="3" fontId="212" fillId="0" borderId="27" xfId="0" applyNumberFormat="1" applyFont="1" applyBorder="1"/>
    <xf numFmtId="0" fontId="213" fillId="0" borderId="0" xfId="0" applyFont="1" applyBorder="1"/>
    <xf numFmtId="0" fontId="213" fillId="0" borderId="0" xfId="0" applyFont="1" applyBorder="1" applyAlignment="1">
      <alignment horizontal="center"/>
    </xf>
    <xf numFmtId="3" fontId="79" fillId="0" borderId="15" xfId="0" applyNumberFormat="1" applyFont="1" applyBorder="1"/>
    <xf numFmtId="0" fontId="12" fillId="0" borderId="0" xfId="0" applyFont="1"/>
    <xf numFmtId="0" fontId="191" fillId="0" borderId="0" xfId="0" applyFont="1" applyBorder="1"/>
    <xf numFmtId="0" fontId="188" fillId="0" borderId="0" xfId="0" applyFont="1" applyBorder="1"/>
    <xf numFmtId="0" fontId="188" fillId="0" borderId="27" xfId="0" applyFont="1" applyBorder="1"/>
    <xf numFmtId="0" fontId="188" fillId="0" borderId="0" xfId="0" applyFont="1" applyBorder="1" applyAlignment="1">
      <alignment horizontal="right" vertical="center"/>
    </xf>
    <xf numFmtId="37" fontId="79" fillId="0" borderId="0" xfId="0" applyNumberFormat="1" applyFont="1" applyBorder="1"/>
    <xf numFmtId="0" fontId="79" fillId="0" borderId="0" xfId="0" applyFont="1" applyBorder="1" applyAlignment="1">
      <alignment vertical="center"/>
    </xf>
    <xf numFmtId="3" fontId="79" fillId="0" borderId="0" xfId="0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79" fillId="0" borderId="0" xfId="0" applyFont="1" applyFill="1" applyBorder="1" applyAlignment="1"/>
    <xf numFmtId="0" fontId="188" fillId="0" borderId="0" xfId="0" applyFont="1" applyBorder="1" applyAlignment="1">
      <alignment horizontal="left" vertical="center"/>
    </xf>
    <xf numFmtId="0" fontId="214" fillId="0" borderId="0" xfId="0" applyFont="1" applyBorder="1" applyAlignment="1">
      <alignment horizontal="center"/>
    </xf>
    <xf numFmtId="3" fontId="188" fillId="0" borderId="0" xfId="0" applyNumberFormat="1" applyFont="1" applyBorder="1"/>
    <xf numFmtId="0" fontId="190" fillId="0" borderId="0" xfId="0" applyFont="1" applyBorder="1"/>
    <xf numFmtId="0" fontId="186" fillId="0" borderId="27" xfId="0" applyFont="1" applyBorder="1" applyAlignment="1"/>
    <xf numFmtId="0" fontId="79" fillId="0" borderId="0" xfId="0" applyFon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186" fillId="0" borderId="27" xfId="0" applyFont="1" applyBorder="1"/>
    <xf numFmtId="0" fontId="79" fillId="0" borderId="0" xfId="0" applyFont="1" applyBorder="1" applyAlignment="1">
      <alignment horizontal="center" vertical="center"/>
    </xf>
    <xf numFmtId="0" fontId="188" fillId="0" borderId="0" xfId="0" applyFont="1" applyFill="1" applyBorder="1"/>
    <xf numFmtId="0" fontId="186" fillId="0" borderId="27" xfId="0" applyFont="1" applyBorder="1" applyAlignment="1">
      <alignment horizontal="center"/>
    </xf>
    <xf numFmtId="0" fontId="186" fillId="0" borderId="29" xfId="0" applyFont="1" applyBorder="1" applyAlignment="1">
      <alignment horizontal="center"/>
    </xf>
    <xf numFmtId="0" fontId="188" fillId="0" borderId="0" xfId="0" applyFont="1" applyBorder="1" applyAlignment="1">
      <alignment horizontal="center"/>
    </xf>
    <xf numFmtId="0" fontId="12" fillId="0" borderId="0" xfId="0" applyFont="1" applyBorder="1" applyAlignment="1"/>
    <xf numFmtId="37" fontId="188" fillId="0" borderId="0" xfId="0" applyNumberFormat="1" applyFont="1" applyBorder="1"/>
    <xf numFmtId="3" fontId="215" fillId="0" borderId="37" xfId="0" applyNumberFormat="1" applyFont="1" applyBorder="1"/>
    <xf numFmtId="0" fontId="188" fillId="0" borderId="0" xfId="0" applyFont="1" applyBorder="1" applyAlignment="1">
      <alignment horizontal="right"/>
    </xf>
    <xf numFmtId="0" fontId="79" fillId="0" borderId="0" xfId="0" applyFont="1" applyFill="1" applyBorder="1"/>
    <xf numFmtId="181" fontId="12" fillId="0" borderId="47" xfId="3280" applyNumberFormat="1" applyFont="1" applyBorder="1" applyAlignment="1">
      <alignment horizontal="center"/>
    </xf>
    <xf numFmtId="0" fontId="79" fillId="0" borderId="0" xfId="0" applyNumberFormat="1" applyFont="1" applyFill="1" applyBorder="1" applyAlignment="1" applyProtection="1"/>
    <xf numFmtId="0" fontId="191" fillId="0" borderId="0" xfId="4908" applyFont="1" applyFill="1" applyBorder="1"/>
    <xf numFmtId="0" fontId="214" fillId="0" borderId="37" xfId="0" applyFont="1" applyBorder="1" applyAlignment="1">
      <alignment horizontal="center"/>
    </xf>
    <xf numFmtId="37" fontId="214" fillId="0" borderId="37" xfId="0" applyNumberFormat="1" applyFont="1" applyFill="1" applyBorder="1" applyAlignment="1" applyProtection="1"/>
    <xf numFmtId="0" fontId="79" fillId="0" borderId="37" xfId="0" applyNumberFormat="1" applyFont="1" applyFill="1" applyBorder="1" applyAlignment="1" applyProtection="1"/>
    <xf numFmtId="168" fontId="188" fillId="0" borderId="0" xfId="3900" applyNumberFormat="1" applyFont="1" applyBorder="1"/>
    <xf numFmtId="37" fontId="79" fillId="0" borderId="15" xfId="0" applyNumberFormat="1" applyFont="1" applyFill="1" applyBorder="1" applyAlignment="1" applyProtection="1"/>
    <xf numFmtId="0" fontId="79" fillId="0" borderId="15" xfId="0" applyNumberFormat="1" applyFont="1" applyFill="1" applyBorder="1" applyAlignment="1" applyProtection="1"/>
    <xf numFmtId="37" fontId="79" fillId="0" borderId="0" xfId="0" applyNumberFormat="1" applyFont="1" applyFill="1" applyBorder="1" applyAlignment="1" applyProtection="1"/>
    <xf numFmtId="37" fontId="0" fillId="0" borderId="0" xfId="0" applyNumberFormat="1" applyFill="1" applyBorder="1" applyAlignment="1" applyProtection="1"/>
    <xf numFmtId="37" fontId="79" fillId="0" borderId="37" xfId="0" applyNumberFormat="1" applyFont="1" applyFill="1" applyBorder="1" applyAlignment="1" applyProtection="1"/>
    <xf numFmtId="0" fontId="213" fillId="0" borderId="0" xfId="3280" applyFont="1" applyBorder="1" applyAlignment="1">
      <alignment horizontal="left" vertical="center"/>
    </xf>
    <xf numFmtId="0" fontId="213" fillId="0" borderId="0" xfId="3280" applyFont="1" applyBorder="1" applyAlignment="1">
      <alignment vertical="center"/>
    </xf>
    <xf numFmtId="0" fontId="213" fillId="0" borderId="0" xfId="3280" applyFont="1" applyBorder="1"/>
    <xf numFmtId="3" fontId="218" fillId="0" borderId="0" xfId="3280" applyNumberFormat="1" applyFont="1" applyBorder="1"/>
    <xf numFmtId="0" fontId="216" fillId="0" borderId="37" xfId="0" applyFont="1" applyBorder="1" applyAlignment="1">
      <alignment horizontal="center"/>
    </xf>
    <xf numFmtId="0" fontId="216" fillId="0" borderId="37" xfId="0" applyNumberFormat="1" applyFont="1" applyFill="1" applyBorder="1" applyAlignment="1" applyProtection="1"/>
    <xf numFmtId="0" fontId="219" fillId="0" borderId="0" xfId="0" applyNumberFormat="1" applyFont="1" applyFill="1" applyBorder="1" applyAlignment="1" applyProtection="1"/>
    <xf numFmtId="0" fontId="188" fillId="0" borderId="0" xfId="3280" applyFont="1" applyBorder="1" applyAlignment="1">
      <alignment horizontal="right"/>
    </xf>
    <xf numFmtId="3" fontId="79" fillId="0" borderId="0" xfId="0" applyNumberFormat="1" applyFont="1" applyFill="1" applyBorder="1" applyAlignment="1" applyProtection="1"/>
    <xf numFmtId="0" fontId="220" fillId="0" borderId="0" xfId="3280" applyFont="1" applyBorder="1" applyAlignment="1">
      <alignment horizontal="left"/>
    </xf>
    <xf numFmtId="0" fontId="188" fillId="0" borderId="32" xfId="3280" applyFont="1" applyBorder="1" applyAlignment="1">
      <alignment horizontal="center"/>
    </xf>
    <xf numFmtId="0" fontId="12" fillId="0" borderId="34" xfId="4908" applyFont="1" applyFill="1" applyBorder="1"/>
    <xf numFmtId="0" fontId="12" fillId="0" borderId="26" xfId="4908" applyFont="1" applyFill="1" applyBorder="1"/>
    <xf numFmtId="0" fontId="12" fillId="0" borderId="35" xfId="4908" applyFont="1" applyFill="1" applyBorder="1"/>
    <xf numFmtId="3" fontId="12" fillId="0" borderId="29" xfId="4908" applyNumberFormat="1" applyFont="1" applyFill="1" applyBorder="1"/>
    <xf numFmtId="0" fontId="12" fillId="0" borderId="34" xfId="3280" applyFont="1" applyFill="1" applyBorder="1"/>
    <xf numFmtId="0" fontId="12" fillId="0" borderId="32" xfId="3280" applyFont="1" applyFill="1" applyBorder="1"/>
    <xf numFmtId="0" fontId="220" fillId="0" borderId="15" xfId="3280" applyFont="1" applyBorder="1" applyAlignment="1">
      <alignment horizontal="left"/>
    </xf>
    <xf numFmtId="0" fontId="220" fillId="0" borderId="33" xfId="3280" applyFont="1" applyBorder="1" applyAlignment="1">
      <alignment horizontal="left"/>
    </xf>
    <xf numFmtId="0" fontId="220" fillId="0" borderId="29" xfId="3280" applyFont="1" applyBorder="1" applyAlignment="1">
      <alignment horizontal="left"/>
    </xf>
    <xf numFmtId="0" fontId="187" fillId="0" borderId="0" xfId="0" applyFont="1" applyBorder="1" applyAlignment="1">
      <alignment vertical="center"/>
    </xf>
    <xf numFmtId="0" fontId="12" fillId="0" borderId="0" xfId="0" applyFont="1" applyFill="1" applyBorder="1"/>
    <xf numFmtId="0" fontId="194" fillId="0" borderId="0" xfId="0" applyFont="1" applyBorder="1" applyAlignment="1">
      <alignment horizontal="center"/>
    </xf>
    <xf numFmtId="0" fontId="79" fillId="0" borderId="36" xfId="0" applyFont="1" applyBorder="1"/>
    <xf numFmtId="0" fontId="79" fillId="0" borderId="37" xfId="0" applyFont="1" applyBorder="1" applyAlignment="1">
      <alignment horizontal="center"/>
    </xf>
    <xf numFmtId="0" fontId="79" fillId="0" borderId="37" xfId="0" applyFont="1" applyBorder="1"/>
    <xf numFmtId="0" fontId="79" fillId="0" borderId="38" xfId="0" applyFont="1" applyBorder="1"/>
    <xf numFmtId="0" fontId="79" fillId="0" borderId="0" xfId="0" applyFont="1"/>
    <xf numFmtId="0" fontId="79" fillId="0" borderId="0" xfId="0" applyFont="1" applyAlignment="1">
      <alignment horizontal="center"/>
    </xf>
    <xf numFmtId="0" fontId="191" fillId="0" borderId="0" xfId="3280" applyFont="1" applyBorder="1" applyAlignment="1"/>
    <xf numFmtId="37" fontId="0" fillId="0" borderId="0" xfId="0" applyNumberFormat="1"/>
    <xf numFmtId="37" fontId="214" fillId="0" borderId="29" xfId="0" applyNumberFormat="1" applyFont="1" applyBorder="1"/>
    <xf numFmtId="0" fontId="216" fillId="0" borderId="47" xfId="0" applyFont="1" applyBorder="1"/>
    <xf numFmtId="0" fontId="221" fillId="0" borderId="27" xfId="0" applyFont="1" applyBorder="1"/>
    <xf numFmtId="0" fontId="221" fillId="0" borderId="0" xfId="0" applyFont="1"/>
    <xf numFmtId="0" fontId="168" fillId="0" borderId="0" xfId="0" applyNumberFormat="1" applyFont="1" applyFill="1" applyBorder="1" applyAlignment="1" applyProtection="1">
      <alignment horizontal="center"/>
    </xf>
    <xf numFmtId="3" fontId="167" fillId="0" borderId="0" xfId="0" applyNumberFormat="1" applyFont="1" applyBorder="1" applyAlignment="1">
      <alignment horizontal="center" vertical="center"/>
    </xf>
    <xf numFmtId="3" fontId="168" fillId="0" borderId="0" xfId="0" applyNumberFormat="1" applyFont="1" applyBorder="1" applyAlignment="1">
      <alignment vertical="center"/>
    </xf>
    <xf numFmtId="0" fontId="168" fillId="0" borderId="0" xfId="0" applyFont="1"/>
    <xf numFmtId="37" fontId="168" fillId="59" borderId="0" xfId="0" applyNumberFormat="1" applyFont="1" applyFill="1"/>
    <xf numFmtId="37" fontId="168" fillId="0" borderId="0" xfId="0" applyNumberFormat="1" applyFont="1"/>
    <xf numFmtId="37" fontId="167" fillId="0" borderId="26" xfId="0" applyNumberFormat="1" applyFont="1" applyBorder="1" applyAlignment="1">
      <alignment vertical="center"/>
    </xf>
    <xf numFmtId="37" fontId="168" fillId="0" borderId="0" xfId="0" applyNumberFormat="1" applyFont="1" applyBorder="1" applyAlignment="1">
      <alignment vertical="center"/>
    </xf>
    <xf numFmtId="37" fontId="167" fillId="0" borderId="16" xfId="0" applyNumberFormat="1" applyFont="1" applyFill="1" applyBorder="1" applyAlignment="1">
      <alignment vertical="center"/>
    </xf>
    <xf numFmtId="37" fontId="167" fillId="0" borderId="15" xfId="0" applyNumberFormat="1" applyFont="1" applyFill="1" applyBorder="1" applyAlignment="1">
      <alignment vertical="center"/>
    </xf>
    <xf numFmtId="37" fontId="167" fillId="0" borderId="26" xfId="0" applyNumberFormat="1" applyFont="1" applyBorder="1"/>
    <xf numFmtId="37" fontId="168" fillId="0" borderId="0" xfId="0" applyNumberFormat="1" applyFont="1" applyFill="1"/>
    <xf numFmtId="37" fontId="222" fillId="0" borderId="0" xfId="3507" applyNumberFormat="1" applyFont="1" applyFill="1" applyBorder="1" applyAlignment="1">
      <alignment vertical="center"/>
    </xf>
    <xf numFmtId="0" fontId="185" fillId="0" borderId="47" xfId="0" applyFont="1" applyBorder="1" applyAlignment="1">
      <alignment horizontal="center" vertical="center"/>
    </xf>
    <xf numFmtId="0" fontId="185" fillId="0" borderId="0" xfId="0" applyFont="1" applyBorder="1" applyAlignment="1">
      <alignment horizontal="center" vertical="center"/>
    </xf>
    <xf numFmtId="0" fontId="185" fillId="0" borderId="27" xfId="0" applyFont="1" applyBorder="1" applyAlignment="1">
      <alignment horizontal="center" vertical="center"/>
    </xf>
    <xf numFmtId="0" fontId="79" fillId="0" borderId="33" xfId="0" applyFont="1" applyBorder="1" applyAlignment="1">
      <alignment horizontal="center"/>
    </xf>
    <xf numFmtId="0" fontId="79" fillId="0" borderId="0" xfId="0" applyFont="1" applyBorder="1" applyAlignment="1">
      <alignment horizontal="center"/>
    </xf>
    <xf numFmtId="0" fontId="197" fillId="0" borderId="0" xfId="0" applyFont="1" applyBorder="1" applyAlignment="1">
      <alignment horizontal="center"/>
    </xf>
    <xf numFmtId="0" fontId="197" fillId="0" borderId="37" xfId="0" applyFont="1" applyBorder="1" applyAlignment="1">
      <alignment horizontal="center"/>
    </xf>
    <xf numFmtId="0" fontId="197" fillId="0" borderId="15" xfId="0" applyFont="1" applyBorder="1" applyAlignment="1">
      <alignment horizontal="center"/>
    </xf>
    <xf numFmtId="0" fontId="169" fillId="61" borderId="0" xfId="0" applyNumberFormat="1" applyFont="1" applyFill="1" applyBorder="1" applyAlignment="1" applyProtection="1">
      <alignment wrapText="1"/>
    </xf>
    <xf numFmtId="37" fontId="166" fillId="0" borderId="0" xfId="0" applyNumberFormat="1" applyFont="1" applyFill="1" applyBorder="1" applyAlignment="1" applyProtection="1">
      <alignment horizontal="center"/>
    </xf>
    <xf numFmtId="9" fontId="166" fillId="0" borderId="0" xfId="6597" applyFont="1" applyFill="1" applyBorder="1" applyAlignment="1" applyProtection="1">
      <alignment horizontal="center"/>
    </xf>
    <xf numFmtId="0" fontId="196" fillId="0" borderId="48" xfId="0" applyFont="1" applyBorder="1"/>
    <xf numFmtId="0" fontId="192" fillId="0" borderId="15" xfId="0" applyFont="1" applyBorder="1"/>
    <xf numFmtId="0" fontId="200" fillId="0" borderId="15" xfId="0" applyFont="1" applyBorder="1"/>
    <xf numFmtId="0" fontId="200" fillId="0" borderId="49" xfId="0" applyFont="1" applyBorder="1"/>
    <xf numFmtId="0" fontId="12" fillId="0" borderId="15" xfId="0" applyFont="1" applyBorder="1"/>
    <xf numFmtId="0" fontId="195" fillId="0" borderId="15" xfId="0" applyFont="1" applyBorder="1"/>
    <xf numFmtId="0" fontId="195" fillId="0" borderId="49" xfId="0" applyFont="1" applyBorder="1"/>
    <xf numFmtId="168" fontId="225" fillId="0" borderId="38" xfId="215" applyNumberFormat="1" applyFont="1" applyBorder="1"/>
    <xf numFmtId="168" fontId="0" fillId="0" borderId="0" xfId="0" applyNumberFormat="1"/>
    <xf numFmtId="37" fontId="226" fillId="0" borderId="29" xfId="0" applyNumberFormat="1" applyFont="1" applyBorder="1"/>
    <xf numFmtId="0" fontId="190" fillId="0" borderId="0" xfId="0" applyFont="1" applyBorder="1" applyAlignment="1">
      <alignment horizontal="center" vertical="center"/>
    </xf>
    <xf numFmtId="0" fontId="227" fillId="0" borderId="0" xfId="0" applyFont="1" applyBorder="1" applyAlignment="1"/>
    <xf numFmtId="0" fontId="227" fillId="0" borderId="0" xfId="0" applyFont="1" applyBorder="1" applyAlignment="1">
      <alignment horizontal="left"/>
    </xf>
    <xf numFmtId="0" fontId="227" fillId="0" borderId="0" xfId="0" applyFont="1" applyBorder="1"/>
    <xf numFmtId="37" fontId="190" fillId="0" borderId="0" xfId="0" applyNumberFormat="1" applyFont="1" applyBorder="1"/>
    <xf numFmtId="37" fontId="190" fillId="61" borderId="0" xfId="0" applyNumberFormat="1" applyFont="1" applyFill="1" applyBorder="1"/>
    <xf numFmtId="168" fontId="228" fillId="0" borderId="0" xfId="215" applyNumberFormat="1" applyFont="1" applyBorder="1"/>
    <xf numFmtId="168" fontId="229" fillId="0" borderId="0" xfId="215" applyNumberFormat="1" applyFont="1" applyBorder="1"/>
    <xf numFmtId="168" fontId="230" fillId="0" borderId="0" xfId="215" applyNumberFormat="1" applyFont="1" applyBorder="1"/>
    <xf numFmtId="0" fontId="12" fillId="61" borderId="47" xfId="0" applyFont="1" applyFill="1" applyBorder="1"/>
    <xf numFmtId="0" fontId="186" fillId="61" borderId="29" xfId="0" applyFont="1" applyFill="1" applyBorder="1"/>
    <xf numFmtId="37" fontId="186" fillId="61" borderId="29" xfId="0" applyNumberFormat="1" applyFont="1" applyFill="1" applyBorder="1"/>
    <xf numFmtId="0" fontId="186" fillId="61" borderId="27" xfId="0" applyFont="1" applyFill="1" applyBorder="1"/>
    <xf numFmtId="0" fontId="12" fillId="61" borderId="29" xfId="0" applyFont="1" applyFill="1" applyBorder="1"/>
    <xf numFmtId="0" fontId="12" fillId="61" borderId="0" xfId="0" applyFont="1" applyFill="1" applyBorder="1" applyAlignment="1">
      <alignment horizontal="center"/>
    </xf>
    <xf numFmtId="0" fontId="12" fillId="61" borderId="0" xfId="0" applyFont="1" applyFill="1" applyBorder="1"/>
    <xf numFmtId="0" fontId="231" fillId="61" borderId="0" xfId="0" applyFont="1" applyFill="1"/>
    <xf numFmtId="37" fontId="231" fillId="61" borderId="0" xfId="0" applyNumberFormat="1" applyFont="1" applyFill="1"/>
    <xf numFmtId="3" fontId="12" fillId="61" borderId="29" xfId="0" applyNumberFormat="1" applyFont="1" applyFill="1" applyBorder="1"/>
    <xf numFmtId="3" fontId="231" fillId="61" borderId="27" xfId="0" applyNumberFormat="1" applyFont="1" applyFill="1" applyBorder="1"/>
    <xf numFmtId="0" fontId="79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81" fontId="188" fillId="0" borderId="47" xfId="3280" applyNumberFormat="1" applyFont="1" applyBorder="1" applyAlignment="1">
      <alignment horizontal="center"/>
    </xf>
    <xf numFmtId="0" fontId="233" fillId="61" borderId="18" xfId="6598" applyFont="1" applyFill="1" applyBorder="1" applyAlignment="1">
      <alignment horizontal="center" vertical="top" wrapText="1"/>
    </xf>
    <xf numFmtId="0" fontId="233" fillId="61" borderId="18" xfId="6598" applyNumberFormat="1" applyFont="1" applyFill="1" applyBorder="1" applyAlignment="1" applyProtection="1"/>
    <xf numFmtId="0" fontId="233" fillId="61" borderId="18" xfId="6598" applyFont="1" applyFill="1" applyBorder="1" applyAlignment="1">
      <alignment horizontal="center" vertical="center" wrapText="1"/>
    </xf>
    <xf numFmtId="0" fontId="233" fillId="61" borderId="18" xfId="6598" applyNumberFormat="1" applyFont="1" applyFill="1" applyBorder="1" applyAlignment="1" applyProtection="1">
      <alignment wrapText="1"/>
    </xf>
    <xf numFmtId="168" fontId="233" fillId="61" borderId="18" xfId="6598" applyNumberFormat="1" applyFont="1" applyFill="1" applyBorder="1" applyAlignment="1">
      <alignment horizontal="left"/>
    </xf>
    <xf numFmtId="168" fontId="233" fillId="61" borderId="18" xfId="6598" applyNumberFormat="1" applyFont="1" applyFill="1" applyBorder="1" applyAlignment="1">
      <alignment horizontal="left" vertical="center"/>
    </xf>
    <xf numFmtId="168" fontId="233" fillId="61" borderId="18" xfId="6598" applyNumberFormat="1" applyFont="1" applyFill="1" applyBorder="1" applyAlignment="1">
      <alignment horizontal="center" vertical="center"/>
    </xf>
    <xf numFmtId="168" fontId="233" fillId="61" borderId="18" xfId="6598" applyNumberFormat="1" applyFont="1" applyFill="1" applyBorder="1" applyAlignment="1">
      <alignment vertical="center"/>
    </xf>
    <xf numFmtId="168" fontId="233" fillId="61" borderId="18" xfId="6598" applyNumberFormat="1" applyFont="1" applyFill="1" applyBorder="1" applyAlignment="1" applyProtection="1"/>
    <xf numFmtId="168" fontId="233" fillId="61" borderId="18" xfId="6598" applyNumberFormat="1" applyFont="1" applyFill="1" applyBorder="1"/>
    <xf numFmtId="3" fontId="233" fillId="61" borderId="18" xfId="6598" applyNumberFormat="1" applyFont="1" applyFill="1" applyBorder="1" applyAlignment="1" applyProtection="1"/>
    <xf numFmtId="4" fontId="233" fillId="61" borderId="18" xfId="6598" applyNumberFormat="1" applyFont="1" applyFill="1" applyBorder="1" applyAlignment="1" applyProtection="1"/>
    <xf numFmtId="0" fontId="233" fillId="61" borderId="18" xfId="6598" applyFont="1" applyFill="1" applyBorder="1"/>
    <xf numFmtId="0" fontId="232" fillId="61" borderId="18" xfId="6598" applyFont="1" applyFill="1" applyBorder="1" applyAlignment="1">
      <alignment horizontal="center" vertical="top" wrapText="1"/>
    </xf>
    <xf numFmtId="0" fontId="232" fillId="61" borderId="18" xfId="6598" applyFont="1" applyFill="1" applyBorder="1" applyAlignment="1">
      <alignment horizontal="center" vertical="center" wrapText="1"/>
    </xf>
    <xf numFmtId="168" fontId="232" fillId="61" borderId="18" xfId="6598" applyNumberFormat="1" applyFont="1" applyFill="1" applyBorder="1" applyAlignment="1">
      <alignment horizontal="left"/>
    </xf>
    <xf numFmtId="168" fontId="232" fillId="61" borderId="18" xfId="6598" applyNumberFormat="1" applyFont="1" applyFill="1" applyBorder="1"/>
    <xf numFmtId="168" fontId="232" fillId="61" borderId="18" xfId="6598" applyNumberFormat="1" applyFont="1" applyFill="1" applyBorder="1" applyAlignment="1">
      <alignment horizontal="center" vertical="center"/>
    </xf>
    <xf numFmtId="168" fontId="232" fillId="61" borderId="18" xfId="6598" applyNumberFormat="1" applyFont="1" applyFill="1" applyBorder="1" applyAlignment="1">
      <alignment vertical="center"/>
    </xf>
    <xf numFmtId="4" fontId="232" fillId="61" borderId="18" xfId="6598" applyNumberFormat="1" applyFont="1" applyFill="1" applyBorder="1" applyAlignment="1" applyProtection="1"/>
    <xf numFmtId="0" fontId="232" fillId="61" borderId="18" xfId="6598" applyFont="1" applyFill="1" applyBorder="1"/>
    <xf numFmtId="0" fontId="0" fillId="0" borderId="27" xfId="0" applyNumberFormat="1" applyFill="1" applyBorder="1" applyAlignment="1" applyProtection="1"/>
    <xf numFmtId="0" fontId="79" fillId="0" borderId="0" xfId="0" applyFont="1" applyFill="1" applyBorder="1" applyAlignment="1">
      <alignment horizontal="left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68" fillId="0" borderId="0" xfId="215" applyNumberFormat="1" applyFont="1" applyFill="1" applyBorder="1" applyAlignment="1" applyProtection="1">
      <alignment horizontal="right" wrapText="1"/>
    </xf>
    <xf numFmtId="37" fontId="168" fillId="59" borderId="0" xfId="215" applyNumberFormat="1" applyFont="1" applyFill="1" applyBorder="1" applyAlignment="1" applyProtection="1">
      <alignment horizontal="right"/>
    </xf>
    <xf numFmtId="37" fontId="166" fillId="59" borderId="0" xfId="215" applyNumberFormat="1" applyFont="1" applyFill="1" applyBorder="1" applyAlignment="1" applyProtection="1">
      <alignment horizontal="right"/>
    </xf>
    <xf numFmtId="37" fontId="166" fillId="0" borderId="0" xfId="215" applyNumberFormat="1" applyFont="1" applyFill="1" applyBorder="1" applyAlignment="1" applyProtection="1">
      <alignment horizontal="right"/>
    </xf>
    <xf numFmtId="0" fontId="190" fillId="0" borderId="0" xfId="0" applyFont="1" applyBorder="1" applyAlignment="1">
      <alignment horizontal="left"/>
    </xf>
    <xf numFmtId="0" fontId="79" fillId="0" borderId="0" xfId="0" applyFont="1" applyBorder="1" applyAlignment="1">
      <alignment horizontal="center"/>
    </xf>
    <xf numFmtId="3" fontId="212" fillId="0" borderId="0" xfId="0" applyNumberFormat="1" applyFont="1" applyBorder="1"/>
    <xf numFmtId="37" fontId="214" fillId="0" borderId="0" xfId="0" applyNumberFormat="1" applyFont="1" applyBorder="1"/>
    <xf numFmtId="3" fontId="214" fillId="0" borderId="0" xfId="0" applyNumberFormat="1" applyFont="1" applyBorder="1"/>
    <xf numFmtId="3" fontId="79" fillId="0" borderId="45" xfId="0" applyNumberFormat="1" applyFont="1" applyBorder="1"/>
    <xf numFmtId="3" fontId="0" fillId="0" borderId="0" xfId="0" applyNumberFormat="1" applyFill="1" applyBorder="1" applyAlignment="1" applyProtection="1"/>
    <xf numFmtId="0" fontId="190" fillId="61" borderId="0" xfId="0" applyFont="1" applyFill="1" applyBorder="1" applyAlignment="1">
      <alignment horizontal="left"/>
    </xf>
    <xf numFmtId="0" fontId="190" fillId="0" borderId="0" xfId="0" applyFont="1" applyBorder="1" applyAlignment="1">
      <alignment horizontal="center"/>
    </xf>
    <xf numFmtId="3" fontId="190" fillId="0" borderId="0" xfId="0" applyNumberFormat="1" applyFont="1" applyBorder="1"/>
    <xf numFmtId="0" fontId="22" fillId="0" borderId="27" xfId="0" applyFont="1" applyBorder="1"/>
    <xf numFmtId="0" fontId="22" fillId="0" borderId="0" xfId="0" applyFont="1"/>
    <xf numFmtId="0" fontId="227" fillId="0" borderId="0" xfId="0" applyFont="1" applyBorder="1" applyAlignment="1">
      <alignment horizontal="center"/>
    </xf>
    <xf numFmtId="0" fontId="168" fillId="0" borderId="0" xfId="3507" applyNumberFormat="1" applyFont="1" applyFill="1" applyBorder="1" applyAlignment="1">
      <alignment horizontal="left" vertical="center" wrapText="1"/>
    </xf>
    <xf numFmtId="0" fontId="173" fillId="0" borderId="0" xfId="6595" applyFont="1" applyAlignment="1">
      <alignment horizontal="center"/>
    </xf>
    <xf numFmtId="0" fontId="22" fillId="0" borderId="32" xfId="0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9" fontId="79" fillId="0" borderId="33" xfId="0" applyNumberFormat="1" applyFont="1" applyBorder="1" applyAlignment="1">
      <alignment horizontal="center"/>
    </xf>
    <xf numFmtId="0" fontId="79" fillId="0" borderId="32" xfId="0" applyFont="1" applyBorder="1" applyAlignment="1">
      <alignment horizontal="center"/>
    </xf>
    <xf numFmtId="0" fontId="79" fillId="0" borderId="33" xfId="0" applyFont="1" applyBorder="1" applyAlignment="1">
      <alignment horizontal="center"/>
    </xf>
    <xf numFmtId="0" fontId="79" fillId="0" borderId="32" xfId="0" applyFont="1" applyFill="1" applyBorder="1" applyAlignment="1">
      <alignment horizontal="center"/>
    </xf>
    <xf numFmtId="0" fontId="79" fillId="0" borderId="33" xfId="0" applyFont="1" applyFill="1" applyBorder="1" applyAlignment="1">
      <alignment horizontal="center"/>
    </xf>
    <xf numFmtId="49" fontId="79" fillId="0" borderId="32" xfId="0" applyNumberFormat="1" applyFont="1" applyBorder="1" applyAlignment="1">
      <alignment horizontal="center"/>
    </xf>
    <xf numFmtId="0" fontId="185" fillId="0" borderId="47" xfId="0" applyFont="1" applyBorder="1" applyAlignment="1">
      <alignment horizontal="center" vertical="center"/>
    </xf>
    <xf numFmtId="0" fontId="185" fillId="0" borderId="0" xfId="0" applyFont="1" applyBorder="1" applyAlignment="1">
      <alignment horizontal="center" vertical="center"/>
    </xf>
    <xf numFmtId="0" fontId="185" fillId="0" borderId="27" xfId="0" applyFont="1" applyBorder="1" applyAlignment="1">
      <alignment horizontal="center" vertical="center"/>
    </xf>
    <xf numFmtId="0" fontId="187" fillId="0" borderId="0" xfId="0" applyFont="1" applyBorder="1" applyAlignment="1">
      <alignment horizontal="left"/>
    </xf>
    <xf numFmtId="0" fontId="79" fillId="0" borderId="30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34" xfId="0" applyFont="1" applyBorder="1" applyAlignment="1">
      <alignment horizontal="center" vertical="center"/>
    </xf>
    <xf numFmtId="0" fontId="79" fillId="0" borderId="35" xfId="0" applyFont="1" applyBorder="1" applyAlignment="1">
      <alignment horizontal="center" vertical="center"/>
    </xf>
    <xf numFmtId="0" fontId="79" fillId="0" borderId="36" xfId="0" applyFont="1" applyBorder="1" applyAlignment="1">
      <alignment horizontal="center" vertical="center"/>
    </xf>
    <xf numFmtId="0" fontId="79" fillId="0" borderId="38" xfId="0" applyFont="1" applyBorder="1" applyAlignment="1">
      <alignment horizontal="center" vertical="center"/>
    </xf>
    <xf numFmtId="49" fontId="79" fillId="0" borderId="34" xfId="0" applyNumberFormat="1" applyFont="1" applyBorder="1" applyAlignment="1">
      <alignment horizontal="center" vertical="center"/>
    </xf>
    <xf numFmtId="49" fontId="79" fillId="0" borderId="35" xfId="0" applyNumberFormat="1" applyFont="1" applyBorder="1" applyAlignment="1">
      <alignment horizontal="center" vertical="center"/>
    </xf>
    <xf numFmtId="49" fontId="79" fillId="0" borderId="36" xfId="0" applyNumberFormat="1" applyFont="1" applyBorder="1" applyAlignment="1">
      <alignment horizontal="center" vertical="center"/>
    </xf>
    <xf numFmtId="49" fontId="79" fillId="0" borderId="38" xfId="0" applyNumberFormat="1" applyFont="1" applyBorder="1" applyAlignment="1">
      <alignment horizontal="center" vertical="center"/>
    </xf>
    <xf numFmtId="0" fontId="79" fillId="0" borderId="15" xfId="0" applyFont="1" applyFill="1" applyBorder="1" applyAlignment="1">
      <alignment horizontal="center"/>
    </xf>
    <xf numFmtId="0" fontId="79" fillId="0" borderId="26" xfId="0" applyFont="1" applyBorder="1" applyAlignment="1">
      <alignment horizontal="center" vertical="center"/>
    </xf>
    <xf numFmtId="0" fontId="79" fillId="0" borderId="37" xfId="0" applyFont="1" applyBorder="1" applyAlignment="1">
      <alignment horizontal="center" vertical="center"/>
    </xf>
    <xf numFmtId="0" fontId="79" fillId="0" borderId="34" xfId="0" applyFont="1" applyBorder="1" applyAlignment="1">
      <alignment horizontal="center"/>
    </xf>
    <xf numFmtId="0" fontId="79" fillId="0" borderId="35" xfId="0" applyFont="1" applyBorder="1" applyAlignment="1">
      <alignment horizontal="center"/>
    </xf>
    <xf numFmtId="0" fontId="79" fillId="0" borderId="36" xfId="0" applyFont="1" applyBorder="1" applyAlignment="1">
      <alignment horizontal="center"/>
    </xf>
    <xf numFmtId="0" fontId="79" fillId="0" borderId="38" xfId="0" applyFont="1" applyBorder="1" applyAlignment="1">
      <alignment horizontal="center"/>
    </xf>
    <xf numFmtId="0" fontId="79" fillId="0" borderId="32" xfId="0" applyFont="1" applyFill="1" applyBorder="1" applyAlignment="1">
      <alignment horizontal="left"/>
    </xf>
    <xf numFmtId="0" fontId="79" fillId="0" borderId="15" xfId="0" applyFont="1" applyFill="1" applyBorder="1" applyAlignment="1">
      <alignment horizontal="left"/>
    </xf>
    <xf numFmtId="0" fontId="186" fillId="0" borderId="30" xfId="0" applyFont="1" applyBorder="1" applyAlignment="1">
      <alignment horizontal="center" vertical="center"/>
    </xf>
    <xf numFmtId="0" fontId="186" fillId="0" borderId="31" xfId="0" applyFont="1" applyBorder="1" applyAlignment="1">
      <alignment horizontal="center" vertical="center"/>
    </xf>
    <xf numFmtId="0" fontId="186" fillId="0" borderId="32" xfId="0" applyFont="1" applyBorder="1" applyAlignment="1">
      <alignment horizontal="center"/>
    </xf>
    <xf numFmtId="0" fontId="186" fillId="0" borderId="15" xfId="0" applyFont="1" applyBorder="1" applyAlignment="1">
      <alignment horizontal="center"/>
    </xf>
    <xf numFmtId="0" fontId="186" fillId="0" borderId="33" xfId="0" applyFont="1" applyBorder="1" applyAlignment="1">
      <alignment horizontal="center"/>
    </xf>
    <xf numFmtId="0" fontId="79" fillId="0" borderId="0" xfId="0" applyFont="1" applyBorder="1" applyAlignment="1">
      <alignment horizontal="center"/>
    </xf>
    <xf numFmtId="0" fontId="190" fillId="0" borderId="0" xfId="0" applyFont="1" applyFill="1" applyBorder="1" applyAlignment="1">
      <alignment horizontal="left"/>
    </xf>
    <xf numFmtId="0" fontId="190" fillId="0" borderId="0" xfId="0" applyFont="1" applyFill="1" applyBorder="1" applyAlignment="1">
      <alignment horizontal="left" vertical="center"/>
    </xf>
    <xf numFmtId="0" fontId="190" fillId="0" borderId="0" xfId="0" applyFont="1" applyBorder="1" applyAlignment="1">
      <alignment horizontal="left"/>
    </xf>
    <xf numFmtId="0" fontId="191" fillId="0" borderId="0" xfId="3280" applyFont="1" applyBorder="1" applyAlignment="1">
      <alignment horizontal="center"/>
    </xf>
    <xf numFmtId="0" fontId="194" fillId="0" borderId="47" xfId="3280" applyFont="1" applyBorder="1" applyAlignment="1">
      <alignment horizontal="center"/>
    </xf>
    <xf numFmtId="0" fontId="194" fillId="0" borderId="0" xfId="3280" applyFont="1" applyBorder="1" applyAlignment="1">
      <alignment horizontal="center"/>
    </xf>
    <xf numFmtId="0" fontId="194" fillId="0" borderId="27" xfId="3280" applyFont="1" applyBorder="1" applyAlignment="1">
      <alignment horizontal="center"/>
    </xf>
    <xf numFmtId="0" fontId="191" fillId="0" borderId="47" xfId="3280" applyFont="1" applyBorder="1" applyAlignment="1">
      <alignment horizontal="center"/>
    </xf>
    <xf numFmtId="0" fontId="192" fillId="0" borderId="47" xfId="3280" applyFont="1" applyFill="1" applyBorder="1" applyAlignment="1">
      <alignment horizontal="center"/>
    </xf>
    <xf numFmtId="0" fontId="192" fillId="0" borderId="0" xfId="3280" applyFont="1" applyFill="1" applyBorder="1" applyAlignment="1">
      <alignment horizontal="center"/>
    </xf>
    <xf numFmtId="0" fontId="192" fillId="0" borderId="27" xfId="3280" applyFont="1" applyFill="1" applyBorder="1" applyAlignment="1">
      <alignment horizontal="center"/>
    </xf>
    <xf numFmtId="0" fontId="217" fillId="0" borderId="0" xfId="3280" applyFont="1" applyBorder="1" applyAlignment="1">
      <alignment horizontal="left" vertical="center"/>
    </xf>
    <xf numFmtId="0" fontId="187" fillId="0" borderId="0" xfId="0" applyFont="1" applyBorder="1" applyAlignment="1">
      <alignment horizontal="left" vertical="center"/>
    </xf>
    <xf numFmtId="0" fontId="233" fillId="61" borderId="18" xfId="6598" applyFont="1" applyFill="1" applyBorder="1" applyAlignment="1">
      <alignment horizontal="center" vertical="center" wrapText="1"/>
    </xf>
    <xf numFmtId="0" fontId="224" fillId="0" borderId="50" xfId="3280" applyFont="1" applyBorder="1" applyAlignment="1">
      <alignment horizontal="center" vertical="center"/>
    </xf>
    <xf numFmtId="0" fontId="232" fillId="61" borderId="18" xfId="6598" applyFont="1" applyFill="1" applyBorder="1" applyAlignment="1">
      <alignment horizontal="center" vertical="center" wrapText="1"/>
    </xf>
    <xf numFmtId="0" fontId="201" fillId="0" borderId="0" xfId="0" applyFont="1" applyBorder="1" applyAlignment="1">
      <alignment horizontal="center"/>
    </xf>
    <xf numFmtId="0" fontId="197" fillId="0" borderId="42" xfId="0" applyFont="1" applyBorder="1" applyAlignment="1">
      <alignment horizontal="center"/>
    </xf>
    <xf numFmtId="0" fontId="197" fillId="0" borderId="0" xfId="0" applyFont="1" applyBorder="1" applyAlignment="1">
      <alignment horizontal="center"/>
    </xf>
    <xf numFmtId="0" fontId="197" fillId="0" borderId="43" xfId="0" applyFont="1" applyBorder="1" applyAlignment="1">
      <alignment horizontal="center"/>
    </xf>
    <xf numFmtId="0" fontId="202" fillId="0" borderId="42" xfId="0" applyFont="1" applyBorder="1" applyAlignment="1">
      <alignment horizontal="center"/>
    </xf>
    <xf numFmtId="0" fontId="202" fillId="0" borderId="0" xfId="0" applyFont="1" applyBorder="1" applyAlignment="1">
      <alignment horizontal="center"/>
    </xf>
    <xf numFmtId="0" fontId="202" fillId="0" borderId="43" xfId="0" applyFont="1" applyBorder="1" applyAlignment="1">
      <alignment horizontal="center"/>
    </xf>
    <xf numFmtId="0" fontId="197" fillId="0" borderId="37" xfId="0" applyFont="1" applyBorder="1" applyAlignment="1">
      <alignment horizontal="center"/>
    </xf>
    <xf numFmtId="0" fontId="197" fillId="0" borderId="15" xfId="0" applyFont="1" applyBorder="1" applyAlignment="1">
      <alignment horizontal="center"/>
    </xf>
    <xf numFmtId="49" fontId="197" fillId="0" borderId="0" xfId="0" applyNumberFormat="1" applyFont="1" applyBorder="1" applyAlignment="1">
      <alignment horizontal="center"/>
    </xf>
    <xf numFmtId="49" fontId="197" fillId="0" borderId="37" xfId="0" applyNumberFormat="1" applyFont="1" applyBorder="1" applyAlignment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" xfId="6598" builtinId="23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6"/>
    <cellStyle name="Normal 22" xfId="6590"/>
    <cellStyle name="Normal 22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3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" xfId="6597" builtinId="5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share/Biznes/A-BIZNES%202021/A-TVSH/Erlona%20ALI&#199;KOLLI/BILANC%20OLA%202021/E-albania/e-albania/Erlona%20Alickolli%20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3.2-CashFlow (direkt)"/>
      <sheetName val="4-Pasq. e Levizjeve ne Kapital"/>
      <sheetName val="Shenimet shpejguese"/>
      <sheetName val="KOKA"/>
    </sheetNames>
    <sheetDataSet>
      <sheetData sheetId="0">
        <row r="97">
          <cell r="B97">
            <v>0</v>
          </cell>
        </row>
        <row r="102">
          <cell r="B102">
            <v>0</v>
          </cell>
        </row>
      </sheetData>
      <sheetData sheetId="1">
        <row r="10">
          <cell r="B10">
            <v>32421974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showGridLines="0" topLeftCell="A103" workbookViewId="0">
      <selection activeCell="B17" sqref="B17"/>
    </sheetView>
  </sheetViews>
  <sheetFormatPr defaultColWidth="9.140625" defaultRowHeight="15"/>
  <cols>
    <col min="1" max="1" width="83.42578125" style="10" customWidth="1"/>
    <col min="2" max="2" width="15.7109375" style="318" customWidth="1"/>
    <col min="3" max="3" width="2.28515625" style="9" customWidth="1"/>
    <col min="4" max="4" width="15.7109375" style="9" customWidth="1"/>
    <col min="5" max="5" width="2.42578125" style="9" customWidth="1"/>
    <col min="6" max="6" width="10.5703125" style="10" bestFit="1" customWidth="1"/>
    <col min="7" max="7" width="10.85546875" style="10" bestFit="1" customWidth="1"/>
    <col min="8" max="8" width="9.85546875" style="10" bestFit="1" customWidth="1"/>
    <col min="9" max="9" width="9.140625" style="10"/>
    <col min="10" max="10" width="10.85546875" style="10" bestFit="1" customWidth="1"/>
    <col min="11" max="16384" width="9.140625" style="10"/>
  </cols>
  <sheetData>
    <row r="1" spans="1:10">
      <c r="A1" s="29" t="s">
        <v>459</v>
      </c>
    </row>
    <row r="2" spans="1:10">
      <c r="A2" s="30" t="s">
        <v>393</v>
      </c>
    </row>
    <row r="3" spans="1:10">
      <c r="A3" s="30" t="s">
        <v>394</v>
      </c>
    </row>
    <row r="4" spans="1:10">
      <c r="A4" s="30" t="s">
        <v>72</v>
      </c>
    </row>
    <row r="5" spans="1:10">
      <c r="A5" s="12" t="s">
        <v>36</v>
      </c>
    </row>
    <row r="6" spans="1:10">
      <c r="A6" s="23"/>
      <c r="B6" s="319" t="s">
        <v>8</v>
      </c>
      <c r="C6" s="11"/>
      <c r="D6" s="11" t="s">
        <v>8</v>
      </c>
    </row>
    <row r="7" spans="1:10">
      <c r="A7" s="23"/>
      <c r="B7" s="319" t="s">
        <v>9</v>
      </c>
      <c r="C7" s="11"/>
      <c r="D7" s="11" t="s">
        <v>10</v>
      </c>
      <c r="E7" s="10"/>
    </row>
    <row r="8" spans="1:10">
      <c r="A8" s="12" t="s">
        <v>11</v>
      </c>
      <c r="B8" s="320"/>
      <c r="C8" s="13"/>
      <c r="D8" s="13"/>
      <c r="E8" s="10"/>
    </row>
    <row r="9" spans="1:10">
      <c r="A9" s="12"/>
      <c r="B9" s="320"/>
      <c r="C9" s="13"/>
      <c r="D9" s="13"/>
      <c r="E9" s="10"/>
    </row>
    <row r="10" spans="1:10">
      <c r="A10" s="14" t="s">
        <v>12</v>
      </c>
      <c r="B10" s="321"/>
      <c r="C10" s="21"/>
      <c r="D10" s="15"/>
      <c r="E10" s="10"/>
    </row>
    <row r="11" spans="1:10">
      <c r="A11" s="18" t="s">
        <v>13</v>
      </c>
      <c r="B11" s="322">
        <f>4882+333979+6511+4155353+9150+9510350</f>
        <v>14020225</v>
      </c>
      <c r="C11" s="22"/>
      <c r="D11" s="322">
        <f>12361778-12</f>
        <v>12361766</v>
      </c>
      <c r="E11" s="10"/>
    </row>
    <row r="12" spans="1:10">
      <c r="A12" s="18" t="s">
        <v>73</v>
      </c>
      <c r="B12" s="323"/>
      <c r="C12" s="22"/>
      <c r="D12" s="323"/>
      <c r="E12" s="10"/>
    </row>
    <row r="13" spans="1:10" ht="16.5" customHeight="1">
      <c r="A13" s="48" t="s">
        <v>106</v>
      </c>
      <c r="B13" s="322"/>
      <c r="C13" s="22"/>
      <c r="D13" s="322"/>
      <c r="E13" s="10"/>
    </row>
    <row r="14" spans="1:10" ht="16.5" customHeight="1">
      <c r="A14" s="48" t="s">
        <v>107</v>
      </c>
      <c r="B14" s="322"/>
      <c r="C14" s="22"/>
      <c r="D14" s="322"/>
      <c r="E14" s="10"/>
    </row>
    <row r="15" spans="1:10">
      <c r="A15" s="48" t="s">
        <v>118</v>
      </c>
      <c r="B15" s="322"/>
      <c r="C15" s="22"/>
      <c r="D15" s="322"/>
      <c r="E15" s="10"/>
    </row>
    <row r="16" spans="1:10">
      <c r="A16" s="48" t="s">
        <v>108</v>
      </c>
      <c r="B16" s="322">
        <f>5332892</f>
        <v>5332892</v>
      </c>
      <c r="C16" s="22"/>
      <c r="D16" s="322"/>
      <c r="E16" s="10"/>
      <c r="J16" s="131"/>
    </row>
    <row r="17" spans="1:8">
      <c r="A17" s="18" t="s">
        <v>14</v>
      </c>
      <c r="B17" s="323"/>
      <c r="C17" s="22"/>
      <c r="D17" s="323"/>
      <c r="E17" s="10"/>
    </row>
    <row r="18" spans="1:8">
      <c r="A18" s="48" t="s">
        <v>119</v>
      </c>
      <c r="B18" s="322">
        <v>8606844</v>
      </c>
      <c r="C18" s="22"/>
      <c r="D18" s="322">
        <v>10982217</v>
      </c>
      <c r="E18" s="10"/>
      <c r="H18" s="131"/>
    </row>
    <row r="19" spans="1:8" ht="16.5" customHeight="1">
      <c r="A19" s="48" t="s">
        <v>109</v>
      </c>
      <c r="B19" s="322"/>
      <c r="C19" s="22"/>
      <c r="D19" s="322"/>
      <c r="E19" s="10"/>
    </row>
    <row r="20" spans="1:8" ht="16.5" customHeight="1">
      <c r="A20" s="48" t="s">
        <v>110</v>
      </c>
      <c r="B20" s="322"/>
      <c r="C20" s="22"/>
      <c r="D20" s="322"/>
      <c r="E20" s="10"/>
    </row>
    <row r="21" spans="1:8">
      <c r="A21" s="48" t="s">
        <v>404</v>
      </c>
      <c r="B21" s="322">
        <v>6020858</v>
      </c>
      <c r="C21" s="22"/>
      <c r="D21" s="322">
        <v>4812854</v>
      </c>
      <c r="E21" s="10"/>
    </row>
    <row r="22" spans="1:8">
      <c r="A22" s="48" t="s">
        <v>111</v>
      </c>
      <c r="B22" s="322"/>
      <c r="C22" s="22"/>
      <c r="D22" s="322"/>
      <c r="E22" s="10"/>
    </row>
    <row r="23" spans="1:8">
      <c r="A23" s="18" t="s">
        <v>65</v>
      </c>
      <c r="B23" s="323"/>
      <c r="C23" s="22"/>
      <c r="D23" s="323"/>
      <c r="E23" s="10"/>
    </row>
    <row r="24" spans="1:8">
      <c r="A24" s="48" t="s">
        <v>74</v>
      </c>
      <c r="B24" s="322">
        <f>776027</f>
        <v>776027</v>
      </c>
      <c r="C24" s="22"/>
      <c r="D24" s="322">
        <v>5861418</v>
      </c>
      <c r="E24" s="10"/>
    </row>
    <row r="25" spans="1:8">
      <c r="A25" s="48" t="s">
        <v>75</v>
      </c>
      <c r="B25" s="322"/>
      <c r="C25" s="22"/>
      <c r="D25" s="322"/>
      <c r="E25" s="10"/>
    </row>
    <row r="26" spans="1:8">
      <c r="A26" s="48" t="s">
        <v>76</v>
      </c>
      <c r="B26" s="322"/>
      <c r="C26" s="22"/>
      <c r="D26" s="322"/>
      <c r="E26" s="10"/>
    </row>
    <row r="27" spans="1:8">
      <c r="A27" s="48" t="s">
        <v>59</v>
      </c>
      <c r="B27" s="322"/>
      <c r="C27" s="22"/>
      <c r="D27" s="322">
        <v>273090</v>
      </c>
      <c r="E27" s="10"/>
    </row>
    <row r="28" spans="1:8">
      <c r="A28" s="48" t="s">
        <v>77</v>
      </c>
      <c r="B28" s="322"/>
      <c r="C28" s="22"/>
      <c r="D28" s="322"/>
      <c r="E28" s="10"/>
    </row>
    <row r="29" spans="1:8">
      <c r="A29" s="48" t="s">
        <v>78</v>
      </c>
      <c r="B29" s="322"/>
      <c r="C29" s="22"/>
      <c r="D29" s="322"/>
      <c r="E29" s="10"/>
    </row>
    <row r="30" spans="1:8">
      <c r="A30" s="48" t="s">
        <v>79</v>
      </c>
      <c r="B30" s="322"/>
      <c r="C30" s="22"/>
      <c r="D30" s="322"/>
      <c r="E30" s="10"/>
    </row>
    <row r="31" spans="1:8">
      <c r="A31" s="18" t="s">
        <v>15</v>
      </c>
      <c r="B31" s="322"/>
      <c r="C31" s="22"/>
      <c r="D31" s="322"/>
      <c r="E31" s="10"/>
    </row>
    <row r="32" spans="1:8">
      <c r="A32" s="18" t="s">
        <v>16</v>
      </c>
      <c r="B32" s="322"/>
      <c r="C32" s="22"/>
      <c r="D32" s="322"/>
      <c r="E32" s="10"/>
    </row>
    <row r="33" spans="1:8">
      <c r="A33" s="18" t="s">
        <v>2</v>
      </c>
      <c r="B33" s="324">
        <f>SUM(B11:B32)</f>
        <v>34756846</v>
      </c>
      <c r="C33" s="27"/>
      <c r="D33" s="26">
        <f>SUM(D11:D32)</f>
        <v>34291345</v>
      </c>
      <c r="E33" s="10"/>
    </row>
    <row r="34" spans="1:8">
      <c r="A34" s="18"/>
      <c r="B34" s="323"/>
      <c r="C34" s="22"/>
      <c r="D34" s="17"/>
      <c r="E34" s="10"/>
    </row>
    <row r="35" spans="1:8">
      <c r="A35" s="18" t="s">
        <v>17</v>
      </c>
      <c r="B35" s="323"/>
      <c r="C35" s="22"/>
      <c r="D35" s="17"/>
      <c r="E35" s="10"/>
    </row>
    <row r="36" spans="1:8">
      <c r="A36" s="18" t="s">
        <v>80</v>
      </c>
      <c r="B36" s="323"/>
      <c r="C36" s="22"/>
      <c r="D36" s="17"/>
      <c r="E36" s="10"/>
    </row>
    <row r="37" spans="1:8">
      <c r="A37" s="48" t="s">
        <v>112</v>
      </c>
      <c r="B37" s="322"/>
      <c r="C37" s="22"/>
      <c r="D37" s="322"/>
      <c r="E37" s="10"/>
    </row>
    <row r="38" spans="1:8">
      <c r="A38" s="48" t="s">
        <v>113</v>
      </c>
      <c r="B38" s="322"/>
      <c r="C38" s="22"/>
      <c r="D38" s="322"/>
      <c r="E38" s="10"/>
    </row>
    <row r="39" spans="1:8">
      <c r="A39" s="48" t="s">
        <v>114</v>
      </c>
      <c r="B39" s="322"/>
      <c r="C39" s="22"/>
      <c r="D39" s="322"/>
      <c r="E39" s="10"/>
    </row>
    <row r="40" spans="1:8">
      <c r="A40" s="48" t="s">
        <v>115</v>
      </c>
      <c r="B40" s="322"/>
      <c r="C40" s="22"/>
      <c r="D40" s="322"/>
      <c r="E40" s="10"/>
    </row>
    <row r="41" spans="1:8">
      <c r="A41" s="48" t="s">
        <v>116</v>
      </c>
      <c r="B41" s="322"/>
      <c r="C41" s="22"/>
      <c r="D41" s="322"/>
      <c r="E41" s="10"/>
    </row>
    <row r="42" spans="1:8">
      <c r="A42" s="48" t="s">
        <v>117</v>
      </c>
      <c r="B42" s="322"/>
      <c r="C42" s="22"/>
      <c r="D42" s="322"/>
      <c r="E42" s="10"/>
    </row>
    <row r="43" spans="1:8">
      <c r="A43" s="18" t="s">
        <v>71</v>
      </c>
      <c r="B43" s="323"/>
      <c r="C43" s="22"/>
      <c r="D43" s="323"/>
      <c r="E43" s="10"/>
    </row>
    <row r="44" spans="1:8">
      <c r="A44" s="48" t="s">
        <v>120</v>
      </c>
      <c r="B44" s="322">
        <f>20968500+355555397-17777769</f>
        <v>358746128</v>
      </c>
      <c r="C44" s="22"/>
      <c r="D44" s="322">
        <f>20968500+389083090-33527693</f>
        <v>376523897</v>
      </c>
      <c r="E44" s="10"/>
      <c r="F44" s="131"/>
      <c r="G44" s="131"/>
    </row>
    <row r="45" spans="1:8">
      <c r="A45" s="48" t="s">
        <v>402</v>
      </c>
      <c r="B45" s="322">
        <f>597334-119466</f>
        <v>477868</v>
      </c>
      <c r="C45" s="22"/>
      <c r="D45" s="322">
        <f>800000-202666</f>
        <v>597334</v>
      </c>
      <c r="E45" s="10"/>
      <c r="H45" s="131"/>
    </row>
    <row r="46" spans="1:8">
      <c r="A46" s="48" t="s">
        <v>121</v>
      </c>
      <c r="B46" s="322">
        <f>54460525</f>
        <v>54460525</v>
      </c>
      <c r="C46" s="22"/>
      <c r="D46" s="322">
        <v>53936712</v>
      </c>
      <c r="E46" s="10"/>
      <c r="F46" s="131"/>
      <c r="G46" s="131"/>
      <c r="H46" s="131"/>
    </row>
    <row r="47" spans="1:8">
      <c r="A47" s="48" t="s">
        <v>122</v>
      </c>
      <c r="B47" s="322"/>
      <c r="C47" s="22"/>
      <c r="D47" s="322"/>
      <c r="E47" s="10"/>
      <c r="H47" s="131"/>
    </row>
    <row r="48" spans="1:8">
      <c r="A48" s="48" t="s">
        <v>123</v>
      </c>
      <c r="B48" s="322"/>
      <c r="C48" s="22"/>
      <c r="D48" s="322"/>
      <c r="E48" s="10"/>
      <c r="H48" s="131"/>
    </row>
    <row r="49" spans="1:7">
      <c r="A49" s="18" t="s">
        <v>18</v>
      </c>
      <c r="B49" s="322"/>
      <c r="C49" s="22"/>
      <c r="D49" s="322"/>
      <c r="E49" s="10"/>
    </row>
    <row r="50" spans="1:7">
      <c r="A50" s="18" t="s">
        <v>81</v>
      </c>
      <c r="B50" s="323"/>
      <c r="C50" s="22"/>
      <c r="D50" s="323"/>
      <c r="E50" s="10"/>
    </row>
    <row r="51" spans="1:7">
      <c r="A51" s="48" t="s">
        <v>124</v>
      </c>
      <c r="B51" s="322"/>
      <c r="C51" s="22"/>
      <c r="D51" s="322"/>
      <c r="E51" s="10"/>
    </row>
    <row r="52" spans="1:7">
      <c r="A52" s="48" t="s">
        <v>125</v>
      </c>
      <c r="B52" s="322"/>
      <c r="C52" s="22"/>
      <c r="D52" s="322"/>
      <c r="E52" s="10"/>
    </row>
    <row r="53" spans="1:7">
      <c r="A53" s="48" t="s">
        <v>126</v>
      </c>
      <c r="B53" s="322"/>
      <c r="C53" s="22"/>
      <c r="D53" s="322"/>
      <c r="E53" s="10"/>
    </row>
    <row r="54" spans="1:7">
      <c r="A54" s="18" t="s">
        <v>19</v>
      </c>
      <c r="B54" s="322"/>
      <c r="C54" s="22"/>
      <c r="D54" s="322"/>
      <c r="E54" s="10"/>
    </row>
    <row r="55" spans="1:7">
      <c r="A55" s="18" t="s">
        <v>1</v>
      </c>
      <c r="B55" s="324">
        <f>SUM(B37:B54)</f>
        <v>413684521</v>
      </c>
      <c r="C55" s="27"/>
      <c r="D55" s="26">
        <f>SUM(D37:D54)</f>
        <v>431057943</v>
      </c>
      <c r="E55" s="10"/>
    </row>
    <row r="56" spans="1:7">
      <c r="A56" s="18"/>
      <c r="B56" s="325"/>
      <c r="C56" s="19"/>
      <c r="D56" s="19"/>
      <c r="E56" s="10"/>
    </row>
    <row r="57" spans="1:7" ht="15.75" thickBot="1">
      <c r="A57" s="18" t="s">
        <v>20</v>
      </c>
      <c r="B57" s="326">
        <f>B55+B33</f>
        <v>448441367</v>
      </c>
      <c r="C57" s="50"/>
      <c r="D57" s="49">
        <f>D55+D33</f>
        <v>465349288</v>
      </c>
      <c r="E57" s="10"/>
    </row>
    <row r="58" spans="1:7" ht="15.75" thickTop="1">
      <c r="A58" s="20"/>
      <c r="B58" s="323"/>
      <c r="C58" s="22"/>
      <c r="D58" s="17"/>
      <c r="E58" s="10"/>
    </row>
    <row r="59" spans="1:7">
      <c r="A59" s="12" t="s">
        <v>21</v>
      </c>
      <c r="B59" s="323"/>
      <c r="C59" s="22"/>
      <c r="D59" s="17"/>
      <c r="E59" s="10"/>
    </row>
    <row r="60" spans="1:7">
      <c r="A60" s="12"/>
      <c r="B60" s="323"/>
      <c r="C60" s="22"/>
      <c r="D60" s="17"/>
      <c r="E60" s="10"/>
    </row>
    <row r="61" spans="1:7">
      <c r="A61" s="18" t="s">
        <v>22</v>
      </c>
      <c r="B61" s="323"/>
      <c r="C61" s="22"/>
      <c r="D61" s="17"/>
      <c r="E61" s="10"/>
    </row>
    <row r="62" spans="1:7">
      <c r="A62" s="48" t="s">
        <v>127</v>
      </c>
      <c r="B62" s="322">
        <v>55445408</v>
      </c>
      <c r="C62" s="22"/>
      <c r="D62" s="322">
        <v>56880849</v>
      </c>
      <c r="E62" s="10"/>
      <c r="F62" s="131"/>
      <c r="G62" s="131"/>
    </row>
    <row r="63" spans="1:7">
      <c r="A63" s="48" t="s">
        <v>82</v>
      </c>
      <c r="B63" s="322"/>
      <c r="C63" s="22"/>
      <c r="D63" s="322"/>
      <c r="E63" s="10"/>
    </row>
    <row r="64" spans="1:7">
      <c r="A64" s="48" t="s">
        <v>403</v>
      </c>
      <c r="B64" s="322"/>
      <c r="C64" s="22"/>
      <c r="D64" s="322"/>
      <c r="E64" s="10"/>
    </row>
    <row r="65" spans="1:7">
      <c r="A65" s="48" t="s">
        <v>23</v>
      </c>
      <c r="B65" s="322">
        <v>123631477</v>
      </c>
      <c r="C65" s="22"/>
      <c r="D65" s="322">
        <v>115021844</v>
      </c>
      <c r="E65" s="10"/>
      <c r="G65" s="131"/>
    </row>
    <row r="66" spans="1:7">
      <c r="A66" s="48" t="s">
        <v>84</v>
      </c>
      <c r="B66" s="322"/>
      <c r="C66" s="22"/>
      <c r="D66" s="322"/>
      <c r="E66" s="10"/>
    </row>
    <row r="67" spans="1:7">
      <c r="A67" s="48" t="s">
        <v>128</v>
      </c>
      <c r="B67" s="322"/>
      <c r="C67" s="22"/>
      <c r="D67" s="322"/>
      <c r="E67" s="10"/>
    </row>
    <row r="68" spans="1:7">
      <c r="A68" s="48" t="s">
        <v>129</v>
      </c>
      <c r="B68" s="322"/>
      <c r="C68" s="22"/>
      <c r="D68" s="322"/>
      <c r="E68" s="10"/>
    </row>
    <row r="69" spans="1:7">
      <c r="A69" s="48" t="s">
        <v>69</v>
      </c>
      <c r="B69" s="322">
        <f>456054+1926790</f>
        <v>2382844</v>
      </c>
      <c r="C69" s="22"/>
      <c r="D69" s="322">
        <f>203640</f>
        <v>203640</v>
      </c>
      <c r="E69" s="10"/>
    </row>
    <row r="70" spans="1:7">
      <c r="A70" s="48" t="s">
        <v>389</v>
      </c>
      <c r="B70" s="322">
        <v>1729227</v>
      </c>
      <c r="C70" s="22"/>
      <c r="D70" s="322">
        <v>88744</v>
      </c>
      <c r="E70" s="10"/>
    </row>
    <row r="71" spans="1:7">
      <c r="A71" s="48" t="s">
        <v>66</v>
      </c>
      <c r="B71" s="322"/>
      <c r="C71" s="22"/>
      <c r="D71" s="322"/>
      <c r="E71" s="10"/>
    </row>
    <row r="72" spans="1:7">
      <c r="A72" s="18" t="s">
        <v>24</v>
      </c>
      <c r="B72" s="322"/>
      <c r="C72" s="22"/>
      <c r="D72" s="322"/>
      <c r="E72" s="10"/>
    </row>
    <row r="73" spans="1:7">
      <c r="A73" s="18" t="s">
        <v>25</v>
      </c>
      <c r="B73" s="322"/>
      <c r="C73" s="22"/>
      <c r="D73" s="322"/>
      <c r="E73" s="10"/>
    </row>
    <row r="74" spans="1:7">
      <c r="A74" s="18" t="s">
        <v>70</v>
      </c>
      <c r="B74" s="322"/>
      <c r="C74" s="22"/>
      <c r="D74" s="322"/>
      <c r="E74" s="10"/>
    </row>
    <row r="75" spans="1:7">
      <c r="A75" s="18" t="s">
        <v>26</v>
      </c>
      <c r="B75" s="324">
        <f>SUM(B62:B74)</f>
        <v>183188956</v>
      </c>
      <c r="C75" s="27"/>
      <c r="D75" s="26">
        <f>SUM(D62:D74)</f>
        <v>172195077</v>
      </c>
      <c r="E75" s="10"/>
    </row>
    <row r="76" spans="1:7">
      <c r="A76" s="18"/>
      <c r="B76" s="323"/>
      <c r="C76" s="22"/>
      <c r="D76" s="17"/>
      <c r="E76" s="10"/>
    </row>
    <row r="77" spans="1:7">
      <c r="A77" s="18" t="s">
        <v>27</v>
      </c>
      <c r="B77" s="323"/>
      <c r="C77" s="22"/>
      <c r="D77" s="17"/>
      <c r="E77" s="10"/>
    </row>
    <row r="78" spans="1:7">
      <c r="A78" s="48" t="s">
        <v>127</v>
      </c>
      <c r="B78" s="322"/>
      <c r="C78" s="22"/>
      <c r="D78" s="47"/>
      <c r="E78" s="10"/>
    </row>
    <row r="79" spans="1:7">
      <c r="A79" s="48" t="s">
        <v>82</v>
      </c>
      <c r="B79" s="322">
        <v>192659912</v>
      </c>
      <c r="C79" s="22"/>
      <c r="D79" s="47">
        <v>231965981</v>
      </c>
      <c r="E79" s="10"/>
      <c r="G79" s="131"/>
    </row>
    <row r="80" spans="1:7">
      <c r="A80" s="48" t="s">
        <v>83</v>
      </c>
      <c r="B80" s="322"/>
      <c r="C80" s="22"/>
      <c r="D80" s="47"/>
      <c r="E80" s="10"/>
    </row>
    <row r="81" spans="1:7">
      <c r="A81" s="48" t="s">
        <v>23</v>
      </c>
      <c r="B81" s="322"/>
      <c r="C81" s="22"/>
      <c r="D81" s="47"/>
      <c r="E81" s="10"/>
      <c r="G81" s="131"/>
    </row>
    <row r="82" spans="1:7">
      <c r="A82" s="48" t="s">
        <v>182</v>
      </c>
      <c r="B82" s="322"/>
      <c r="C82" s="22"/>
      <c r="D82" s="47"/>
      <c r="E82" s="10"/>
    </row>
    <row r="83" spans="1:7">
      <c r="A83" s="48" t="s">
        <v>128</v>
      </c>
      <c r="B83" s="322"/>
      <c r="C83" s="22"/>
      <c r="D83" s="47"/>
      <c r="E83" s="10"/>
    </row>
    <row r="84" spans="1:7">
      <c r="A84" s="48" t="s">
        <v>129</v>
      </c>
      <c r="B84" s="322"/>
      <c r="C84" s="22"/>
      <c r="D84" s="47"/>
      <c r="E84" s="10"/>
    </row>
    <row r="85" spans="1:7">
      <c r="A85" s="48" t="s">
        <v>66</v>
      </c>
      <c r="B85" s="322"/>
      <c r="C85" s="22"/>
      <c r="D85" s="47"/>
      <c r="E85" s="10"/>
    </row>
    <row r="86" spans="1:7">
      <c r="A86" s="18" t="s">
        <v>24</v>
      </c>
      <c r="B86" s="322"/>
      <c r="C86" s="22"/>
      <c r="D86" s="47"/>
      <c r="E86" s="10"/>
    </row>
    <row r="87" spans="1:7">
      <c r="A87" s="18" t="s">
        <v>25</v>
      </c>
      <c r="B87" s="322"/>
      <c r="C87" s="22"/>
      <c r="D87" s="47"/>
      <c r="E87" s="10"/>
    </row>
    <row r="88" spans="1:7">
      <c r="A88" s="18" t="s">
        <v>70</v>
      </c>
      <c r="B88" s="323"/>
      <c r="C88" s="22"/>
      <c r="D88" s="17"/>
      <c r="E88" s="10"/>
    </row>
    <row r="89" spans="1:7">
      <c r="A89" s="48" t="s">
        <v>85</v>
      </c>
      <c r="B89" s="322"/>
      <c r="C89" s="22"/>
      <c r="D89" s="47"/>
      <c r="E89" s="10"/>
    </row>
    <row r="90" spans="1:7">
      <c r="A90" s="48" t="s">
        <v>86</v>
      </c>
      <c r="B90" s="322"/>
      <c r="C90" s="22"/>
      <c r="D90" s="47"/>
      <c r="E90" s="10"/>
    </row>
    <row r="91" spans="1:7">
      <c r="A91" s="18" t="s">
        <v>28</v>
      </c>
      <c r="B91" s="322"/>
      <c r="C91" s="22"/>
      <c r="D91" s="47"/>
      <c r="E91" s="10"/>
    </row>
    <row r="92" spans="1:7">
      <c r="A92" s="18" t="s">
        <v>29</v>
      </c>
      <c r="B92" s="324">
        <f>SUM(B78:B91)</f>
        <v>192659912</v>
      </c>
      <c r="C92" s="27"/>
      <c r="D92" s="26">
        <f>SUM(D78:D91)</f>
        <v>231965981</v>
      </c>
      <c r="E92" s="10"/>
    </row>
    <row r="93" spans="1:7">
      <c r="A93" s="18"/>
      <c r="B93" s="325"/>
      <c r="C93" s="19"/>
      <c r="D93" s="19"/>
      <c r="E93" s="10"/>
    </row>
    <row r="94" spans="1:7">
      <c r="A94" s="18" t="s">
        <v>30</v>
      </c>
      <c r="B94" s="327">
        <f>B75+B92</f>
        <v>375848868</v>
      </c>
      <c r="C94" s="50"/>
      <c r="D94" s="51">
        <f>D75+D92</f>
        <v>404161058</v>
      </c>
      <c r="E94" s="10"/>
    </row>
    <row r="95" spans="1:7">
      <c r="A95" s="18"/>
      <c r="B95" s="323"/>
      <c r="C95" s="22"/>
      <c r="D95" s="17"/>
      <c r="E95" s="10"/>
    </row>
    <row r="96" spans="1:7">
      <c r="A96" s="18" t="s">
        <v>31</v>
      </c>
      <c r="B96" s="323"/>
      <c r="C96" s="22"/>
      <c r="D96" s="17"/>
      <c r="E96" s="10"/>
    </row>
    <row r="97" spans="1:7">
      <c r="A97" s="18" t="s">
        <v>32</v>
      </c>
      <c r="B97" s="322">
        <v>300000</v>
      </c>
      <c r="C97" s="22"/>
      <c r="D97" s="47">
        <v>300000</v>
      </c>
      <c r="E97" s="10"/>
    </row>
    <row r="98" spans="1:7">
      <c r="A98" s="18" t="s">
        <v>33</v>
      </c>
      <c r="B98" s="322"/>
      <c r="C98" s="22"/>
      <c r="D98" s="47"/>
      <c r="E98" s="10"/>
    </row>
    <row r="99" spans="1:7">
      <c r="A99" s="18" t="s">
        <v>34</v>
      </c>
      <c r="B99" s="322"/>
      <c r="C99" s="22"/>
      <c r="D99" s="47"/>
      <c r="E99" s="10"/>
    </row>
    <row r="100" spans="1:7">
      <c r="A100" s="18" t="s">
        <v>6</v>
      </c>
      <c r="B100" s="323"/>
      <c r="C100" s="22"/>
      <c r="D100" s="17"/>
      <c r="E100" s="10"/>
    </row>
    <row r="101" spans="1:7">
      <c r="A101" s="48" t="s">
        <v>0</v>
      </c>
      <c r="B101" s="322"/>
      <c r="C101" s="22"/>
      <c r="D101" s="47"/>
      <c r="E101" s="10"/>
    </row>
    <row r="102" spans="1:7">
      <c r="A102" s="48" t="s">
        <v>87</v>
      </c>
      <c r="B102" s="322"/>
      <c r="C102" s="22"/>
      <c r="D102" s="47"/>
      <c r="E102" s="10"/>
    </row>
    <row r="103" spans="1:7">
      <c r="A103" s="48" t="s">
        <v>6</v>
      </c>
      <c r="B103" s="322">
        <v>12642223</v>
      </c>
      <c r="C103" s="22"/>
      <c r="D103" s="47">
        <v>12642223</v>
      </c>
      <c r="E103" s="10"/>
    </row>
    <row r="104" spans="1:7">
      <c r="A104" s="48" t="s">
        <v>104</v>
      </c>
      <c r="B104" s="322"/>
      <c r="C104" s="22"/>
      <c r="D104" s="47"/>
      <c r="E104" s="10"/>
    </row>
    <row r="105" spans="1:7">
      <c r="A105" s="18" t="s">
        <v>61</v>
      </c>
      <c r="B105" s="322">
        <f>D105+D106</f>
        <v>48246007</v>
      </c>
      <c r="C105" s="22"/>
      <c r="D105" s="47">
        <v>34395869</v>
      </c>
      <c r="E105" s="10"/>
    </row>
    <row r="106" spans="1:7">
      <c r="A106" s="18" t="s">
        <v>60</v>
      </c>
      <c r="B106" s="322">
        <v>11404269</v>
      </c>
      <c r="C106" s="22"/>
      <c r="D106" s="47">
        <v>13850138</v>
      </c>
      <c r="E106" s="10"/>
      <c r="G106" s="131"/>
    </row>
    <row r="107" spans="1:7" ht="18" customHeight="1">
      <c r="A107" s="18" t="s">
        <v>63</v>
      </c>
      <c r="B107" s="328">
        <f>SUM(B97:B106)</f>
        <v>72592499</v>
      </c>
      <c r="C107" s="35"/>
      <c r="D107" s="34">
        <f>SUM(D97:D106)</f>
        <v>61188230</v>
      </c>
      <c r="E107" s="10"/>
    </row>
    <row r="108" spans="1:7">
      <c r="A108" s="16" t="s">
        <v>58</v>
      </c>
      <c r="B108" s="322"/>
      <c r="C108" s="22"/>
      <c r="D108" s="47"/>
      <c r="E108" s="10"/>
    </row>
    <row r="109" spans="1:7">
      <c r="A109" s="18" t="s">
        <v>62</v>
      </c>
      <c r="B109" s="327">
        <f>SUM(B107:B108)</f>
        <v>72592499</v>
      </c>
      <c r="C109" s="50"/>
      <c r="D109" s="51">
        <f>SUM(D107:D108)</f>
        <v>61188230</v>
      </c>
      <c r="E109" s="10"/>
    </row>
    <row r="110" spans="1:7">
      <c r="A110" s="18"/>
      <c r="B110" s="329"/>
      <c r="C110" s="40"/>
      <c r="D110" s="39"/>
      <c r="E110" s="4"/>
    </row>
    <row r="111" spans="1:7" ht="15.75" thickBot="1">
      <c r="A111" s="52" t="s">
        <v>35</v>
      </c>
      <c r="B111" s="326">
        <f>B94+B109</f>
        <v>448441367</v>
      </c>
      <c r="C111" s="50"/>
      <c r="D111" s="49">
        <f>D94+D109</f>
        <v>465349288</v>
      </c>
      <c r="E111" s="5"/>
    </row>
    <row r="112" spans="1:7" ht="15.75" thickTop="1">
      <c r="A112" s="6"/>
      <c r="B112" s="7"/>
      <c r="C112" s="7"/>
      <c r="D112" s="7"/>
      <c r="E112" s="7"/>
    </row>
    <row r="113" spans="1:5">
      <c r="A113" s="24" t="s">
        <v>3</v>
      </c>
      <c r="B113" s="330">
        <f>B57-B111</f>
        <v>0</v>
      </c>
      <c r="C113" s="24"/>
      <c r="D113" s="25">
        <f>D57-D111</f>
        <v>0</v>
      </c>
      <c r="E113" s="8"/>
    </row>
    <row r="114" spans="1:5">
      <c r="A114" s="8"/>
      <c r="B114" s="8"/>
      <c r="C114" s="8"/>
      <c r="D114" s="8"/>
      <c r="E114" s="8"/>
    </row>
    <row r="115" spans="1:5">
      <c r="A115" s="8"/>
      <c r="B115" s="8"/>
      <c r="C115" s="8"/>
      <c r="D115" s="8"/>
      <c r="E115" s="8"/>
    </row>
    <row r="116" spans="1:5" ht="30" customHeight="1">
      <c r="A116" s="416" t="s">
        <v>105</v>
      </c>
      <c r="B116" s="416"/>
      <c r="C116" s="416"/>
      <c r="D116" s="416"/>
      <c r="E116" s="8"/>
    </row>
    <row r="117" spans="1:5">
      <c r="A117" s="8"/>
      <c r="B117" s="8"/>
      <c r="C117" s="8"/>
      <c r="D117" s="8"/>
      <c r="E117" s="8"/>
    </row>
    <row r="118" spans="1:5">
      <c r="A118" s="8"/>
      <c r="B118" s="8"/>
      <c r="C118" s="8"/>
      <c r="D118" s="8"/>
      <c r="E118" s="8"/>
    </row>
    <row r="119" spans="1:5">
      <c r="A119" s="8"/>
      <c r="B119" s="8"/>
      <c r="C119" s="8"/>
      <c r="D119" s="8"/>
      <c r="E119" s="8"/>
    </row>
    <row r="120" spans="1:5">
      <c r="A120" s="8"/>
      <c r="B120" s="8"/>
      <c r="C120" s="8"/>
      <c r="D120" s="8"/>
      <c r="E120" s="8"/>
    </row>
    <row r="121" spans="1:5">
      <c r="A121" s="8"/>
      <c r="B121" s="8"/>
      <c r="C121" s="8"/>
      <c r="D121" s="8"/>
      <c r="E121" s="8"/>
    </row>
    <row r="122" spans="1:5">
      <c r="A122" s="8"/>
      <c r="B122" s="8"/>
      <c r="C122" s="8"/>
      <c r="D122" s="8"/>
      <c r="E122" s="8"/>
    </row>
    <row r="123" spans="1:5">
      <c r="A123" s="8"/>
      <c r="B123" s="7"/>
      <c r="C123" s="7"/>
      <c r="D123" s="7"/>
      <c r="E123" s="7"/>
    </row>
    <row r="124" spans="1:5">
      <c r="A124" s="8"/>
      <c r="B124" s="7"/>
      <c r="C124" s="7"/>
      <c r="D124" s="7"/>
      <c r="E124" s="7"/>
    </row>
    <row r="125" spans="1:5">
      <c r="A125" s="8"/>
      <c r="B125" s="7"/>
      <c r="C125" s="7"/>
      <c r="D125" s="7"/>
      <c r="E125" s="7"/>
    </row>
    <row r="126" spans="1:5">
      <c r="A126" s="8"/>
      <c r="B126" s="7"/>
      <c r="C126" s="7"/>
      <c r="D126" s="7"/>
      <c r="E126" s="7"/>
    </row>
    <row r="127" spans="1:5">
      <c r="A127" s="8"/>
      <c r="B127" s="7"/>
      <c r="C127" s="7"/>
      <c r="D127" s="7"/>
      <c r="E127" s="7"/>
    </row>
    <row r="128" spans="1:5">
      <c r="A128" s="8"/>
      <c r="B128" s="7"/>
      <c r="C128" s="7"/>
      <c r="D128" s="7"/>
      <c r="E128" s="7"/>
    </row>
  </sheetData>
  <mergeCells count="1">
    <mergeCell ref="A116:D116"/>
  </mergeCells>
  <pageMargins left="0.23622047244094491" right="0.23622047244094491" top="0.74803149606299213" bottom="0.74803149606299213" header="0.31496062992125984" footer="0.31496062992125984"/>
  <pageSetup scale="8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showGridLines="0" tabSelected="1" topLeftCell="A28" workbookViewId="0">
      <selection activeCell="G44" sqref="G44"/>
    </sheetView>
  </sheetViews>
  <sheetFormatPr defaultColWidth="9.140625" defaultRowHeight="15"/>
  <cols>
    <col min="1" max="1" width="98.5703125" style="10" customWidth="1"/>
    <col min="2" max="2" width="15.7109375" style="9" customWidth="1"/>
    <col min="3" max="3" width="2.7109375" style="9" customWidth="1"/>
    <col min="4" max="4" width="15.7109375" style="9" customWidth="1"/>
    <col min="5" max="5" width="2.5703125" style="9" customWidth="1"/>
    <col min="6" max="6" width="11" style="10" bestFit="1" customWidth="1"/>
    <col min="7" max="7" width="11.5703125" style="10" bestFit="1" customWidth="1"/>
    <col min="8" max="16384" width="9.140625" style="10"/>
  </cols>
  <sheetData>
    <row r="1" spans="1:5">
      <c r="A1" s="29" t="str">
        <f>'1-Pasqyra e Pozicioni Financiar'!A1</f>
        <v>Pasqyrat financiare te vitit 2022</v>
      </c>
    </row>
    <row r="2" spans="1:5">
      <c r="A2" s="30" t="str">
        <f>'1-Pasqyra e Pozicioni Financiar'!A2</f>
        <v>Ergi Shpk</v>
      </c>
    </row>
    <row r="3" spans="1:5">
      <c r="A3" s="30" t="str">
        <f>'1-Pasqyra e Pozicioni Financiar'!A3</f>
        <v>K72522812K</v>
      </c>
    </row>
    <row r="4" spans="1:5">
      <c r="A4" s="30" t="s">
        <v>72</v>
      </c>
    </row>
    <row r="5" spans="1:5">
      <c r="A5" s="29" t="s">
        <v>50</v>
      </c>
      <c r="B5" s="10"/>
      <c r="C5" s="10"/>
      <c r="D5" s="10"/>
      <c r="E5" s="10"/>
    </row>
    <row r="6" spans="1:5">
      <c r="A6" s="28"/>
      <c r="B6" s="11" t="s">
        <v>8</v>
      </c>
      <c r="C6" s="11"/>
      <c r="D6" s="11" t="s">
        <v>8</v>
      </c>
      <c r="E6" s="41"/>
    </row>
    <row r="7" spans="1:5">
      <c r="A7" s="28"/>
      <c r="B7" s="11" t="s">
        <v>9</v>
      </c>
      <c r="C7" s="11"/>
      <c r="D7" s="11" t="s">
        <v>10</v>
      </c>
      <c r="E7" s="41"/>
    </row>
    <row r="8" spans="1:5">
      <c r="A8" s="28"/>
      <c r="B8" s="11"/>
      <c r="C8" s="11"/>
      <c r="D8" s="11"/>
      <c r="E8" s="41"/>
    </row>
    <row r="9" spans="1:5">
      <c r="A9" s="18" t="s">
        <v>37</v>
      </c>
      <c r="B9" s="31"/>
      <c r="C9" s="32"/>
      <c r="D9" s="31"/>
      <c r="E9" s="31"/>
    </row>
    <row r="10" spans="1:5">
      <c r="A10" s="48" t="s">
        <v>396</v>
      </c>
      <c r="B10" s="398">
        <v>111786204</v>
      </c>
      <c r="C10" s="32"/>
      <c r="D10" s="53">
        <v>52022749</v>
      </c>
      <c r="E10" s="31"/>
    </row>
    <row r="11" spans="1:5">
      <c r="A11" s="48" t="s">
        <v>397</v>
      </c>
      <c r="B11" s="398">
        <v>69263381</v>
      </c>
      <c r="C11" s="32"/>
      <c r="D11" s="53">
        <v>80545461</v>
      </c>
      <c r="E11" s="31"/>
    </row>
    <row r="12" spans="1:5">
      <c r="A12" s="48" t="s">
        <v>148</v>
      </c>
      <c r="B12" s="398"/>
      <c r="C12" s="32"/>
      <c r="D12" s="53"/>
      <c r="E12" s="31"/>
    </row>
    <row r="13" spans="1:5">
      <c r="A13" s="48" t="s">
        <v>149</v>
      </c>
      <c r="B13" s="398"/>
      <c r="C13" s="32"/>
      <c r="D13" s="53"/>
      <c r="E13" s="31"/>
    </row>
    <row r="14" spans="1:5">
      <c r="A14" s="48" t="s">
        <v>506</v>
      </c>
      <c r="B14" s="398">
        <v>1278102</v>
      </c>
      <c r="C14" s="32"/>
      <c r="D14" s="53">
        <v>21661087</v>
      </c>
      <c r="E14" s="31"/>
    </row>
    <row r="15" spans="1:5">
      <c r="A15" s="12" t="s">
        <v>38</v>
      </c>
      <c r="B15" s="400"/>
      <c r="C15" s="32"/>
      <c r="D15" s="401"/>
      <c r="E15" s="402"/>
    </row>
    <row r="16" spans="1:5">
      <c r="A16" s="18" t="s">
        <v>39</v>
      </c>
      <c r="B16" s="398"/>
      <c r="C16" s="32"/>
      <c r="D16" s="53"/>
      <c r="E16" s="31"/>
    </row>
    <row r="17" spans="1:5">
      <c r="A17" s="18" t="s">
        <v>398</v>
      </c>
      <c r="B17" s="398">
        <v>7880000</v>
      </c>
      <c r="C17" s="32"/>
      <c r="D17" s="53">
        <v>5470810</v>
      </c>
      <c r="E17" s="31"/>
    </row>
    <row r="18" spans="1:5">
      <c r="A18" s="18" t="s">
        <v>40</v>
      </c>
      <c r="B18" s="399"/>
      <c r="C18" s="32"/>
      <c r="D18" s="31"/>
      <c r="E18" s="31"/>
    </row>
    <row r="19" spans="1:5">
      <c r="A19" s="48" t="s">
        <v>395</v>
      </c>
      <c r="B19" s="398">
        <f>-68036806</f>
        <v>-68036806</v>
      </c>
      <c r="C19" s="32"/>
      <c r="D19" s="53">
        <v>-62289706</v>
      </c>
      <c r="E19" s="31"/>
    </row>
    <row r="20" spans="1:5">
      <c r="A20" s="48" t="s">
        <v>92</v>
      </c>
      <c r="B20" s="398">
        <f>-(11152628+596835+4999)</f>
        <v>-11754462</v>
      </c>
      <c r="C20" s="32"/>
      <c r="D20" s="53"/>
      <c r="E20" s="31"/>
    </row>
    <row r="21" spans="1:5">
      <c r="A21" s="18" t="s">
        <v>67</v>
      </c>
      <c r="B21" s="399"/>
      <c r="C21" s="32"/>
      <c r="D21" s="31"/>
      <c r="E21" s="31"/>
    </row>
    <row r="22" spans="1:5">
      <c r="A22" s="48" t="s">
        <v>93</v>
      </c>
      <c r="B22" s="398">
        <v>-16566146</v>
      </c>
      <c r="C22" s="32"/>
      <c r="D22" s="53">
        <v>-8709100</v>
      </c>
      <c r="E22" s="31"/>
    </row>
    <row r="23" spans="1:5">
      <c r="A23" s="48" t="s">
        <v>94</v>
      </c>
      <c r="B23" s="398">
        <v>-2803535</v>
      </c>
      <c r="C23" s="32"/>
      <c r="D23" s="53">
        <v>-1465754</v>
      </c>
      <c r="E23" s="31"/>
    </row>
    <row r="24" spans="1:5">
      <c r="A24" s="48" t="s">
        <v>96</v>
      </c>
      <c r="B24" s="53"/>
      <c r="C24" s="32"/>
      <c r="D24" s="53"/>
      <c r="E24" s="31"/>
    </row>
    <row r="25" spans="1:5">
      <c r="A25" s="18" t="s">
        <v>41</v>
      </c>
      <c r="B25" s="398">
        <f>-(12823837+17777769+119466)</f>
        <v>-30721072</v>
      </c>
      <c r="C25" s="32"/>
      <c r="D25" s="53"/>
      <c r="E25" s="31"/>
    </row>
    <row r="26" spans="1:5">
      <c r="A26" s="18" t="s">
        <v>56</v>
      </c>
      <c r="B26" s="398">
        <f>-(29156+6272181)</f>
        <v>-6301337</v>
      </c>
      <c r="C26" s="32"/>
      <c r="D26" s="53">
        <v>-41642571</v>
      </c>
      <c r="E26" s="31"/>
    </row>
    <row r="27" spans="1:5">
      <c r="A27" s="18" t="s">
        <v>42</v>
      </c>
      <c r="B27" s="398">
        <f>-(1550686+61667+30000+8284606+1495773+679928+5627336+24000+1376837+218404+764804+265076+36195+28500+110454+4383389)</f>
        <v>-24937655</v>
      </c>
      <c r="C27" s="32"/>
      <c r="D27" s="53">
        <v>-17845846</v>
      </c>
      <c r="E27" s="31"/>
    </row>
    <row r="28" spans="1:5">
      <c r="A28" s="18" t="s">
        <v>7</v>
      </c>
      <c r="B28" s="399"/>
      <c r="C28" s="32"/>
      <c r="D28" s="31"/>
      <c r="E28" s="31"/>
    </row>
    <row r="29" spans="1:5" ht="15" customHeight="1">
      <c r="A29" s="48" t="s">
        <v>97</v>
      </c>
      <c r="B29" s="53"/>
      <c r="C29" s="32"/>
      <c r="D29" s="53"/>
      <c r="E29" s="31"/>
    </row>
    <row r="30" spans="1:5" ht="15" customHeight="1">
      <c r="A30" s="48" t="s">
        <v>95</v>
      </c>
      <c r="B30" s="53"/>
      <c r="C30" s="32"/>
      <c r="D30" s="53"/>
      <c r="E30" s="31"/>
    </row>
    <row r="31" spans="1:5" ht="15" customHeight="1">
      <c r="A31" s="48" t="s">
        <v>103</v>
      </c>
      <c r="B31" s="53"/>
      <c r="C31" s="32"/>
      <c r="D31" s="53"/>
      <c r="E31" s="31"/>
    </row>
    <row r="32" spans="1:5" ht="15" customHeight="1">
      <c r="A32" s="48" t="s">
        <v>98</v>
      </c>
      <c r="B32" s="53"/>
      <c r="C32" s="32"/>
      <c r="D32" s="53"/>
      <c r="E32" s="31"/>
    </row>
    <row r="33" spans="1:7" ht="15" customHeight="1">
      <c r="A33" s="48" t="s">
        <v>102</v>
      </c>
      <c r="B33" s="53"/>
      <c r="C33" s="32"/>
      <c r="D33" s="53"/>
      <c r="E33" s="31"/>
    </row>
    <row r="34" spans="1:7" ht="15" customHeight="1">
      <c r="A34" s="48" t="s">
        <v>99</v>
      </c>
      <c r="B34" s="53"/>
      <c r="C34" s="32"/>
      <c r="D34" s="53"/>
      <c r="E34" s="31"/>
    </row>
    <row r="35" spans="1:7">
      <c r="A35" s="18" t="s">
        <v>43</v>
      </c>
      <c r="B35" s="53"/>
      <c r="C35" s="32"/>
      <c r="D35" s="53"/>
      <c r="E35" s="31"/>
    </row>
    <row r="36" spans="1:7">
      <c r="A36" s="18" t="s">
        <v>68</v>
      </c>
      <c r="B36" s="31"/>
      <c r="C36" s="55"/>
      <c r="D36" s="31"/>
      <c r="E36" s="31"/>
    </row>
    <row r="37" spans="1:7">
      <c r="A37" s="48" t="s">
        <v>100</v>
      </c>
      <c r="B37" s="53">
        <f>-(11278697+279480+193200)</f>
        <v>-11751377</v>
      </c>
      <c r="C37" s="32"/>
      <c r="D37" s="53">
        <v>-12243224</v>
      </c>
      <c r="E37" s="31"/>
    </row>
    <row r="38" spans="1:7">
      <c r="A38" s="48" t="s">
        <v>101</v>
      </c>
      <c r="B38" s="53"/>
      <c r="C38" s="32"/>
      <c r="D38" s="53"/>
      <c r="E38" s="31"/>
    </row>
    <row r="39" spans="1:7">
      <c r="A39" s="48" t="s">
        <v>400</v>
      </c>
      <c r="B39" s="53">
        <v>-662172</v>
      </c>
      <c r="C39" s="32"/>
      <c r="D39" s="53">
        <v>-647388</v>
      </c>
      <c r="E39" s="31"/>
    </row>
    <row r="40" spans="1:7">
      <c r="A40" s="18" t="s">
        <v>44</v>
      </c>
      <c r="B40" s="53"/>
      <c r="C40" s="32"/>
      <c r="D40" s="53"/>
      <c r="E40" s="31"/>
    </row>
    <row r="41" spans="1:7">
      <c r="A41" s="339" t="s">
        <v>399</v>
      </c>
      <c r="B41" s="53">
        <v>-3256339</v>
      </c>
      <c r="C41" s="32"/>
      <c r="D41" s="53">
        <v>-524367</v>
      </c>
      <c r="E41" s="31"/>
    </row>
    <row r="42" spans="1:7">
      <c r="A42" s="18" t="s">
        <v>45</v>
      </c>
      <c r="B42" s="36">
        <f>SUM(B9:B41)</f>
        <v>13416786</v>
      </c>
      <c r="C42" s="37"/>
      <c r="D42" s="36">
        <f>SUM(D9:D41)</f>
        <v>14332151</v>
      </c>
      <c r="E42" s="42"/>
      <c r="G42" s="10">
        <v>190207687</v>
      </c>
    </row>
    <row r="43" spans="1:7">
      <c r="A43" s="18" t="s">
        <v>4</v>
      </c>
      <c r="B43" s="37"/>
      <c r="C43" s="37"/>
      <c r="D43" s="37"/>
      <c r="E43" s="42"/>
      <c r="G43" s="131">
        <f>G42-B42</f>
        <v>176790901</v>
      </c>
    </row>
    <row r="44" spans="1:7">
      <c r="A44" s="48" t="s">
        <v>46</v>
      </c>
      <c r="B44" s="53">
        <v>-2012517</v>
      </c>
      <c r="C44" s="32"/>
      <c r="D44" s="53">
        <v>-482013</v>
      </c>
      <c r="E44" s="31"/>
    </row>
    <row r="45" spans="1:7">
      <c r="A45" s="48" t="s">
        <v>47</v>
      </c>
      <c r="B45" s="53"/>
      <c r="C45" s="32"/>
      <c r="D45" s="53"/>
      <c r="E45" s="31"/>
    </row>
    <row r="46" spans="1:7">
      <c r="A46" s="48" t="s">
        <v>64</v>
      </c>
      <c r="B46" s="53"/>
      <c r="C46" s="32"/>
      <c r="D46" s="53"/>
      <c r="E46" s="31"/>
    </row>
    <row r="47" spans="1:7">
      <c r="A47" s="18" t="s">
        <v>88</v>
      </c>
      <c r="B47" s="56">
        <f>SUM(B42:B46)</f>
        <v>11404269</v>
      </c>
      <c r="C47" s="42"/>
      <c r="D47" s="56">
        <f>SUM(D42:D46)</f>
        <v>13850138</v>
      </c>
      <c r="E47" s="42"/>
    </row>
    <row r="48" spans="1:7" ht="15.75" thickBot="1">
      <c r="A48" s="57"/>
      <c r="B48" s="58"/>
      <c r="C48" s="58"/>
      <c r="D48" s="58"/>
      <c r="E48" s="43"/>
    </row>
    <row r="49" spans="1:5" ht="15.75" thickTop="1">
      <c r="A49" s="59" t="s">
        <v>89</v>
      </c>
      <c r="B49" s="33"/>
      <c r="C49" s="33"/>
      <c r="D49" s="33"/>
      <c r="E49" s="43"/>
    </row>
    <row r="50" spans="1:5">
      <c r="A50" s="48" t="s">
        <v>51</v>
      </c>
      <c r="B50" s="54"/>
      <c r="C50" s="33"/>
      <c r="D50" s="54"/>
      <c r="E50" s="31"/>
    </row>
    <row r="51" spans="1:5">
      <c r="A51" s="48" t="s">
        <v>52</v>
      </c>
      <c r="B51" s="54"/>
      <c r="C51" s="33"/>
      <c r="D51" s="54"/>
      <c r="E51" s="31"/>
    </row>
    <row r="52" spans="1:5">
      <c r="A52" s="48" t="s">
        <v>53</v>
      </c>
      <c r="B52" s="54"/>
      <c r="C52" s="33"/>
      <c r="D52" s="54"/>
      <c r="E52" s="38"/>
    </row>
    <row r="53" spans="1:5" ht="15" customHeight="1">
      <c r="A53" s="48" t="s">
        <v>54</v>
      </c>
      <c r="B53" s="54"/>
      <c r="C53" s="33"/>
      <c r="D53" s="54"/>
      <c r="E53" s="44"/>
    </row>
    <row r="54" spans="1:5">
      <c r="A54" s="93" t="s">
        <v>401</v>
      </c>
      <c r="B54" s="54"/>
      <c r="C54" s="33"/>
      <c r="D54" s="54">
        <v>13850138</v>
      </c>
      <c r="E54" s="1"/>
    </row>
    <row r="55" spans="1:5">
      <c r="A55" s="59" t="s">
        <v>90</v>
      </c>
      <c r="B55" s="60">
        <f>SUM(B50:B54)</f>
        <v>0</v>
      </c>
      <c r="C55" s="61"/>
      <c r="D55" s="60">
        <f>SUM(D50:D54)</f>
        <v>13850138</v>
      </c>
      <c r="E55" s="44"/>
    </row>
    <row r="56" spans="1:5">
      <c r="A56" s="62"/>
      <c r="B56" s="64"/>
      <c r="C56" s="65"/>
      <c r="D56" s="64"/>
      <c r="E56" s="44"/>
    </row>
    <row r="57" spans="1:5" ht="15.75" thickBot="1">
      <c r="A57" s="59" t="s">
        <v>91</v>
      </c>
      <c r="B57" s="66">
        <f>B47+B55</f>
        <v>11404269</v>
      </c>
      <c r="C57" s="67"/>
      <c r="D57" s="66">
        <f>D47+D55</f>
        <v>27700276</v>
      </c>
      <c r="E57" s="44"/>
    </row>
    <row r="58" spans="1:5" ht="15.75" thickTop="1">
      <c r="A58" s="68" t="s">
        <v>55</v>
      </c>
      <c r="B58" s="64"/>
      <c r="C58" s="65"/>
      <c r="D58" s="64"/>
      <c r="E58" s="45"/>
    </row>
    <row r="59" spans="1:5">
      <c r="A59" s="62" t="s">
        <v>48</v>
      </c>
      <c r="B59" s="53"/>
      <c r="C59" s="31"/>
      <c r="D59" s="53"/>
      <c r="E59" s="45"/>
    </row>
    <row r="60" spans="1:5">
      <c r="A60" s="62" t="s">
        <v>49</v>
      </c>
      <c r="B60" s="53"/>
      <c r="C60" s="31"/>
      <c r="D60" s="53"/>
      <c r="E60" s="45"/>
    </row>
    <row r="61" spans="1:5">
      <c r="A61" s="8" t="s">
        <v>130</v>
      </c>
      <c r="B61" s="3"/>
      <c r="C61" s="3"/>
      <c r="D61" s="3"/>
      <c r="E61" s="45"/>
    </row>
    <row r="62" spans="1:5">
      <c r="A62" s="69"/>
      <c r="B62" s="2"/>
      <c r="C62" s="2"/>
      <c r="D62" s="2"/>
      <c r="E62" s="46"/>
    </row>
    <row r="64" spans="1:5">
      <c r="B64" s="340"/>
    </row>
    <row r="67" spans="2:2">
      <c r="B67" s="341"/>
    </row>
  </sheetData>
  <pageMargins left="0.23622047244094491" right="0.11811023622047245" top="0.44" bottom="0.24" header="0.31496062992125984" footer="0.31496062992125984"/>
  <pageSetup scale="7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50"/>
  <sheetViews>
    <sheetView showGridLines="0" topLeftCell="A34" workbookViewId="0">
      <selection activeCell="A58" sqref="A58"/>
    </sheetView>
  </sheetViews>
  <sheetFormatPr defaultColWidth="9.140625" defaultRowHeight="15"/>
  <cols>
    <col min="1" max="1" width="71" style="94" customWidth="1"/>
    <col min="2" max="2" width="15" style="94" customWidth="1"/>
    <col min="3" max="3" width="2.7109375" style="95" customWidth="1"/>
    <col min="4" max="4" width="15.7109375" style="94" customWidth="1"/>
    <col min="5" max="5" width="10.5703125" style="94" customWidth="1"/>
    <col min="6" max="6" width="10.7109375" style="94" customWidth="1"/>
    <col min="7" max="7" width="10.140625" style="94" customWidth="1"/>
    <col min="8" max="8" width="10.7109375" style="94" customWidth="1"/>
    <col min="9" max="9" width="11.5703125" style="94" customWidth="1"/>
    <col min="10" max="10" width="11" style="94" customWidth="1"/>
    <col min="11" max="16384" width="9.140625" style="94"/>
  </cols>
  <sheetData>
    <row r="1" spans="1:4">
      <c r="A1" s="98" t="str">
        <f>'1-Pasqyra e Pozicioni Financiar'!A1</f>
        <v>Pasqyrat financiare te vitit 2022</v>
      </c>
    </row>
    <row r="2" spans="1:4">
      <c r="A2" s="30" t="str">
        <f>'1-Pasqyra e Pozicioni Financiar'!A2</f>
        <v>Ergi Shpk</v>
      </c>
    </row>
    <row r="3" spans="1:4">
      <c r="A3" s="30" t="str">
        <f>'1-Pasqyra e Pozicioni Financiar'!A3</f>
        <v>K72522812K</v>
      </c>
    </row>
    <row r="4" spans="1:4" ht="16.5" customHeight="1">
      <c r="A4" s="102" t="s">
        <v>72</v>
      </c>
    </row>
    <row r="5" spans="1:4" ht="16.5" customHeight="1">
      <c r="A5" s="98" t="s">
        <v>181</v>
      </c>
    </row>
    <row r="6" spans="1:4" ht="16.5" customHeight="1">
      <c r="A6" s="98"/>
    </row>
    <row r="7" spans="1:4" ht="15" customHeight="1">
      <c r="A7" s="417"/>
      <c r="B7" s="101" t="s">
        <v>8</v>
      </c>
      <c r="C7" s="101"/>
      <c r="D7" s="101" t="s">
        <v>8</v>
      </c>
    </row>
    <row r="8" spans="1:4" ht="15" customHeight="1">
      <c r="A8" s="417"/>
      <c r="B8" s="101" t="s">
        <v>9</v>
      </c>
      <c r="C8" s="101"/>
      <c r="D8" s="101" t="s">
        <v>10</v>
      </c>
    </row>
    <row r="9" spans="1:4">
      <c r="A9" s="100"/>
      <c r="B9" s="113"/>
      <c r="C9" s="113"/>
      <c r="D9" s="113"/>
    </row>
    <row r="10" spans="1:4">
      <c r="A10" s="99" t="s">
        <v>180</v>
      </c>
      <c r="B10" s="97"/>
      <c r="C10" s="96"/>
      <c r="D10" s="97"/>
    </row>
    <row r="11" spans="1:4">
      <c r="A11" s="112" t="s">
        <v>179</v>
      </c>
      <c r="B11" s="97">
        <v>211771425</v>
      </c>
      <c r="C11" s="96"/>
      <c r="D11" s="97">
        <f>48669969+24194051+29181445+49061861</f>
        <v>151107326</v>
      </c>
    </row>
    <row r="12" spans="1:4">
      <c r="A12" s="112" t="s">
        <v>178</v>
      </c>
      <c r="B12" s="97">
        <f>-(126438523+19369681)</f>
        <v>-145808204</v>
      </c>
      <c r="C12" s="96"/>
      <c r="D12" s="97">
        <v>-126247589</v>
      </c>
    </row>
    <row r="13" spans="1:4">
      <c r="A13" s="112" t="s">
        <v>177</v>
      </c>
      <c r="B13" s="97">
        <f>-(4388389+279480+3256339+193200+110454+662172+228703+358716+510000+567875)</f>
        <v>-10555328</v>
      </c>
      <c r="C13" s="96"/>
      <c r="D13" s="97"/>
    </row>
    <row r="14" spans="1:4">
      <c r="A14" s="111" t="s">
        <v>155</v>
      </c>
      <c r="B14" s="97"/>
      <c r="C14" s="96"/>
      <c r="D14" s="97"/>
    </row>
    <row r="15" spans="1:4">
      <c r="A15" s="99" t="s">
        <v>176</v>
      </c>
      <c r="B15" s="97"/>
      <c r="C15" s="96"/>
      <c r="D15" s="97"/>
    </row>
    <row r="16" spans="1:4">
      <c r="A16" s="112" t="s">
        <v>184</v>
      </c>
      <c r="B16" s="97">
        <f>-(11278697)</f>
        <v>-11278697</v>
      </c>
      <c r="C16" s="96"/>
      <c r="D16" s="97">
        <v>-13827349</v>
      </c>
    </row>
    <row r="17" spans="1:4">
      <c r="A17" s="111" t="s">
        <v>183</v>
      </c>
      <c r="B17" s="97">
        <f>-'1-Pasqyra e Pozicioni Financiar'!B70</f>
        <v>-1729227</v>
      </c>
      <c r="C17" s="96"/>
      <c r="D17" s="97">
        <v>-1242884</v>
      </c>
    </row>
    <row r="18" spans="1:4">
      <c r="A18" s="99" t="s">
        <v>175</v>
      </c>
      <c r="B18" s="110">
        <f>SUM(B11:B17)</f>
        <v>42399969</v>
      </c>
      <c r="C18" s="96"/>
      <c r="D18" s="110">
        <f>SUM(D11:D17)</f>
        <v>9789504</v>
      </c>
    </row>
    <row r="19" spans="1:4">
      <c r="A19" s="111"/>
      <c r="B19" s="97"/>
      <c r="C19" s="96"/>
      <c r="D19" s="97"/>
    </row>
    <row r="20" spans="1:4" ht="13.5" customHeight="1">
      <c r="A20" s="99" t="s">
        <v>174</v>
      </c>
      <c r="B20" s="97"/>
      <c r="C20" s="96"/>
      <c r="D20" s="97"/>
    </row>
    <row r="21" spans="1:4" ht="13.5" customHeight="1">
      <c r="A21" s="111" t="s">
        <v>173</v>
      </c>
      <c r="B21" s="97"/>
      <c r="C21" s="96"/>
      <c r="D21" s="97"/>
    </row>
    <row r="22" spans="1:4" ht="13.5" customHeight="1">
      <c r="A22" s="111" t="s">
        <v>172</v>
      </c>
      <c r="B22" s="97"/>
      <c r="C22" s="96"/>
      <c r="D22" s="97"/>
    </row>
    <row r="23" spans="1:4" ht="13.5" customHeight="1">
      <c r="A23" s="111" t="s">
        <v>171</v>
      </c>
      <c r="B23" s="97"/>
      <c r="C23" s="96"/>
      <c r="D23" s="97"/>
    </row>
    <row r="24" spans="1:4" ht="13.5" customHeight="1">
      <c r="A24" s="111" t="s">
        <v>170</v>
      </c>
      <c r="B24" s="97"/>
      <c r="C24" s="96"/>
      <c r="D24" s="97"/>
    </row>
    <row r="25" spans="1:4" ht="13.5" customHeight="1">
      <c r="A25" s="111" t="s">
        <v>169</v>
      </c>
      <c r="B25" s="97"/>
      <c r="C25" s="96"/>
      <c r="D25" s="97"/>
    </row>
    <row r="26" spans="1:4" ht="13.5" customHeight="1">
      <c r="A26" s="111" t="s">
        <v>168</v>
      </c>
      <c r="B26" s="97"/>
      <c r="C26" s="96"/>
      <c r="D26" s="97"/>
    </row>
    <row r="27" spans="1:4" ht="13.5" customHeight="1">
      <c r="A27" s="111" t="s">
        <v>167</v>
      </c>
      <c r="B27" s="97"/>
      <c r="C27" s="96"/>
      <c r="D27" s="97"/>
    </row>
    <row r="28" spans="1:4">
      <c r="A28" s="111" t="s">
        <v>155</v>
      </c>
      <c r="B28" s="97"/>
      <c r="C28" s="96"/>
      <c r="D28" s="97"/>
    </row>
    <row r="29" spans="1:4">
      <c r="A29" s="99" t="s">
        <v>166</v>
      </c>
      <c r="B29" s="110">
        <f>SUM(B21:B28)</f>
        <v>0</v>
      </c>
      <c r="C29" s="96"/>
      <c r="D29" s="110">
        <f>SUM(D21:D28)</f>
        <v>0</v>
      </c>
    </row>
    <row r="30" spans="1:4">
      <c r="A30" s="109"/>
      <c r="B30" s="97"/>
      <c r="C30" s="96"/>
      <c r="D30" s="97"/>
    </row>
    <row r="31" spans="1:4">
      <c r="A31" s="99" t="s">
        <v>165</v>
      </c>
      <c r="B31" s="97"/>
      <c r="C31" s="96"/>
      <c r="D31" s="97"/>
    </row>
    <row r="32" spans="1:4">
      <c r="A32" s="111" t="s">
        <v>164</v>
      </c>
      <c r="B32" s="97"/>
      <c r="C32" s="96"/>
      <c r="D32" s="97"/>
    </row>
    <row r="33" spans="1:4">
      <c r="A33" s="111" t="s">
        <v>163</v>
      </c>
      <c r="B33" s="97"/>
      <c r="C33" s="96"/>
      <c r="D33" s="97"/>
    </row>
    <row r="34" spans="1:4">
      <c r="A34" s="111" t="s">
        <v>162</v>
      </c>
      <c r="B34" s="97"/>
      <c r="C34" s="96"/>
      <c r="D34" s="97"/>
    </row>
    <row r="35" spans="1:4">
      <c r="A35" s="111" t="s">
        <v>161</v>
      </c>
      <c r="B35" s="97"/>
      <c r="C35" s="96"/>
      <c r="D35" s="97"/>
    </row>
    <row r="36" spans="1:4">
      <c r="A36" s="111" t="s">
        <v>160</v>
      </c>
      <c r="B36" s="97"/>
      <c r="C36" s="96"/>
      <c r="D36" s="97"/>
    </row>
    <row r="37" spans="1:4">
      <c r="A37" s="111" t="s">
        <v>159</v>
      </c>
      <c r="B37" s="97"/>
      <c r="C37" s="96"/>
      <c r="D37" s="97"/>
    </row>
    <row r="38" spans="1:4">
      <c r="A38" s="111" t="s">
        <v>158</v>
      </c>
      <c r="B38" s="97">
        <v>-40741510</v>
      </c>
      <c r="C38" s="96"/>
      <c r="D38" s="97"/>
    </row>
    <row r="39" spans="1:4">
      <c r="A39" s="111" t="s">
        <v>157</v>
      </c>
      <c r="B39" s="97"/>
      <c r="C39" s="96"/>
      <c r="D39" s="97"/>
    </row>
    <row r="40" spans="1:4">
      <c r="A40" s="111" t="s">
        <v>156</v>
      </c>
      <c r="B40" s="97"/>
      <c r="C40" s="96"/>
      <c r="D40" s="97"/>
    </row>
    <row r="41" spans="1:4">
      <c r="A41" s="111" t="s">
        <v>155</v>
      </c>
      <c r="B41" s="97"/>
      <c r="C41" s="96"/>
      <c r="D41" s="97"/>
    </row>
    <row r="42" spans="1:4">
      <c r="A42" s="99" t="s">
        <v>154</v>
      </c>
      <c r="B42" s="110">
        <f>SUM(B32:B41)</f>
        <v>-40741510</v>
      </c>
      <c r="C42" s="96"/>
      <c r="D42" s="110">
        <f>SUM(D32:D41)</f>
        <v>0</v>
      </c>
    </row>
    <row r="43" spans="1:4">
      <c r="A43" s="109"/>
      <c r="B43" s="97"/>
      <c r="C43" s="96"/>
      <c r="D43" s="97"/>
    </row>
    <row r="44" spans="1:4">
      <c r="A44" s="99" t="s">
        <v>153</v>
      </c>
      <c r="B44" s="108">
        <f>B18+B29+B42</f>
        <v>1658459</v>
      </c>
      <c r="C44" s="96"/>
      <c r="D44" s="108">
        <f>D18+D29+D42</f>
        <v>9789504</v>
      </c>
    </row>
    <row r="45" spans="1:4">
      <c r="A45" s="107" t="s">
        <v>152</v>
      </c>
      <c r="B45" s="97">
        <f>D47</f>
        <v>12361766</v>
      </c>
      <c r="C45" s="96"/>
      <c r="D45" s="97">
        <v>2572262</v>
      </c>
    </row>
    <row r="46" spans="1:4">
      <c r="A46" s="107" t="s">
        <v>151</v>
      </c>
      <c r="B46" s="97"/>
      <c r="C46" s="96"/>
      <c r="D46" s="97"/>
    </row>
    <row r="47" spans="1:4" ht="15.75" thickBot="1">
      <c r="A47" s="106" t="s">
        <v>150</v>
      </c>
      <c r="B47" s="104">
        <f>B44+B45+B46</f>
        <v>14020225</v>
      </c>
      <c r="C47" s="105"/>
      <c r="D47" s="104">
        <f>D44+D45+D46</f>
        <v>12361766</v>
      </c>
    </row>
    <row r="48" spans="1:4" ht="15.75" thickTop="1">
      <c r="A48" s="103"/>
    </row>
    <row r="49" spans="1:4">
      <c r="A49" s="103"/>
      <c r="B49" s="97">
        <f>B47-'1-Pasqyra e Pozicioni Financiar'!B11</f>
        <v>0</v>
      </c>
      <c r="D49" s="97">
        <f>D47-'1-Pasqyra e Pozicioni Financiar'!D11</f>
        <v>0</v>
      </c>
    </row>
    <row r="50" spans="1:4">
      <c r="C50" s="94"/>
    </row>
  </sheetData>
  <mergeCells count="1">
    <mergeCell ref="A7:A8"/>
  </mergeCells>
  <pageMargins left="0.25" right="0.25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1"/>
  <sheetViews>
    <sheetView showGridLines="0" topLeftCell="C23" workbookViewId="0">
      <selection activeCell="A2" sqref="A2"/>
    </sheetView>
  </sheetViews>
  <sheetFormatPr defaultColWidth="9.140625" defaultRowHeight="15"/>
  <cols>
    <col min="1" max="1" width="78.7109375" style="63" customWidth="1"/>
    <col min="2" max="11" width="15.7109375" style="63" customWidth="1"/>
    <col min="12" max="12" width="9.85546875" style="63" bestFit="1" customWidth="1"/>
    <col min="13" max="16384" width="9.140625" style="63"/>
  </cols>
  <sheetData>
    <row r="1" spans="1:12">
      <c r="A1" s="29" t="str">
        <f>'1-Pasqyra e Pozicioni Financiar'!A1</f>
        <v>Pasqyrat financiare te vitit 2022</v>
      </c>
    </row>
    <row r="2" spans="1:12">
      <c r="A2" s="30" t="str">
        <f>'1-Pasqyra e Pozicioni Financiar'!A2</f>
        <v>Ergi Shpk</v>
      </c>
    </row>
    <row r="3" spans="1:12">
      <c r="A3" s="30" t="str">
        <f>'1-Pasqyra e Pozicioni Financiar'!A3</f>
        <v>K72522812K</v>
      </c>
    </row>
    <row r="4" spans="1:12">
      <c r="A4" s="30" t="s">
        <v>72</v>
      </c>
    </row>
    <row r="5" spans="1:12">
      <c r="A5" s="29" t="s">
        <v>57</v>
      </c>
    </row>
    <row r="6" spans="1:12">
      <c r="A6" s="70"/>
    </row>
    <row r="7" spans="1:12" ht="72">
      <c r="B7" s="71" t="s">
        <v>131</v>
      </c>
      <c r="C7" s="71" t="s">
        <v>33</v>
      </c>
      <c r="D7" s="71" t="s">
        <v>34</v>
      </c>
      <c r="E7" s="71" t="s">
        <v>6</v>
      </c>
      <c r="F7" s="71" t="s">
        <v>104</v>
      </c>
      <c r="G7" s="71" t="s">
        <v>132</v>
      </c>
      <c r="H7" s="71" t="s">
        <v>133</v>
      </c>
      <c r="I7" s="71" t="s">
        <v>5</v>
      </c>
      <c r="J7" s="71" t="s">
        <v>58</v>
      </c>
      <c r="K7" s="71" t="s">
        <v>5</v>
      </c>
      <c r="L7" s="59"/>
    </row>
    <row r="8" spans="1:12">
      <c r="A8" s="72"/>
      <c r="B8" s="59"/>
      <c r="C8" s="73"/>
      <c r="D8" s="73"/>
      <c r="E8" s="74"/>
      <c r="F8" s="74"/>
      <c r="G8" s="74"/>
      <c r="H8" s="75"/>
      <c r="I8" s="75"/>
      <c r="J8" s="75"/>
      <c r="K8" s="73"/>
      <c r="L8" s="73"/>
    </row>
    <row r="9" spans="1:12">
      <c r="A9" s="76"/>
      <c r="B9" s="77"/>
      <c r="C9" s="77"/>
      <c r="D9" s="77"/>
      <c r="E9" s="78"/>
      <c r="F9" s="78"/>
      <c r="G9" s="78"/>
      <c r="H9" s="65"/>
      <c r="I9" s="65"/>
      <c r="J9" s="65"/>
      <c r="K9" s="65"/>
      <c r="L9" s="73"/>
    </row>
    <row r="10" spans="1:12" ht="15.75" thickBot="1">
      <c r="A10" s="79" t="s">
        <v>134</v>
      </c>
      <c r="B10" s="66">
        <v>300000</v>
      </c>
      <c r="C10" s="66">
        <v>0</v>
      </c>
      <c r="D10" s="66">
        <v>0</v>
      </c>
      <c r="E10" s="66">
        <v>12642223</v>
      </c>
      <c r="F10" s="66">
        <v>0</v>
      </c>
      <c r="G10" s="66">
        <v>34395869</v>
      </c>
      <c r="H10" s="66"/>
      <c r="I10" s="66">
        <v>47338092</v>
      </c>
      <c r="J10" s="66">
        <v>0</v>
      </c>
      <c r="K10" s="66">
        <v>47338092</v>
      </c>
      <c r="L10" s="73"/>
    </row>
    <row r="11" spans="1:12" ht="15.75" thickTop="1">
      <c r="A11" s="80" t="s">
        <v>135</v>
      </c>
      <c r="B11" s="77"/>
      <c r="C11" s="77"/>
      <c r="D11" s="77"/>
      <c r="E11" s="77"/>
      <c r="F11" s="77"/>
      <c r="G11" s="65"/>
      <c r="H11" s="65"/>
      <c r="I11" s="65">
        <f>SUM(B11:H11)</f>
        <v>0</v>
      </c>
      <c r="J11" s="81"/>
      <c r="K11" s="77">
        <f>SUM(I11:J11)</f>
        <v>0</v>
      </c>
      <c r="L11" s="73"/>
    </row>
    <row r="12" spans="1:12">
      <c r="A12" s="79" t="s">
        <v>136</v>
      </c>
      <c r="B12" s="82">
        <f>SUM(B10:B11)</f>
        <v>300000</v>
      </c>
      <c r="C12" s="82">
        <f t="shared" ref="C12:J12" si="0">SUM(C10:C11)</f>
        <v>0</v>
      </c>
      <c r="D12" s="82">
        <f t="shared" si="0"/>
        <v>0</v>
      </c>
      <c r="E12" s="82">
        <f t="shared" si="0"/>
        <v>12642223</v>
      </c>
      <c r="F12" s="82">
        <f t="shared" si="0"/>
        <v>0</v>
      </c>
      <c r="G12" s="82">
        <f t="shared" si="0"/>
        <v>34395869</v>
      </c>
      <c r="H12" s="82"/>
      <c r="I12" s="82">
        <f>SUM(B12:H12)</f>
        <v>47338092</v>
      </c>
      <c r="J12" s="82">
        <f t="shared" si="0"/>
        <v>0</v>
      </c>
      <c r="K12" s="82">
        <f>SUM(I12:J12)</f>
        <v>47338092</v>
      </c>
      <c r="L12" s="73"/>
    </row>
    <row r="13" spans="1:12">
      <c r="A13" s="83" t="s">
        <v>137</v>
      </c>
      <c r="B13" s="77"/>
      <c r="C13" s="77"/>
      <c r="D13" s="77"/>
      <c r="E13" s="77"/>
      <c r="F13" s="77"/>
      <c r="G13" s="64"/>
      <c r="H13" s="64"/>
      <c r="I13" s="64">
        <f t="shared" ref="I13:I37" si="1">SUM(B13:H13)</f>
        <v>0</v>
      </c>
      <c r="J13" s="64"/>
      <c r="K13" s="77">
        <f t="shared" ref="K13:K37" si="2">SUM(I13:J13)</f>
        <v>0</v>
      </c>
      <c r="L13" s="73"/>
    </row>
    <row r="14" spans="1:12">
      <c r="A14" s="84" t="s">
        <v>253</v>
      </c>
      <c r="B14" s="65"/>
      <c r="C14" s="65"/>
      <c r="D14" s="65"/>
      <c r="E14" s="65"/>
      <c r="F14" s="65"/>
      <c r="G14" s="64">
        <f>'1-Pasqyra e Pozicioni Financiar'!D106</f>
        <v>13850138</v>
      </c>
      <c r="H14" s="64"/>
      <c r="I14" s="64">
        <f t="shared" si="1"/>
        <v>13850138</v>
      </c>
      <c r="J14" s="64"/>
      <c r="K14" s="64">
        <f t="shared" si="2"/>
        <v>13850138</v>
      </c>
      <c r="L14" s="73"/>
    </row>
    <row r="15" spans="1:12">
      <c r="A15" s="84" t="s">
        <v>138</v>
      </c>
      <c r="B15" s="65"/>
      <c r="C15" s="65"/>
      <c r="D15" s="65"/>
      <c r="E15" s="65"/>
      <c r="F15" s="65"/>
      <c r="G15" s="64"/>
      <c r="H15" s="64"/>
      <c r="I15" s="64">
        <f t="shared" si="1"/>
        <v>0</v>
      </c>
      <c r="J15" s="64"/>
      <c r="K15" s="64">
        <f t="shared" si="2"/>
        <v>0</v>
      </c>
      <c r="L15" s="73"/>
    </row>
    <row r="16" spans="1:12">
      <c r="A16" s="84" t="s">
        <v>139</v>
      </c>
      <c r="B16" s="65"/>
      <c r="C16" s="65"/>
      <c r="D16" s="65"/>
      <c r="E16" s="65"/>
      <c r="F16" s="65"/>
      <c r="G16" s="64"/>
      <c r="H16" s="64"/>
      <c r="I16" s="64">
        <f t="shared" si="1"/>
        <v>0</v>
      </c>
      <c r="J16" s="64"/>
      <c r="K16" s="64">
        <f t="shared" si="2"/>
        <v>0</v>
      </c>
      <c r="L16" s="73"/>
    </row>
    <row r="17" spans="1:12">
      <c r="A17" s="83" t="s">
        <v>140</v>
      </c>
      <c r="B17" s="85">
        <f>SUM(B13:B16)</f>
        <v>0</v>
      </c>
      <c r="C17" s="85">
        <f t="shared" ref="C17:G17" si="3">SUM(C13:C16)</f>
        <v>0</v>
      </c>
      <c r="D17" s="85">
        <f t="shared" si="3"/>
        <v>0</v>
      </c>
      <c r="E17" s="85">
        <f t="shared" si="3"/>
        <v>0</v>
      </c>
      <c r="F17" s="85">
        <f t="shared" si="3"/>
        <v>0</v>
      </c>
      <c r="G17" s="85">
        <f t="shared" si="3"/>
        <v>13850138</v>
      </c>
      <c r="H17" s="85"/>
      <c r="I17" s="85">
        <f t="shared" si="1"/>
        <v>13850138</v>
      </c>
      <c r="J17" s="85">
        <v>0</v>
      </c>
      <c r="K17" s="85">
        <f t="shared" si="2"/>
        <v>13850138</v>
      </c>
      <c r="L17" s="73"/>
    </row>
    <row r="18" spans="1:12">
      <c r="A18" s="83" t="s">
        <v>141</v>
      </c>
      <c r="B18" s="65"/>
      <c r="C18" s="65"/>
      <c r="D18" s="65"/>
      <c r="E18" s="65"/>
      <c r="F18" s="65"/>
      <c r="G18" s="64"/>
      <c r="H18" s="64"/>
      <c r="I18" s="64">
        <f t="shared" si="1"/>
        <v>0</v>
      </c>
      <c r="J18" s="64"/>
      <c r="K18" s="64">
        <f t="shared" si="2"/>
        <v>0</v>
      </c>
      <c r="L18" s="73"/>
    </row>
    <row r="19" spans="1:12">
      <c r="A19" s="86" t="s">
        <v>142</v>
      </c>
      <c r="B19" s="65"/>
      <c r="C19" s="65"/>
      <c r="D19" s="65"/>
      <c r="E19" s="65"/>
      <c r="F19" s="65"/>
      <c r="G19" s="64"/>
      <c r="H19" s="64"/>
      <c r="I19" s="64">
        <f t="shared" si="1"/>
        <v>0</v>
      </c>
      <c r="J19" s="64"/>
      <c r="K19" s="64">
        <f t="shared" si="2"/>
        <v>0</v>
      </c>
      <c r="L19" s="73"/>
    </row>
    <row r="20" spans="1:12">
      <c r="A20" s="86" t="s">
        <v>143</v>
      </c>
      <c r="B20" s="65"/>
      <c r="C20" s="65"/>
      <c r="D20" s="65"/>
      <c r="E20" s="65"/>
      <c r="F20" s="65"/>
      <c r="G20" s="64"/>
      <c r="H20" s="64"/>
      <c r="I20" s="64">
        <f t="shared" si="1"/>
        <v>0</v>
      </c>
      <c r="J20" s="64"/>
      <c r="K20" s="64">
        <f t="shared" si="2"/>
        <v>0</v>
      </c>
      <c r="L20" s="73"/>
    </row>
    <row r="21" spans="1:12">
      <c r="A21" s="92" t="s">
        <v>144</v>
      </c>
      <c r="B21" s="65"/>
      <c r="C21" s="65"/>
      <c r="D21" s="65"/>
      <c r="E21" s="87"/>
      <c r="F21" s="87"/>
      <c r="G21" s="64"/>
      <c r="H21" s="64"/>
      <c r="I21" s="64">
        <f t="shared" si="1"/>
        <v>0</v>
      </c>
      <c r="J21" s="64"/>
      <c r="K21" s="64">
        <f t="shared" si="2"/>
        <v>0</v>
      </c>
      <c r="L21" s="73"/>
    </row>
    <row r="22" spans="1:12">
      <c r="A22" s="83" t="s">
        <v>145</v>
      </c>
      <c r="B22" s="82">
        <f>SUM(B19:B21)</f>
        <v>0</v>
      </c>
      <c r="C22" s="82">
        <f t="shared" ref="C22:J22" si="4">SUM(C19:C21)</f>
        <v>0</v>
      </c>
      <c r="D22" s="82">
        <f t="shared" si="4"/>
        <v>0</v>
      </c>
      <c r="E22" s="82">
        <f t="shared" si="4"/>
        <v>0</v>
      </c>
      <c r="F22" s="82">
        <f t="shared" si="4"/>
        <v>0</v>
      </c>
      <c r="G22" s="82">
        <f t="shared" si="4"/>
        <v>0</v>
      </c>
      <c r="H22" s="82"/>
      <c r="I22" s="85">
        <f t="shared" si="1"/>
        <v>0</v>
      </c>
      <c r="J22" s="82">
        <f t="shared" si="4"/>
        <v>0</v>
      </c>
      <c r="K22" s="82">
        <f t="shared" si="2"/>
        <v>0</v>
      </c>
      <c r="L22" s="73"/>
    </row>
    <row r="23" spans="1:12">
      <c r="A23" s="83"/>
      <c r="B23" s="77"/>
      <c r="C23" s="78"/>
      <c r="D23" s="77"/>
      <c r="E23" s="78"/>
      <c r="F23" s="78"/>
      <c r="G23" s="64"/>
      <c r="H23" s="64"/>
      <c r="I23" s="64"/>
      <c r="J23" s="64"/>
      <c r="K23" s="78"/>
      <c r="L23" s="73"/>
    </row>
    <row r="24" spans="1:12" ht="15.75" thickBot="1">
      <c r="A24" s="83" t="s">
        <v>146</v>
      </c>
      <c r="B24" s="88">
        <f>B12+B17+B22</f>
        <v>300000</v>
      </c>
      <c r="C24" s="88">
        <f t="shared" ref="C24:J24" si="5">C12+C17+C22</f>
        <v>0</v>
      </c>
      <c r="D24" s="88">
        <f t="shared" si="5"/>
        <v>0</v>
      </c>
      <c r="E24" s="88">
        <f t="shared" si="5"/>
        <v>12642223</v>
      </c>
      <c r="F24" s="88">
        <f t="shared" si="5"/>
        <v>0</v>
      </c>
      <c r="G24" s="88">
        <f t="shared" si="5"/>
        <v>48246007</v>
      </c>
      <c r="H24" s="88"/>
      <c r="I24" s="88">
        <f t="shared" si="1"/>
        <v>61188230</v>
      </c>
      <c r="J24" s="88">
        <f t="shared" si="5"/>
        <v>0</v>
      </c>
      <c r="K24" s="88">
        <f t="shared" si="2"/>
        <v>61188230</v>
      </c>
      <c r="L24" s="90">
        <f>K24-'1-Pasqyra e Pozicioni Financiar'!D109</f>
        <v>0</v>
      </c>
    </row>
    <row r="25" spans="1:12" ht="15.75" thickTop="1">
      <c r="A25" s="89"/>
      <c r="B25" s="77"/>
      <c r="C25" s="77"/>
      <c r="D25" s="77"/>
      <c r="E25" s="77"/>
      <c r="F25" s="77"/>
      <c r="G25" s="77"/>
      <c r="H25" s="64"/>
      <c r="I25" s="64">
        <f t="shared" si="1"/>
        <v>0</v>
      </c>
      <c r="J25" s="64"/>
      <c r="K25" s="77">
        <f t="shared" si="2"/>
        <v>0</v>
      </c>
      <c r="L25" s="73"/>
    </row>
    <row r="26" spans="1:12">
      <c r="A26" s="83" t="s">
        <v>137</v>
      </c>
      <c r="B26" s="65"/>
      <c r="C26" s="65"/>
      <c r="D26" s="65"/>
      <c r="E26" s="65"/>
      <c r="F26" s="65"/>
      <c r="G26" s="64"/>
      <c r="H26" s="64"/>
      <c r="I26" s="64">
        <f t="shared" si="1"/>
        <v>0</v>
      </c>
      <c r="J26" s="64"/>
      <c r="K26" s="64">
        <f t="shared" si="2"/>
        <v>0</v>
      </c>
      <c r="L26" s="73"/>
    </row>
    <row r="27" spans="1:12">
      <c r="A27" s="84" t="s">
        <v>253</v>
      </c>
      <c r="B27" s="65"/>
      <c r="C27" s="65"/>
      <c r="D27" s="65"/>
      <c r="E27" s="65"/>
      <c r="F27" s="65"/>
      <c r="G27" s="64"/>
      <c r="H27" s="64">
        <f>'1-Pasqyra e Pozicioni Financiar'!B106</f>
        <v>11404269</v>
      </c>
      <c r="I27" s="64">
        <f t="shared" si="1"/>
        <v>11404269</v>
      </c>
      <c r="J27" s="64"/>
      <c r="K27" s="64">
        <f t="shared" si="2"/>
        <v>11404269</v>
      </c>
      <c r="L27" s="73"/>
    </row>
    <row r="28" spans="1:12">
      <c r="A28" s="84" t="s">
        <v>138</v>
      </c>
      <c r="B28" s="65"/>
      <c r="C28" s="65"/>
      <c r="D28" s="65"/>
      <c r="E28" s="65"/>
      <c r="F28" s="65"/>
      <c r="G28" s="64"/>
      <c r="H28" s="64"/>
      <c r="I28" s="64">
        <f t="shared" si="1"/>
        <v>0</v>
      </c>
      <c r="J28" s="64"/>
      <c r="K28" s="64">
        <f t="shared" si="2"/>
        <v>0</v>
      </c>
      <c r="L28" s="73"/>
    </row>
    <row r="29" spans="1:12">
      <c r="A29" s="84" t="s">
        <v>139</v>
      </c>
      <c r="B29" s="65"/>
      <c r="C29" s="65"/>
      <c r="D29" s="65"/>
      <c r="E29" s="65"/>
      <c r="F29" s="65"/>
      <c r="G29" s="64"/>
      <c r="H29" s="64"/>
      <c r="I29" s="64">
        <f t="shared" si="1"/>
        <v>0</v>
      </c>
      <c r="J29" s="64"/>
      <c r="K29" s="64">
        <f t="shared" si="2"/>
        <v>0</v>
      </c>
      <c r="L29" s="73"/>
    </row>
    <row r="30" spans="1:12">
      <c r="A30" s="83" t="s">
        <v>140</v>
      </c>
      <c r="B30" s="85">
        <f>SUM(B27:B29)</f>
        <v>0</v>
      </c>
      <c r="C30" s="85">
        <f t="shared" ref="C30:J30" si="6">SUM(C27:C29)</f>
        <v>0</v>
      </c>
      <c r="D30" s="85">
        <f t="shared" si="6"/>
        <v>0</v>
      </c>
      <c r="E30" s="85">
        <f t="shared" si="6"/>
        <v>0</v>
      </c>
      <c r="F30" s="85">
        <f t="shared" si="6"/>
        <v>0</v>
      </c>
      <c r="G30" s="85">
        <f t="shared" si="6"/>
        <v>0</v>
      </c>
      <c r="H30" s="132">
        <f t="shared" si="6"/>
        <v>11404269</v>
      </c>
      <c r="I30" s="85">
        <f t="shared" si="1"/>
        <v>11404269</v>
      </c>
      <c r="J30" s="132">
        <f t="shared" si="6"/>
        <v>0</v>
      </c>
      <c r="K30" s="85">
        <f t="shared" si="2"/>
        <v>11404269</v>
      </c>
      <c r="L30" s="73"/>
    </row>
    <row r="31" spans="1:12">
      <c r="A31" s="83" t="s">
        <v>141</v>
      </c>
      <c r="B31" s="65"/>
      <c r="C31" s="65"/>
      <c r="D31" s="65"/>
      <c r="E31" s="65"/>
      <c r="F31" s="65"/>
      <c r="G31" s="64"/>
      <c r="H31" s="64"/>
      <c r="I31" s="64">
        <f t="shared" si="1"/>
        <v>0</v>
      </c>
      <c r="J31" s="64"/>
      <c r="K31" s="64">
        <f t="shared" si="2"/>
        <v>0</v>
      </c>
      <c r="L31" s="73"/>
    </row>
    <row r="32" spans="1:12">
      <c r="A32" s="86" t="s">
        <v>142</v>
      </c>
      <c r="B32" s="65"/>
      <c r="C32" s="65"/>
      <c r="D32" s="65"/>
      <c r="E32" s="65"/>
      <c r="F32" s="65"/>
      <c r="G32" s="64"/>
      <c r="H32" s="64"/>
      <c r="I32" s="64">
        <f t="shared" si="1"/>
        <v>0</v>
      </c>
      <c r="J32" s="64"/>
      <c r="K32" s="64">
        <f t="shared" si="2"/>
        <v>0</v>
      </c>
      <c r="L32" s="73"/>
    </row>
    <row r="33" spans="1:12">
      <c r="A33" s="86" t="s">
        <v>143</v>
      </c>
      <c r="B33" s="65"/>
      <c r="C33" s="65"/>
      <c r="D33" s="65"/>
      <c r="E33" s="65"/>
      <c r="F33" s="65"/>
      <c r="G33" s="64"/>
      <c r="H33" s="64"/>
      <c r="I33" s="64">
        <f t="shared" si="1"/>
        <v>0</v>
      </c>
      <c r="J33" s="64"/>
      <c r="K33" s="64">
        <f t="shared" si="2"/>
        <v>0</v>
      </c>
      <c r="L33" s="73"/>
    </row>
    <row r="34" spans="1:12">
      <c r="A34" s="92" t="s">
        <v>144</v>
      </c>
      <c r="B34" s="65"/>
      <c r="C34" s="65"/>
      <c r="D34" s="65"/>
      <c r="E34" s="87"/>
      <c r="F34" s="87"/>
      <c r="G34" s="64"/>
      <c r="H34" s="64"/>
      <c r="I34" s="64">
        <f t="shared" si="1"/>
        <v>0</v>
      </c>
      <c r="J34" s="64"/>
      <c r="K34" s="64">
        <f t="shared" si="2"/>
        <v>0</v>
      </c>
      <c r="L34" s="73"/>
    </row>
    <row r="35" spans="1:12">
      <c r="A35" s="83" t="s">
        <v>145</v>
      </c>
      <c r="B35" s="85">
        <f>SUM(B32:B34)</f>
        <v>0</v>
      </c>
      <c r="C35" s="85">
        <f t="shared" ref="C35:J35" si="7">SUM(C32:C34)</f>
        <v>0</v>
      </c>
      <c r="D35" s="85">
        <f t="shared" si="7"/>
        <v>0</v>
      </c>
      <c r="E35" s="85">
        <f t="shared" si="7"/>
        <v>0</v>
      </c>
      <c r="F35" s="85">
        <f t="shared" si="7"/>
        <v>0</v>
      </c>
      <c r="G35" s="85">
        <f t="shared" si="7"/>
        <v>0</v>
      </c>
      <c r="H35" s="85">
        <f t="shared" si="7"/>
        <v>0</v>
      </c>
      <c r="I35" s="85">
        <f t="shared" si="1"/>
        <v>0</v>
      </c>
      <c r="J35" s="85">
        <f t="shared" si="7"/>
        <v>0</v>
      </c>
      <c r="K35" s="85">
        <f t="shared" si="2"/>
        <v>0</v>
      </c>
      <c r="L35" s="73"/>
    </row>
    <row r="36" spans="1:12">
      <c r="A36" s="83"/>
      <c r="B36" s="65"/>
      <c r="C36" s="65"/>
      <c r="D36" s="65"/>
      <c r="E36" s="65"/>
      <c r="F36" s="65"/>
      <c r="G36" s="64"/>
      <c r="H36" s="64"/>
      <c r="I36" s="64"/>
      <c r="J36" s="64"/>
      <c r="K36" s="64"/>
      <c r="L36" s="73"/>
    </row>
    <row r="37" spans="1:12" ht="15.75" thickBot="1">
      <c r="A37" s="83" t="s">
        <v>147</v>
      </c>
      <c r="B37" s="88">
        <f>B24+B30+B35</f>
        <v>300000</v>
      </c>
      <c r="C37" s="88">
        <f t="shared" ref="C37:J37" si="8">C24+C30+C35</f>
        <v>0</v>
      </c>
      <c r="D37" s="88">
        <f t="shared" si="8"/>
        <v>0</v>
      </c>
      <c r="E37" s="88">
        <f t="shared" si="8"/>
        <v>12642223</v>
      </c>
      <c r="F37" s="88">
        <f t="shared" si="8"/>
        <v>0</v>
      </c>
      <c r="G37" s="88">
        <f t="shared" si="8"/>
        <v>48246007</v>
      </c>
      <c r="H37" s="88">
        <f t="shared" si="8"/>
        <v>11404269</v>
      </c>
      <c r="I37" s="88">
        <f t="shared" si="1"/>
        <v>72592499</v>
      </c>
      <c r="J37" s="88">
        <f t="shared" si="8"/>
        <v>0</v>
      </c>
      <c r="K37" s="88">
        <f t="shared" si="2"/>
        <v>72592499</v>
      </c>
      <c r="L37" s="90">
        <f>K37-'1-Pasqyra e Pozicioni Financiar'!B109</f>
        <v>0</v>
      </c>
    </row>
    <row r="38" spans="1:12" ht="15.75" thickTop="1">
      <c r="B38" s="90"/>
      <c r="C38" s="90"/>
      <c r="D38" s="90"/>
      <c r="E38" s="90"/>
      <c r="F38" s="90"/>
      <c r="G38" s="91"/>
      <c r="H38" s="91"/>
      <c r="I38" s="91"/>
      <c r="J38" s="91"/>
      <c r="K38" s="91"/>
      <c r="L38" s="73"/>
    </row>
    <row r="39" spans="1:12">
      <c r="B39" s="73"/>
      <c r="C39" s="73"/>
      <c r="D39" s="73"/>
      <c r="E39" s="73"/>
      <c r="F39" s="73"/>
      <c r="L39" s="73"/>
    </row>
    <row r="40" spans="1:12">
      <c r="B40" s="73"/>
      <c r="C40" s="73"/>
      <c r="D40" s="73"/>
      <c r="E40" s="73"/>
      <c r="F40" s="73"/>
      <c r="L40" s="73"/>
    </row>
    <row r="41" spans="1:12">
      <c r="B41" s="73"/>
      <c r="C41" s="73"/>
      <c r="D41" s="73"/>
      <c r="E41" s="73"/>
      <c r="F41" s="73"/>
    </row>
  </sheetData>
  <pageMargins left="0.25" right="0.25" top="0.75" bottom="0.75" header="0.3" footer="0.3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5"/>
  <sheetViews>
    <sheetView showGridLines="0" topLeftCell="A133" workbookViewId="0">
      <selection activeCell="G150" sqref="G150"/>
    </sheetView>
  </sheetViews>
  <sheetFormatPr defaultRowHeight="12.75"/>
  <cols>
    <col min="1" max="1" width="9.140625" style="310"/>
    <col min="2" max="2" width="9.140625" style="311"/>
    <col min="3" max="4" width="12.28515625" style="310" bestFit="1" customWidth="1"/>
    <col min="5" max="7" width="13.28515625" style="310" bestFit="1" customWidth="1"/>
    <col min="8" max="8" width="10.140625" style="310" customWidth="1"/>
    <col min="9" max="9" width="11.140625" style="310" customWidth="1"/>
    <col min="10" max="10" width="12.85546875" style="310" bestFit="1" customWidth="1"/>
    <col min="11" max="11" width="11.85546875" style="310" customWidth="1"/>
    <col min="12" max="12" width="14.28515625" style="175" bestFit="1" customWidth="1"/>
    <col min="13" max="13" width="11" style="175" bestFit="1" customWidth="1"/>
    <col min="14" max="14" width="16.7109375" style="175" customWidth="1"/>
    <col min="15" max="15" width="11" style="175" bestFit="1" customWidth="1"/>
    <col min="16" max="16" width="13.5703125" style="175" bestFit="1" customWidth="1"/>
    <col min="17" max="16384" width="9.140625" style="175"/>
  </cols>
  <sheetData>
    <row r="1" spans="1:12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4"/>
    </row>
    <row r="2" spans="1:12" s="176" customFormat="1" ht="18">
      <c r="A2" s="427" t="s">
        <v>273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9"/>
    </row>
    <row r="3" spans="1:12" s="181" customFormat="1" ht="14.25">
      <c r="A3" s="177"/>
      <c r="B3" s="178" t="s">
        <v>274</v>
      </c>
      <c r="C3" s="179"/>
      <c r="D3" s="179"/>
      <c r="E3" s="179"/>
      <c r="F3" s="179"/>
      <c r="G3" s="179"/>
      <c r="H3" s="179"/>
      <c r="I3" s="179"/>
      <c r="J3" s="179"/>
      <c r="K3" s="179"/>
      <c r="L3" s="180"/>
    </row>
    <row r="4" spans="1:12" s="181" customFormat="1" ht="14.25">
      <c r="A4" s="177"/>
      <c r="B4" s="179"/>
      <c r="C4" s="179" t="s">
        <v>275</v>
      </c>
      <c r="D4" s="179"/>
      <c r="E4" s="179"/>
      <c r="F4" s="179"/>
      <c r="G4" s="179"/>
      <c r="H4" s="179"/>
      <c r="I4" s="179"/>
      <c r="J4" s="179"/>
      <c r="K4" s="179"/>
      <c r="L4" s="180"/>
    </row>
    <row r="5" spans="1:12" s="181" customFormat="1" ht="14.25">
      <c r="A5" s="177"/>
      <c r="B5" s="179"/>
      <c r="C5" s="179" t="s">
        <v>276</v>
      </c>
      <c r="D5" s="179"/>
      <c r="E5" s="179"/>
      <c r="F5" s="179"/>
      <c r="G5" s="179"/>
      <c r="H5" s="179"/>
      <c r="I5" s="179"/>
      <c r="J5" s="179"/>
      <c r="K5" s="179"/>
      <c r="L5" s="180"/>
    </row>
    <row r="6" spans="1:12" s="181" customFormat="1" ht="14.25">
      <c r="A6" s="177"/>
      <c r="B6" s="179" t="s">
        <v>277</v>
      </c>
      <c r="C6" s="182"/>
      <c r="D6" s="179"/>
      <c r="E6" s="179"/>
      <c r="F6" s="179"/>
      <c r="G6" s="179"/>
      <c r="H6" s="179"/>
      <c r="I6" s="179"/>
      <c r="J6" s="179"/>
      <c r="K6" s="179"/>
      <c r="L6" s="180"/>
    </row>
    <row r="7" spans="1:12" s="181" customFormat="1" ht="14.25">
      <c r="A7" s="177"/>
      <c r="B7" s="179"/>
      <c r="C7" s="179" t="s">
        <v>278</v>
      </c>
      <c r="D7" s="179"/>
      <c r="E7" s="179"/>
      <c r="F7" s="179"/>
      <c r="G7" s="179"/>
      <c r="H7" s="179"/>
      <c r="I7" s="179"/>
      <c r="J7" s="179"/>
      <c r="K7" s="179"/>
      <c r="L7" s="180"/>
    </row>
    <row r="8" spans="1:12" s="181" customFormat="1" ht="14.25">
      <c r="A8" s="177"/>
      <c r="B8" s="183"/>
      <c r="C8" s="179" t="s">
        <v>279</v>
      </c>
      <c r="D8" s="179"/>
      <c r="E8" s="179"/>
      <c r="F8" s="179"/>
      <c r="G8" s="179"/>
      <c r="H8" s="179"/>
      <c r="I8" s="179"/>
      <c r="J8" s="179"/>
      <c r="K8" s="179"/>
      <c r="L8" s="180"/>
    </row>
    <row r="9" spans="1:12" s="181" customFormat="1" ht="14.25">
      <c r="A9" s="177"/>
      <c r="B9" s="179"/>
      <c r="C9" s="179" t="s">
        <v>280</v>
      </c>
      <c r="D9" s="179"/>
      <c r="E9" s="179"/>
      <c r="F9" s="179"/>
      <c r="G9" s="179"/>
      <c r="H9" s="179"/>
      <c r="I9" s="179"/>
      <c r="J9" s="179"/>
      <c r="K9" s="179"/>
      <c r="L9" s="180"/>
    </row>
    <row r="10" spans="1:12" s="187" customFormat="1" ht="14.25">
      <c r="A10" s="184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6"/>
    </row>
    <row r="11" spans="1:12" s="187" customFormat="1" ht="15">
      <c r="A11" s="184"/>
      <c r="B11" s="188" t="s">
        <v>281</v>
      </c>
      <c r="C11" s="189" t="s">
        <v>185</v>
      </c>
      <c r="D11" s="185"/>
      <c r="E11" s="185"/>
      <c r="F11" s="185"/>
      <c r="G11" s="185"/>
      <c r="H11" s="185"/>
      <c r="I11" s="185"/>
      <c r="J11" s="185"/>
      <c r="K11" s="185"/>
      <c r="L11" s="186"/>
    </row>
    <row r="12" spans="1:12" s="187" customFormat="1" ht="14.25">
      <c r="A12" s="184"/>
      <c r="B12" s="190"/>
      <c r="C12" s="185"/>
      <c r="D12" s="185"/>
      <c r="E12" s="185"/>
      <c r="F12" s="185"/>
      <c r="G12" s="185"/>
      <c r="H12" s="185"/>
      <c r="I12" s="185"/>
      <c r="J12" s="185"/>
      <c r="K12" s="185"/>
      <c r="L12" s="186"/>
    </row>
    <row r="13" spans="1:12" s="187" customFormat="1" ht="14.25">
      <c r="A13" s="184"/>
      <c r="B13" s="191">
        <v>1</v>
      </c>
      <c r="C13" s="183" t="s">
        <v>282</v>
      </c>
      <c r="D13" s="185"/>
      <c r="E13" s="185"/>
      <c r="F13" s="185"/>
      <c r="G13" s="185"/>
      <c r="H13" s="185"/>
      <c r="I13" s="185"/>
      <c r="J13" s="185"/>
      <c r="K13" s="185"/>
      <c r="L13" s="186"/>
    </row>
    <row r="14" spans="1:12" s="187" customFormat="1" ht="14.25">
      <c r="A14" s="184"/>
      <c r="B14" s="191">
        <v>2</v>
      </c>
      <c r="C14" s="179" t="s">
        <v>283</v>
      </c>
      <c r="D14" s="185"/>
      <c r="E14" s="185"/>
      <c r="F14" s="185"/>
      <c r="G14" s="185"/>
      <c r="H14" s="185"/>
      <c r="I14" s="185"/>
      <c r="J14" s="185"/>
      <c r="K14" s="185"/>
      <c r="L14" s="186"/>
    </row>
    <row r="15" spans="1:12" s="187" customFormat="1" ht="14.25">
      <c r="A15" s="184"/>
      <c r="B15" s="179">
        <v>3</v>
      </c>
      <c r="C15" s="179" t="s">
        <v>284</v>
      </c>
      <c r="D15" s="185"/>
      <c r="E15" s="185"/>
      <c r="F15" s="185"/>
      <c r="G15" s="185"/>
      <c r="H15" s="185"/>
      <c r="I15" s="185"/>
      <c r="J15" s="185"/>
      <c r="K15" s="185"/>
      <c r="L15" s="186"/>
    </row>
    <row r="16" spans="1:12" s="181" customFormat="1" ht="14.25">
      <c r="A16" s="177"/>
      <c r="B16" s="179">
        <v>4</v>
      </c>
      <c r="C16" s="179" t="s">
        <v>285</v>
      </c>
      <c r="D16" s="179"/>
      <c r="E16" s="179"/>
      <c r="F16" s="179"/>
      <c r="G16" s="179"/>
      <c r="H16" s="179"/>
      <c r="I16" s="179"/>
      <c r="J16" s="179"/>
      <c r="K16" s="179"/>
      <c r="L16" s="180"/>
    </row>
    <row r="17" spans="1:12" s="181" customFormat="1" ht="14.25">
      <c r="A17" s="177"/>
      <c r="B17" s="179"/>
      <c r="C17" s="183" t="s">
        <v>286</v>
      </c>
      <c r="D17" s="179"/>
      <c r="E17" s="179"/>
      <c r="F17" s="179"/>
      <c r="G17" s="179"/>
      <c r="H17" s="179"/>
      <c r="I17" s="179"/>
      <c r="J17" s="179"/>
      <c r="K17" s="179"/>
      <c r="L17" s="180"/>
    </row>
    <row r="18" spans="1:12" s="181" customFormat="1" ht="14.25">
      <c r="A18" s="177"/>
      <c r="B18" s="179" t="s">
        <v>186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80"/>
    </row>
    <row r="19" spans="1:12" s="181" customFormat="1" ht="14.25">
      <c r="A19" s="177"/>
      <c r="B19" s="179"/>
      <c r="C19" s="183" t="s">
        <v>287</v>
      </c>
      <c r="D19" s="179"/>
      <c r="E19" s="179"/>
      <c r="F19" s="179"/>
      <c r="G19" s="179"/>
      <c r="H19" s="179"/>
      <c r="I19" s="179"/>
      <c r="J19" s="179"/>
      <c r="K19" s="179"/>
      <c r="L19" s="180"/>
    </row>
    <row r="20" spans="1:12" s="181" customFormat="1" ht="14.25">
      <c r="A20" s="177"/>
      <c r="B20" s="179" t="s">
        <v>288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80"/>
    </row>
    <row r="21" spans="1:12" s="181" customFormat="1" ht="14.25">
      <c r="A21" s="177"/>
      <c r="B21" s="179"/>
      <c r="C21" s="183" t="s">
        <v>289</v>
      </c>
      <c r="D21" s="179"/>
      <c r="E21" s="179"/>
      <c r="F21" s="179"/>
      <c r="G21" s="179"/>
      <c r="H21" s="179"/>
      <c r="I21" s="179"/>
      <c r="J21" s="179"/>
      <c r="K21" s="179"/>
      <c r="L21" s="180"/>
    </row>
    <row r="22" spans="1:12" s="181" customFormat="1" ht="14.25">
      <c r="A22" s="177"/>
      <c r="B22" s="179" t="s">
        <v>187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80"/>
    </row>
    <row r="23" spans="1:12" s="181" customFormat="1" ht="14.25">
      <c r="A23" s="177"/>
      <c r="B23" s="179"/>
      <c r="C23" s="185" t="s">
        <v>290</v>
      </c>
      <c r="D23" s="179"/>
      <c r="E23" s="179"/>
      <c r="F23" s="179"/>
      <c r="G23" s="179"/>
      <c r="H23" s="179"/>
      <c r="I23" s="179"/>
      <c r="J23" s="179"/>
      <c r="K23" s="179"/>
      <c r="L23" s="180"/>
    </row>
    <row r="24" spans="1:12" s="181" customFormat="1" ht="14.25">
      <c r="A24" s="177"/>
      <c r="B24" s="179" t="s">
        <v>188</v>
      </c>
      <c r="C24" s="179"/>
      <c r="D24" s="179"/>
      <c r="E24" s="179"/>
      <c r="F24" s="179"/>
      <c r="G24" s="179"/>
      <c r="H24" s="179"/>
      <c r="I24" s="179"/>
      <c r="J24" s="179"/>
      <c r="K24" s="179"/>
      <c r="L24" s="180"/>
    </row>
    <row r="25" spans="1:12" s="181" customFormat="1" ht="14.25">
      <c r="A25" s="177"/>
      <c r="B25" s="183" t="s">
        <v>189</v>
      </c>
      <c r="C25" s="179"/>
      <c r="D25" s="179"/>
      <c r="E25" s="179"/>
      <c r="F25" s="179"/>
      <c r="G25" s="179"/>
      <c r="H25" s="179"/>
      <c r="I25" s="179"/>
      <c r="J25" s="179"/>
      <c r="K25" s="179"/>
      <c r="L25" s="180"/>
    </row>
    <row r="26" spans="1:12" s="181" customFormat="1" ht="14.25">
      <c r="A26" s="177"/>
      <c r="B26" s="179"/>
      <c r="C26" s="179" t="s">
        <v>291</v>
      </c>
      <c r="D26" s="179"/>
      <c r="E26" s="179"/>
      <c r="F26" s="179"/>
      <c r="G26" s="179"/>
      <c r="H26" s="179"/>
      <c r="I26" s="179"/>
      <c r="J26" s="179"/>
      <c r="K26" s="179"/>
      <c r="L26" s="180"/>
    </row>
    <row r="27" spans="1:12" s="181" customFormat="1" ht="14.25">
      <c r="A27" s="177"/>
      <c r="B27" s="183" t="s">
        <v>190</v>
      </c>
      <c r="C27" s="179"/>
      <c r="D27" s="179"/>
      <c r="E27" s="179"/>
      <c r="F27" s="179"/>
      <c r="G27" s="179"/>
      <c r="H27" s="179"/>
      <c r="I27" s="179"/>
      <c r="J27" s="179"/>
      <c r="K27" s="179"/>
      <c r="L27" s="180"/>
    </row>
    <row r="28" spans="1:12" s="181" customFormat="1" ht="14.25">
      <c r="A28" s="177"/>
      <c r="B28" s="179"/>
      <c r="C28" s="185" t="s">
        <v>292</v>
      </c>
      <c r="D28" s="179"/>
      <c r="E28" s="179"/>
      <c r="F28" s="179"/>
      <c r="G28" s="179"/>
      <c r="H28" s="179"/>
      <c r="I28" s="179"/>
      <c r="J28" s="179"/>
      <c r="K28" s="179"/>
      <c r="L28" s="180"/>
    </row>
    <row r="29" spans="1:12" s="181" customFormat="1" ht="14.25">
      <c r="A29" s="177"/>
      <c r="B29" s="183" t="s">
        <v>191</v>
      </c>
      <c r="C29" s="179"/>
      <c r="D29" s="179"/>
      <c r="E29" s="179"/>
      <c r="F29" s="179"/>
      <c r="G29" s="179"/>
      <c r="H29" s="179"/>
      <c r="I29" s="179"/>
      <c r="J29" s="179"/>
      <c r="K29" s="179"/>
      <c r="L29" s="180"/>
    </row>
    <row r="30" spans="1:12" s="181" customFormat="1" ht="14.25">
      <c r="A30" s="177"/>
      <c r="B30" s="179" t="s">
        <v>192</v>
      </c>
      <c r="C30" s="179" t="s">
        <v>293</v>
      </c>
      <c r="D30" s="179"/>
      <c r="E30" s="179"/>
      <c r="F30" s="179"/>
      <c r="G30" s="179"/>
      <c r="H30" s="179"/>
      <c r="I30" s="179"/>
      <c r="J30" s="179"/>
      <c r="K30" s="179"/>
      <c r="L30" s="180"/>
    </row>
    <row r="31" spans="1:12" s="181" customFormat="1" ht="14.25">
      <c r="A31" s="177"/>
      <c r="B31" s="179"/>
      <c r="C31" s="183" t="s">
        <v>294</v>
      </c>
      <c r="D31" s="179"/>
      <c r="E31" s="179"/>
      <c r="F31" s="179"/>
      <c r="G31" s="179"/>
      <c r="H31" s="179"/>
      <c r="I31" s="179"/>
      <c r="J31" s="179"/>
      <c r="K31" s="179"/>
      <c r="L31" s="180"/>
    </row>
    <row r="32" spans="1:12" s="181" customFormat="1" ht="14.25">
      <c r="A32" s="177"/>
      <c r="B32" s="179"/>
      <c r="C32" s="183" t="s">
        <v>295</v>
      </c>
      <c r="D32" s="179"/>
      <c r="E32" s="179"/>
      <c r="F32" s="179"/>
      <c r="G32" s="179"/>
      <c r="H32" s="179"/>
      <c r="I32" s="179"/>
      <c r="J32" s="179"/>
      <c r="K32" s="179"/>
      <c r="L32" s="180"/>
    </row>
    <row r="33" spans="1:12" s="181" customFormat="1" ht="14.25">
      <c r="A33" s="177"/>
      <c r="B33" s="179"/>
      <c r="C33" s="183" t="s">
        <v>296</v>
      </c>
      <c r="D33" s="179"/>
      <c r="E33" s="179"/>
      <c r="F33" s="179"/>
      <c r="G33" s="179"/>
      <c r="H33" s="179"/>
      <c r="I33" s="179"/>
      <c r="J33" s="179"/>
      <c r="K33" s="179"/>
      <c r="L33" s="180"/>
    </row>
    <row r="34" spans="1:12" s="181" customFormat="1" ht="14.25">
      <c r="A34" s="177"/>
      <c r="B34" s="179"/>
      <c r="C34" s="183" t="s">
        <v>297</v>
      </c>
      <c r="D34" s="179"/>
      <c r="E34" s="179"/>
      <c r="F34" s="179"/>
      <c r="G34" s="179"/>
      <c r="H34" s="179"/>
      <c r="I34" s="179"/>
      <c r="J34" s="179"/>
      <c r="K34" s="179"/>
      <c r="L34" s="180"/>
    </row>
    <row r="35" spans="1:12" s="181" customFormat="1" ht="14.25">
      <c r="A35" s="177"/>
      <c r="B35" s="179"/>
      <c r="C35" s="183" t="s">
        <v>298</v>
      </c>
      <c r="D35" s="179"/>
      <c r="E35" s="179"/>
      <c r="F35" s="179"/>
      <c r="G35" s="179"/>
      <c r="H35" s="179"/>
      <c r="I35" s="179"/>
      <c r="J35" s="179"/>
      <c r="K35" s="179"/>
      <c r="L35" s="180"/>
    </row>
    <row r="36" spans="1:12" s="181" customFormat="1" ht="14.25">
      <c r="A36" s="177"/>
      <c r="B36" s="179"/>
      <c r="C36" s="183" t="s">
        <v>299</v>
      </c>
      <c r="D36" s="179"/>
      <c r="E36" s="179"/>
      <c r="F36" s="179"/>
      <c r="G36" s="179"/>
      <c r="H36" s="179"/>
      <c r="I36" s="179"/>
      <c r="J36" s="179"/>
      <c r="K36" s="179"/>
      <c r="L36" s="180"/>
    </row>
    <row r="37" spans="1:12" s="181" customFormat="1" ht="14.25">
      <c r="A37" s="177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80"/>
    </row>
    <row r="38" spans="1:12" s="181" customFormat="1" ht="15">
      <c r="A38" s="177"/>
      <c r="B38" s="188" t="s">
        <v>300</v>
      </c>
      <c r="C38" s="189" t="s">
        <v>193</v>
      </c>
      <c r="D38" s="179"/>
      <c r="E38" s="179"/>
      <c r="F38" s="179"/>
      <c r="G38" s="179"/>
      <c r="H38" s="179"/>
      <c r="I38" s="179"/>
      <c r="J38" s="179"/>
      <c r="K38" s="179"/>
      <c r="L38" s="180"/>
    </row>
    <row r="39" spans="1:12" s="181" customFormat="1" ht="14.25">
      <c r="A39" s="177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80"/>
    </row>
    <row r="40" spans="1:12" s="181" customFormat="1" ht="14.25">
      <c r="A40" s="177"/>
      <c r="B40" s="179"/>
      <c r="C40" s="183" t="s">
        <v>301</v>
      </c>
      <c r="D40" s="179"/>
      <c r="E40" s="179"/>
      <c r="F40" s="179"/>
      <c r="G40" s="179"/>
      <c r="H40" s="179"/>
      <c r="I40" s="179"/>
      <c r="J40" s="179"/>
      <c r="K40" s="179"/>
      <c r="L40" s="180"/>
    </row>
    <row r="41" spans="1:12" s="181" customFormat="1" ht="14.25">
      <c r="A41" s="177"/>
      <c r="B41" s="179" t="s">
        <v>302</v>
      </c>
      <c r="C41" s="179"/>
      <c r="D41" s="179"/>
      <c r="E41" s="179"/>
      <c r="F41" s="179"/>
      <c r="G41" s="179"/>
      <c r="H41" s="179"/>
      <c r="I41" s="179"/>
      <c r="J41" s="179"/>
      <c r="K41" s="179"/>
      <c r="L41" s="180"/>
    </row>
    <row r="42" spans="1:12" s="181" customFormat="1" ht="14.25">
      <c r="A42" s="177"/>
      <c r="B42" s="179"/>
      <c r="C42" s="179" t="s">
        <v>303</v>
      </c>
      <c r="D42" s="179"/>
      <c r="E42" s="179"/>
      <c r="F42" s="179"/>
      <c r="G42" s="179"/>
      <c r="H42" s="179"/>
      <c r="I42" s="179"/>
      <c r="J42" s="179"/>
      <c r="K42" s="179"/>
      <c r="L42" s="180"/>
    </row>
    <row r="43" spans="1:12" s="181" customFormat="1" ht="14.25">
      <c r="A43" s="177"/>
      <c r="B43" s="179" t="s">
        <v>304</v>
      </c>
      <c r="C43" s="179"/>
      <c r="D43" s="179"/>
      <c r="E43" s="179"/>
      <c r="F43" s="179"/>
      <c r="G43" s="179"/>
      <c r="H43" s="179"/>
      <c r="I43" s="179"/>
      <c r="J43" s="179"/>
      <c r="K43" s="179"/>
      <c r="L43" s="180"/>
    </row>
    <row r="44" spans="1:12" s="181" customFormat="1" ht="14.25">
      <c r="A44" s="177"/>
      <c r="B44" s="179"/>
      <c r="C44" s="179" t="s">
        <v>305</v>
      </c>
      <c r="D44" s="179"/>
      <c r="E44" s="179"/>
      <c r="F44" s="179"/>
      <c r="G44" s="179"/>
      <c r="H44" s="179"/>
      <c r="I44" s="179"/>
      <c r="J44" s="179"/>
      <c r="K44" s="179"/>
      <c r="L44" s="180"/>
    </row>
    <row r="45" spans="1:12" s="181" customFormat="1" ht="14.25">
      <c r="A45" s="177"/>
      <c r="B45" s="179" t="s">
        <v>306</v>
      </c>
      <c r="C45" s="179"/>
      <c r="D45" s="179"/>
      <c r="E45" s="179"/>
      <c r="F45" s="179"/>
      <c r="G45" s="179"/>
      <c r="H45" s="179"/>
      <c r="I45" s="179"/>
      <c r="J45" s="179"/>
      <c r="K45" s="179"/>
      <c r="L45" s="180"/>
    </row>
    <row r="46" spans="1:12" s="181" customFormat="1" ht="14.25">
      <c r="A46" s="177"/>
      <c r="B46" s="179"/>
      <c r="C46" s="179" t="s">
        <v>307</v>
      </c>
      <c r="D46" s="179"/>
      <c r="E46" s="179"/>
      <c r="F46" s="179"/>
      <c r="G46" s="179"/>
      <c r="H46" s="179"/>
      <c r="I46" s="179"/>
      <c r="J46" s="179"/>
      <c r="K46" s="179"/>
      <c r="L46" s="180"/>
    </row>
    <row r="47" spans="1:12" s="181" customFormat="1" ht="14.25">
      <c r="A47" s="177"/>
      <c r="B47" s="179" t="s">
        <v>308</v>
      </c>
      <c r="C47" s="179"/>
      <c r="D47" s="179"/>
      <c r="E47" s="179"/>
      <c r="F47" s="179"/>
      <c r="G47" s="179"/>
      <c r="H47" s="179"/>
      <c r="I47" s="179"/>
      <c r="J47" s="179"/>
      <c r="K47" s="179"/>
      <c r="L47" s="180"/>
    </row>
    <row r="48" spans="1:12" s="181" customFormat="1" ht="14.25">
      <c r="A48" s="177"/>
      <c r="B48" s="179"/>
      <c r="C48" s="179" t="s">
        <v>309</v>
      </c>
      <c r="D48" s="179"/>
      <c r="E48" s="179"/>
      <c r="F48" s="179"/>
      <c r="G48" s="179"/>
      <c r="H48" s="179"/>
      <c r="I48" s="179"/>
      <c r="J48" s="179"/>
      <c r="K48" s="179"/>
      <c r="L48" s="180"/>
    </row>
    <row r="49" spans="1:13" s="181" customFormat="1" ht="14.25">
      <c r="A49" s="177"/>
      <c r="B49" s="179" t="s">
        <v>310</v>
      </c>
      <c r="C49" s="179"/>
      <c r="D49" s="179"/>
      <c r="E49" s="179"/>
      <c r="F49" s="179"/>
      <c r="G49" s="179"/>
      <c r="H49" s="179"/>
      <c r="I49" s="179"/>
      <c r="J49" s="179"/>
      <c r="K49" s="179"/>
      <c r="L49" s="180"/>
    </row>
    <row r="50" spans="1:13" s="181" customFormat="1" ht="14.25">
      <c r="A50" s="177"/>
      <c r="B50" s="179" t="s">
        <v>311</v>
      </c>
      <c r="C50" s="179"/>
      <c r="D50" s="179"/>
      <c r="E50" s="179"/>
      <c r="F50" s="179"/>
      <c r="G50" s="179"/>
      <c r="H50" s="179"/>
      <c r="I50" s="179"/>
      <c r="J50" s="179"/>
      <c r="K50" s="179"/>
      <c r="L50" s="180"/>
    </row>
    <row r="51" spans="1:13" s="181" customFormat="1" ht="14.25">
      <c r="A51" s="177"/>
      <c r="B51" s="179" t="s">
        <v>312</v>
      </c>
      <c r="C51" s="179"/>
      <c r="D51" s="179"/>
      <c r="E51" s="179"/>
      <c r="F51" s="179"/>
      <c r="G51" s="179"/>
      <c r="H51" s="179"/>
      <c r="I51" s="179"/>
      <c r="J51" s="179"/>
      <c r="K51" s="179"/>
      <c r="L51" s="180"/>
    </row>
    <row r="52" spans="1:13" s="181" customFormat="1" ht="14.25">
      <c r="A52" s="177"/>
      <c r="B52" s="179"/>
      <c r="C52" s="179" t="s">
        <v>313</v>
      </c>
      <c r="D52" s="179"/>
      <c r="E52" s="179"/>
      <c r="F52" s="179"/>
      <c r="G52" s="179"/>
      <c r="H52" s="179"/>
      <c r="I52" s="179"/>
      <c r="J52" s="179"/>
      <c r="K52" s="179"/>
      <c r="L52" s="180"/>
    </row>
    <row r="53" spans="1:13" s="181" customFormat="1" ht="14.25">
      <c r="A53" s="177"/>
      <c r="B53" s="179"/>
      <c r="C53" s="179" t="s">
        <v>314</v>
      </c>
      <c r="D53" s="179"/>
      <c r="E53" s="179"/>
      <c r="F53" s="179"/>
      <c r="G53" s="179"/>
      <c r="H53" s="179"/>
      <c r="I53" s="179"/>
      <c r="J53" s="179"/>
      <c r="K53" s="179"/>
      <c r="L53" s="180"/>
    </row>
    <row r="54" spans="1:13" s="181" customFormat="1" ht="14.25">
      <c r="A54" s="177"/>
      <c r="B54" s="179"/>
      <c r="C54" s="179" t="s">
        <v>315</v>
      </c>
      <c r="D54" s="179"/>
      <c r="E54" s="179"/>
      <c r="F54" s="179"/>
      <c r="G54" s="179"/>
      <c r="H54" s="179"/>
      <c r="I54" s="179"/>
      <c r="J54" s="179"/>
      <c r="K54" s="179"/>
      <c r="L54" s="180"/>
    </row>
    <row r="55" spans="1:13" s="187" customFormat="1" ht="14.25">
      <c r="A55" s="184"/>
      <c r="B55" s="179"/>
      <c r="C55" s="179" t="s">
        <v>316</v>
      </c>
      <c r="D55" s="185"/>
      <c r="E55" s="185"/>
      <c r="F55" s="185"/>
      <c r="G55" s="185"/>
      <c r="H55" s="185"/>
      <c r="I55" s="185"/>
      <c r="J55" s="185"/>
      <c r="K55" s="185"/>
      <c r="L55" s="186"/>
    </row>
    <row r="56" spans="1:13" s="187" customFormat="1" ht="14.25">
      <c r="A56" s="184"/>
      <c r="B56" s="179" t="s">
        <v>317</v>
      </c>
      <c r="C56" s="179"/>
      <c r="D56" s="185"/>
      <c r="E56" s="185"/>
      <c r="F56" s="185"/>
      <c r="G56" s="185"/>
      <c r="H56" s="185"/>
      <c r="I56" s="185"/>
      <c r="J56" s="185"/>
      <c r="K56" s="185"/>
      <c r="L56" s="186"/>
    </row>
    <row r="57" spans="1:13">
      <c r="A57" s="192"/>
      <c r="B57" s="335" t="s">
        <v>318</v>
      </c>
      <c r="C57" s="193"/>
      <c r="D57" s="193"/>
      <c r="E57" s="193"/>
      <c r="F57" s="193"/>
      <c r="G57" s="193"/>
      <c r="H57" s="193"/>
      <c r="I57" s="193"/>
      <c r="J57" s="193"/>
      <c r="K57" s="193"/>
      <c r="L57" s="194"/>
    </row>
    <row r="58" spans="1:13" s="176" customFormat="1" ht="18">
      <c r="A58" s="427" t="s">
        <v>319</v>
      </c>
      <c r="B58" s="428"/>
      <c r="C58" s="428"/>
      <c r="D58" s="428"/>
      <c r="E58" s="428"/>
      <c r="F58" s="428"/>
      <c r="G58" s="428"/>
      <c r="H58" s="428"/>
      <c r="I58" s="428"/>
      <c r="J58" s="428"/>
      <c r="K58" s="428"/>
      <c r="L58" s="429"/>
    </row>
    <row r="59" spans="1:13" s="176" customFormat="1" ht="18">
      <c r="A59" s="331"/>
      <c r="B59" s="332"/>
      <c r="C59" s="332"/>
      <c r="D59" s="332"/>
      <c r="E59" s="332"/>
      <c r="F59" s="332"/>
      <c r="G59" s="332"/>
      <c r="H59" s="332"/>
      <c r="I59" s="332"/>
      <c r="J59" s="332"/>
      <c r="K59" s="332"/>
      <c r="L59" s="333"/>
    </row>
    <row r="60" spans="1:13" ht="15.75">
      <c r="A60" s="192"/>
      <c r="B60" s="335"/>
      <c r="C60" s="430" t="s">
        <v>320</v>
      </c>
      <c r="D60" s="430"/>
      <c r="E60" s="195" t="s">
        <v>194</v>
      </c>
      <c r="F60" s="193"/>
      <c r="G60" s="193"/>
      <c r="H60" s="193"/>
      <c r="I60" s="193"/>
      <c r="J60" s="196"/>
      <c r="K60" s="196"/>
      <c r="L60" s="197"/>
    </row>
    <row r="61" spans="1:13">
      <c r="A61" s="192"/>
      <c r="B61" s="335"/>
      <c r="C61" s="193"/>
      <c r="D61" s="193"/>
      <c r="E61" s="193"/>
      <c r="F61" s="193"/>
      <c r="G61" s="193"/>
      <c r="H61" s="193"/>
      <c r="I61" s="193"/>
      <c r="J61" s="196"/>
      <c r="K61" s="196"/>
      <c r="L61" s="197"/>
    </row>
    <row r="62" spans="1:13">
      <c r="A62" s="192"/>
      <c r="B62" s="335"/>
      <c r="C62" s="193"/>
      <c r="D62" s="198" t="s">
        <v>195</v>
      </c>
      <c r="E62" s="199" t="s">
        <v>196</v>
      </c>
      <c r="F62" s="199"/>
      <c r="G62" s="200"/>
      <c r="H62" s="193"/>
      <c r="I62" s="193"/>
      <c r="J62" s="193"/>
      <c r="K62" s="193"/>
      <c r="L62" s="194"/>
    </row>
    <row r="63" spans="1:13">
      <c r="A63" s="192"/>
      <c r="B63" s="335"/>
      <c r="C63" s="193"/>
      <c r="D63" s="198"/>
      <c r="E63" s="199"/>
      <c r="F63" s="199"/>
      <c r="G63" s="200"/>
      <c r="H63" s="193"/>
      <c r="I63" s="193"/>
      <c r="J63" s="193"/>
      <c r="K63" s="193"/>
      <c r="L63" s="194"/>
    </row>
    <row r="64" spans="1:13">
      <c r="A64" s="201"/>
      <c r="B64" s="202"/>
      <c r="C64" s="138"/>
      <c r="D64" s="203">
        <v>1</v>
      </c>
      <c r="E64" s="204" t="s">
        <v>197</v>
      </c>
      <c r="F64" s="205"/>
      <c r="G64" s="193"/>
      <c r="H64" s="193"/>
      <c r="I64" s="193"/>
      <c r="J64" s="193"/>
      <c r="K64" s="193"/>
      <c r="L64" s="349">
        <f>L73+L82</f>
        <v>14020225</v>
      </c>
      <c r="M64" s="350">
        <f>L64-'1-Pasqyra e Pozicioni Financiar'!B11</f>
        <v>0</v>
      </c>
    </row>
    <row r="65" spans="1:15">
      <c r="A65" s="192"/>
      <c r="B65" s="335">
        <v>3</v>
      </c>
      <c r="C65" s="193"/>
      <c r="D65" s="193"/>
      <c r="E65" s="335" t="s">
        <v>198</v>
      </c>
      <c r="F65" s="196"/>
      <c r="G65" s="196"/>
      <c r="H65" s="196"/>
      <c r="I65" s="196"/>
      <c r="J65" s="196"/>
      <c r="K65" s="196"/>
      <c r="L65" s="197"/>
    </row>
    <row r="66" spans="1:15">
      <c r="A66" s="192"/>
      <c r="B66" s="335"/>
      <c r="C66" s="193"/>
      <c r="D66" s="431" t="s">
        <v>199</v>
      </c>
      <c r="E66" s="433" t="s">
        <v>200</v>
      </c>
      <c r="F66" s="434"/>
      <c r="G66" s="431" t="s">
        <v>201</v>
      </c>
      <c r="H66" s="437" t="s">
        <v>202</v>
      </c>
      <c r="I66" s="438"/>
      <c r="J66" s="206" t="s">
        <v>203</v>
      </c>
      <c r="K66" s="206" t="s">
        <v>204</v>
      </c>
      <c r="L66" s="207" t="s">
        <v>203</v>
      </c>
    </row>
    <row r="67" spans="1:15">
      <c r="A67" s="192"/>
      <c r="B67" s="335"/>
      <c r="C67" s="193"/>
      <c r="D67" s="432"/>
      <c r="E67" s="435"/>
      <c r="F67" s="436"/>
      <c r="G67" s="432"/>
      <c r="H67" s="439"/>
      <c r="I67" s="440"/>
      <c r="J67" s="208" t="s">
        <v>205</v>
      </c>
      <c r="K67" s="208" t="s">
        <v>206</v>
      </c>
      <c r="L67" s="209" t="s">
        <v>207</v>
      </c>
    </row>
    <row r="68" spans="1:15">
      <c r="A68" s="192"/>
      <c r="B68" s="335"/>
      <c r="C68" s="193"/>
      <c r="D68" s="210">
        <v>1</v>
      </c>
      <c r="E68" s="418" t="s">
        <v>416</v>
      </c>
      <c r="F68" s="419"/>
      <c r="G68" s="211" t="s">
        <v>321</v>
      </c>
      <c r="H68" s="420" t="s">
        <v>509</v>
      </c>
      <c r="I68" s="421"/>
      <c r="J68" s="212"/>
      <c r="K68" s="212"/>
      <c r="L68" s="213">
        <v>4882</v>
      </c>
    </row>
    <row r="69" spans="1:15">
      <c r="A69" s="192"/>
      <c r="B69" s="335"/>
      <c r="C69" s="193"/>
      <c r="D69" s="214">
        <v>2</v>
      </c>
      <c r="E69" s="418" t="s">
        <v>390</v>
      </c>
      <c r="F69" s="419"/>
      <c r="G69" s="211" t="s">
        <v>321</v>
      </c>
      <c r="H69" s="422">
        <v>71971735303</v>
      </c>
      <c r="I69" s="423"/>
      <c r="J69" s="215"/>
      <c r="K69" s="215"/>
      <c r="L69" s="216">
        <v>333979</v>
      </c>
    </row>
    <row r="70" spans="1:15">
      <c r="A70" s="192"/>
      <c r="B70" s="335"/>
      <c r="C70" s="193"/>
      <c r="D70" s="214">
        <v>3</v>
      </c>
      <c r="E70" s="424" t="s">
        <v>416</v>
      </c>
      <c r="F70" s="425"/>
      <c r="G70" s="211" t="s">
        <v>391</v>
      </c>
      <c r="H70" s="426" t="s">
        <v>508</v>
      </c>
      <c r="I70" s="421"/>
      <c r="J70" s="214"/>
      <c r="K70" s="215"/>
      <c r="L70" s="217">
        <v>6511</v>
      </c>
    </row>
    <row r="71" spans="1:15">
      <c r="A71" s="192"/>
      <c r="B71" s="335"/>
      <c r="C71" s="193"/>
      <c r="D71" s="214">
        <v>4</v>
      </c>
      <c r="E71" s="418" t="s">
        <v>390</v>
      </c>
      <c r="F71" s="419"/>
      <c r="G71" s="211" t="s">
        <v>391</v>
      </c>
      <c r="H71" s="422">
        <v>71971735302</v>
      </c>
      <c r="I71" s="423"/>
      <c r="J71" s="214"/>
      <c r="K71" s="215"/>
      <c r="L71" s="217">
        <v>4155353</v>
      </c>
    </row>
    <row r="72" spans="1:15">
      <c r="A72" s="192"/>
      <c r="B72" s="335"/>
      <c r="C72" s="193"/>
      <c r="D72" s="214"/>
      <c r="E72" s="424" t="s">
        <v>507</v>
      </c>
      <c r="F72" s="425"/>
      <c r="G72" s="211" t="s">
        <v>391</v>
      </c>
      <c r="H72" s="422"/>
      <c r="I72" s="423"/>
      <c r="J72" s="214"/>
      <c r="K72" s="215"/>
      <c r="L72" s="217">
        <v>9150</v>
      </c>
    </row>
    <row r="73" spans="1:15">
      <c r="A73" s="192"/>
      <c r="B73" s="335"/>
      <c r="C73" s="193"/>
      <c r="D73" s="214"/>
      <c r="E73" s="424" t="s">
        <v>5</v>
      </c>
      <c r="F73" s="441"/>
      <c r="G73" s="441"/>
      <c r="H73" s="441"/>
      <c r="I73" s="425"/>
      <c r="J73" s="218"/>
      <c r="K73" s="219"/>
      <c r="L73" s="220">
        <f>SUM(L68:L72)</f>
        <v>4509875</v>
      </c>
      <c r="N73" s="233"/>
      <c r="O73" s="221"/>
    </row>
    <row r="74" spans="1:15">
      <c r="A74" s="192"/>
      <c r="B74" s="335"/>
      <c r="C74" s="193"/>
      <c r="D74" s="193"/>
      <c r="E74" s="222"/>
      <c r="F74" s="222"/>
      <c r="G74" s="196"/>
      <c r="H74" s="335"/>
      <c r="I74" s="335"/>
      <c r="J74" s="223"/>
      <c r="K74" s="224"/>
      <c r="L74" s="225"/>
      <c r="N74" s="313"/>
      <c r="O74" s="221"/>
    </row>
    <row r="75" spans="1:15">
      <c r="A75" s="192"/>
      <c r="B75" s="335"/>
      <c r="C75" s="193"/>
      <c r="D75" s="193"/>
      <c r="E75" s="222"/>
      <c r="F75" s="222"/>
      <c r="G75" s="196"/>
      <c r="H75" s="335"/>
      <c r="I75" s="335"/>
      <c r="J75" s="223"/>
      <c r="K75" s="224"/>
      <c r="L75" s="225"/>
      <c r="O75" s="221"/>
    </row>
    <row r="76" spans="1:15">
      <c r="A76" s="192"/>
      <c r="B76" s="335">
        <v>4</v>
      </c>
      <c r="C76" s="193"/>
      <c r="D76" s="226"/>
      <c r="E76" s="202" t="s">
        <v>208</v>
      </c>
      <c r="F76" s="226"/>
      <c r="G76" s="226"/>
      <c r="H76" s="226"/>
      <c r="I76" s="226"/>
      <c r="J76" s="226"/>
      <c r="K76" s="227"/>
      <c r="L76" s="228"/>
    </row>
    <row r="77" spans="1:15">
      <c r="A77" s="192"/>
      <c r="B77" s="335"/>
      <c r="C77" s="193"/>
      <c r="D77" s="431" t="s">
        <v>199</v>
      </c>
      <c r="E77" s="433" t="s">
        <v>209</v>
      </c>
      <c r="F77" s="442"/>
      <c r="G77" s="442"/>
      <c r="H77" s="442"/>
      <c r="I77" s="442"/>
      <c r="J77" s="444" t="s">
        <v>203</v>
      </c>
      <c r="K77" s="445"/>
      <c r="L77" s="229" t="s">
        <v>204</v>
      </c>
    </row>
    <row r="78" spans="1:15">
      <c r="A78" s="192"/>
      <c r="B78" s="335"/>
      <c r="C78" s="193"/>
      <c r="D78" s="432"/>
      <c r="E78" s="435"/>
      <c r="F78" s="443"/>
      <c r="G78" s="443"/>
      <c r="H78" s="443"/>
      <c r="I78" s="443"/>
      <c r="J78" s="446" t="s">
        <v>205</v>
      </c>
      <c r="K78" s="447"/>
      <c r="L78" s="230" t="s">
        <v>206</v>
      </c>
    </row>
    <row r="79" spans="1:15">
      <c r="A79" s="192"/>
      <c r="B79" s="335"/>
      <c r="C79" s="193"/>
      <c r="D79" s="210">
        <v>1</v>
      </c>
      <c r="E79" s="448" t="s">
        <v>210</v>
      </c>
      <c r="F79" s="449"/>
      <c r="G79" s="449"/>
      <c r="H79" s="449"/>
      <c r="I79" s="449"/>
      <c r="J79" s="422"/>
      <c r="K79" s="423"/>
      <c r="L79" s="231">
        <v>9510350</v>
      </c>
    </row>
    <row r="80" spans="1:15">
      <c r="A80" s="192"/>
      <c r="B80" s="335"/>
      <c r="C80" s="193"/>
      <c r="D80" s="214">
        <v>2</v>
      </c>
      <c r="E80" s="448" t="s">
        <v>211</v>
      </c>
      <c r="F80" s="449"/>
      <c r="G80" s="449"/>
      <c r="H80" s="449"/>
      <c r="I80" s="449"/>
      <c r="J80" s="422"/>
      <c r="K80" s="423"/>
      <c r="L80" s="232"/>
      <c r="N80" s="233"/>
    </row>
    <row r="81" spans="1:13">
      <c r="A81" s="192"/>
      <c r="B81" s="335"/>
      <c r="C81" s="193"/>
      <c r="D81" s="214">
        <v>3</v>
      </c>
      <c r="E81" s="448" t="s">
        <v>212</v>
      </c>
      <c r="F81" s="449"/>
      <c r="G81" s="449"/>
      <c r="H81" s="449"/>
      <c r="I81" s="449"/>
      <c r="J81" s="422"/>
      <c r="K81" s="423"/>
      <c r="L81" s="232"/>
    </row>
    <row r="82" spans="1:13">
      <c r="A82" s="192"/>
      <c r="B82" s="335"/>
      <c r="C82" s="193"/>
      <c r="D82" s="214"/>
      <c r="E82" s="424" t="s">
        <v>5</v>
      </c>
      <c r="F82" s="441"/>
      <c r="G82" s="441"/>
      <c r="H82" s="441"/>
      <c r="I82" s="441"/>
      <c r="J82" s="422"/>
      <c r="K82" s="423"/>
      <c r="L82" s="232">
        <f>SUM(L79:L81)</f>
        <v>9510350</v>
      </c>
    </row>
    <row r="83" spans="1:13">
      <c r="A83" s="192"/>
      <c r="B83" s="335"/>
      <c r="C83" s="193"/>
      <c r="D83" s="193"/>
      <c r="E83" s="193"/>
      <c r="F83" s="193"/>
      <c r="G83" s="193"/>
      <c r="H83" s="193"/>
      <c r="I83" s="193"/>
      <c r="J83" s="193"/>
      <c r="K83" s="234"/>
      <c r="L83" s="235"/>
    </row>
    <row r="84" spans="1:13">
      <c r="A84" s="192"/>
      <c r="B84" s="335"/>
      <c r="C84" s="193"/>
      <c r="D84" s="193"/>
      <c r="E84" s="193"/>
      <c r="F84" s="193"/>
      <c r="G84" s="193"/>
      <c r="H84" s="193"/>
      <c r="I84" s="193"/>
      <c r="J84" s="193"/>
      <c r="K84" s="193"/>
      <c r="L84" s="194"/>
    </row>
    <row r="85" spans="1:13">
      <c r="A85" s="192"/>
      <c r="B85" s="335">
        <v>5</v>
      </c>
      <c r="C85" s="193"/>
      <c r="D85" s="203">
        <v>2</v>
      </c>
      <c r="E85" s="204" t="s">
        <v>322</v>
      </c>
      <c r="F85" s="205"/>
      <c r="G85" s="193"/>
      <c r="H85" s="193"/>
      <c r="I85" s="193"/>
      <c r="J85" s="193"/>
      <c r="K85" s="193"/>
      <c r="L85" s="194"/>
    </row>
    <row r="86" spans="1:13">
      <c r="A86" s="192"/>
      <c r="B86" s="335"/>
      <c r="C86" s="193"/>
      <c r="D86" s="193"/>
      <c r="E86" s="193"/>
      <c r="F86" s="193" t="s">
        <v>323</v>
      </c>
      <c r="G86" s="193"/>
      <c r="H86" s="193"/>
      <c r="I86" s="193"/>
      <c r="J86" s="193"/>
      <c r="K86" s="193"/>
      <c r="L86" s="194"/>
    </row>
    <row r="87" spans="1:13">
      <c r="A87" s="192"/>
      <c r="B87" s="335"/>
      <c r="C87" s="193"/>
      <c r="D87" s="193"/>
      <c r="E87" s="193"/>
      <c r="F87" s="193"/>
      <c r="G87" s="193"/>
      <c r="H87" s="193"/>
      <c r="I87" s="193"/>
      <c r="J87" s="193"/>
      <c r="K87" s="193"/>
      <c r="L87" s="194"/>
    </row>
    <row r="88" spans="1:13">
      <c r="A88" s="192"/>
      <c r="B88" s="335">
        <v>6</v>
      </c>
      <c r="C88" s="193"/>
      <c r="D88" s="203">
        <v>3</v>
      </c>
      <c r="E88" s="204" t="s">
        <v>324</v>
      </c>
      <c r="F88" s="205"/>
      <c r="G88" s="193"/>
      <c r="H88" s="193"/>
      <c r="I88" s="193"/>
      <c r="J88" s="193"/>
      <c r="K88" s="193"/>
      <c r="L88" s="194"/>
    </row>
    <row r="89" spans="1:13">
      <c r="A89" s="192"/>
      <c r="B89" s="335"/>
      <c r="C89" s="193"/>
      <c r="D89" s="236"/>
      <c r="E89" s="237"/>
      <c r="F89" s="205"/>
      <c r="G89" s="193"/>
      <c r="H89" s="193"/>
      <c r="I89" s="193"/>
      <c r="J89" s="193"/>
      <c r="K89" s="193"/>
      <c r="L89" s="194"/>
    </row>
    <row r="90" spans="1:13">
      <c r="A90" s="192"/>
      <c r="B90" s="335">
        <v>7</v>
      </c>
      <c r="C90" s="193"/>
      <c r="D90" s="236" t="s">
        <v>214</v>
      </c>
      <c r="E90" s="238" t="s">
        <v>213</v>
      </c>
      <c r="F90" s="193"/>
      <c r="G90" s="193"/>
      <c r="H90" s="193"/>
      <c r="I90" s="193"/>
      <c r="J90" s="274" t="s">
        <v>266</v>
      </c>
      <c r="K90" s="268">
        <f>SUM(K91:K94)</f>
        <v>8606844</v>
      </c>
      <c r="L90" s="239"/>
      <c r="M90" s="221">
        <f>K90-'1-Pasqyra e Pozicioni Financiar'!B18</f>
        <v>0</v>
      </c>
    </row>
    <row r="91" spans="1:13" s="414" customFormat="1">
      <c r="A91" s="192"/>
      <c r="B91" s="404"/>
      <c r="C91" s="193"/>
      <c r="D91" s="256">
        <v>1</v>
      </c>
      <c r="E91" s="410" t="s">
        <v>461</v>
      </c>
      <c r="F91" s="410"/>
      <c r="G91" s="256"/>
      <c r="H91" s="411"/>
      <c r="I91" s="256"/>
      <c r="J91" s="415" t="s">
        <v>266</v>
      </c>
      <c r="K91" s="412">
        <v>48875</v>
      </c>
      <c r="L91" s="413"/>
    </row>
    <row r="92" spans="1:13" s="414" customFormat="1">
      <c r="A92" s="192"/>
      <c r="B92" s="404"/>
      <c r="C92" s="193"/>
      <c r="D92" s="256">
        <v>2</v>
      </c>
      <c r="E92" s="410" t="s">
        <v>462</v>
      </c>
      <c r="F92" s="410"/>
      <c r="G92" s="256"/>
      <c r="H92" s="411"/>
      <c r="I92" s="256"/>
      <c r="J92" s="415" t="s">
        <v>266</v>
      </c>
      <c r="K92" s="412">
        <v>61755</v>
      </c>
      <c r="L92" s="413"/>
    </row>
    <row r="93" spans="1:13" s="414" customFormat="1">
      <c r="A93" s="192"/>
      <c r="B93" s="404"/>
      <c r="C93" s="193"/>
      <c r="D93" s="256">
        <v>3</v>
      </c>
      <c r="E93" s="410" t="s">
        <v>252</v>
      </c>
      <c r="F93" s="410"/>
      <c r="G93" s="256"/>
      <c r="H93" s="411"/>
      <c r="I93" s="256"/>
      <c r="J93" s="415" t="s">
        <v>266</v>
      </c>
      <c r="K93" s="412">
        <v>7787880</v>
      </c>
      <c r="L93" s="413"/>
    </row>
    <row r="94" spans="1:13" s="414" customFormat="1">
      <c r="A94" s="192"/>
      <c r="B94" s="404"/>
      <c r="C94" s="193"/>
      <c r="D94" s="256">
        <v>4</v>
      </c>
      <c r="E94" s="410" t="s">
        <v>417</v>
      </c>
      <c r="F94" s="410"/>
      <c r="G94" s="256"/>
      <c r="H94" s="411"/>
      <c r="I94" s="256"/>
      <c r="J94" s="415" t="s">
        <v>266</v>
      </c>
      <c r="K94" s="412">
        <v>708334</v>
      </c>
      <c r="L94" s="413"/>
    </row>
    <row r="95" spans="1:13" s="414" customFormat="1">
      <c r="A95" s="192"/>
      <c r="B95" s="404"/>
      <c r="C95" s="193"/>
      <c r="D95" s="256"/>
      <c r="E95" s="403"/>
      <c r="F95" s="403"/>
      <c r="G95" s="256"/>
      <c r="H95" s="411"/>
      <c r="I95" s="256"/>
      <c r="J95" s="411"/>
      <c r="K95" s="256"/>
      <c r="L95" s="413"/>
    </row>
    <row r="96" spans="1:13">
      <c r="A96" s="192"/>
      <c r="B96" s="335">
        <v>8</v>
      </c>
      <c r="C96" s="193"/>
      <c r="D96" s="236" t="s">
        <v>214</v>
      </c>
      <c r="E96" s="238" t="s">
        <v>325</v>
      </c>
      <c r="F96" s="193"/>
      <c r="G96" s="193"/>
      <c r="H96" s="193"/>
      <c r="I96" s="193"/>
      <c r="J96" s="193"/>
      <c r="K96" s="193"/>
      <c r="L96" s="194"/>
    </row>
    <row r="97" spans="1:12">
      <c r="A97" s="192"/>
      <c r="B97" s="335"/>
      <c r="C97" s="193"/>
      <c r="D97" s="193"/>
      <c r="E97" s="193"/>
      <c r="F97" s="193"/>
      <c r="G97" s="193"/>
      <c r="H97" s="193"/>
      <c r="I97" s="193"/>
      <c r="J97" s="193"/>
      <c r="K97" s="193"/>
      <c r="L97" s="194"/>
    </row>
    <row r="98" spans="1:12">
      <c r="A98" s="192"/>
      <c r="B98" s="335">
        <v>9</v>
      </c>
      <c r="C98" s="193"/>
      <c r="D98" s="236" t="s">
        <v>214</v>
      </c>
      <c r="E98" s="238" t="s">
        <v>224</v>
      </c>
      <c r="F98" s="193"/>
      <c r="G98" s="455"/>
      <c r="H98" s="455"/>
      <c r="I98" s="193"/>
      <c r="J98" s="335" t="s">
        <v>328</v>
      </c>
      <c r="K98" s="234"/>
      <c r="L98" s="235"/>
    </row>
    <row r="99" spans="1:12" s="243" customFormat="1" ht="15">
      <c r="A99" s="201"/>
      <c r="B99" s="202"/>
      <c r="C99" s="138"/>
      <c r="D99" s="138"/>
      <c r="E99" s="138"/>
      <c r="F99" s="138"/>
      <c r="G99" s="244"/>
      <c r="H99" s="244"/>
      <c r="I99" s="244"/>
      <c r="J99" s="335"/>
      <c r="K99" s="234"/>
      <c r="L99" s="235"/>
    </row>
    <row r="100" spans="1:12" s="243" customFormat="1" ht="15">
      <c r="A100" s="201"/>
      <c r="B100" s="202">
        <v>10</v>
      </c>
      <c r="C100" s="138"/>
      <c r="D100" s="236" t="s">
        <v>214</v>
      </c>
      <c r="E100" s="238" t="s">
        <v>326</v>
      </c>
      <c r="F100" s="244"/>
      <c r="G100" s="244"/>
      <c r="H100" s="244"/>
      <c r="I100" s="244"/>
      <c r="J100" s="335" t="s">
        <v>266</v>
      </c>
      <c r="K100" s="405">
        <f>'1-Pasqyra e Pozicioni Financiar'!B21</f>
        <v>6020858</v>
      </c>
      <c r="L100" s="228"/>
    </row>
    <row r="101" spans="1:12">
      <c r="A101" s="201"/>
      <c r="B101" s="202"/>
      <c r="C101" s="138"/>
      <c r="D101" s="138"/>
      <c r="E101" s="245"/>
      <c r="F101" s="245"/>
      <c r="G101" s="245"/>
      <c r="H101" s="245"/>
      <c r="I101" s="245"/>
      <c r="J101" s="202"/>
      <c r="K101" s="245"/>
      <c r="L101" s="246"/>
    </row>
    <row r="102" spans="1:12">
      <c r="A102" s="201"/>
      <c r="B102" s="236">
        <v>11</v>
      </c>
      <c r="C102" s="247"/>
      <c r="D102" s="236" t="s">
        <v>214</v>
      </c>
      <c r="E102" s="238" t="s">
        <v>327</v>
      </c>
      <c r="F102" s="199"/>
      <c r="G102" s="200"/>
      <c r="H102" s="193"/>
      <c r="I102" s="193"/>
      <c r="J102" s="335" t="s">
        <v>328</v>
      </c>
      <c r="K102" s="248"/>
      <c r="L102" s="194"/>
    </row>
    <row r="103" spans="1:12">
      <c r="A103" s="201"/>
      <c r="B103" s="202"/>
      <c r="C103" s="138"/>
      <c r="D103" s="193"/>
      <c r="E103" s="238"/>
      <c r="F103" s="205"/>
      <c r="G103" s="193"/>
      <c r="H103" s="193"/>
      <c r="I103" s="193"/>
      <c r="J103" s="335"/>
      <c r="K103" s="193"/>
      <c r="L103" s="194"/>
    </row>
    <row r="104" spans="1:12">
      <c r="A104" s="201"/>
      <c r="B104" s="335">
        <v>13</v>
      </c>
      <c r="C104" s="193"/>
      <c r="D104" s="236" t="s">
        <v>214</v>
      </c>
      <c r="E104" s="205" t="s">
        <v>329</v>
      </c>
      <c r="F104" s="249"/>
      <c r="G104" s="249"/>
      <c r="H104" s="249"/>
      <c r="I104" s="193"/>
      <c r="J104" s="335" t="s">
        <v>328</v>
      </c>
      <c r="K104" s="250"/>
      <c r="L104" s="251"/>
    </row>
    <row r="105" spans="1:12">
      <c r="A105" s="201"/>
      <c r="B105" s="335"/>
      <c r="C105" s="193"/>
      <c r="D105" s="193"/>
      <c r="E105" s="252"/>
      <c r="F105" s="252"/>
      <c r="G105" s="196"/>
      <c r="H105" s="196"/>
      <c r="I105" s="193"/>
      <c r="J105" s="335"/>
      <c r="K105" s="196"/>
      <c r="L105" s="197"/>
    </row>
    <row r="106" spans="1:12">
      <c r="A106" s="201"/>
      <c r="B106" s="335">
        <v>14</v>
      </c>
      <c r="C106" s="193"/>
      <c r="D106" s="198">
        <v>4</v>
      </c>
      <c r="E106" s="253" t="s">
        <v>330</v>
      </c>
      <c r="F106" s="252"/>
      <c r="G106" s="196"/>
      <c r="H106" s="196"/>
      <c r="I106" s="193"/>
      <c r="J106" s="254" t="s">
        <v>266</v>
      </c>
      <c r="K106" s="255">
        <f>K109+K111+K113+K115+K117+K119</f>
        <v>776027</v>
      </c>
      <c r="L106" s="235"/>
    </row>
    <row r="107" spans="1:12">
      <c r="A107" s="201"/>
      <c r="B107" s="335"/>
      <c r="C107" s="193"/>
      <c r="D107" s="198"/>
      <c r="E107" s="253"/>
      <c r="F107" s="252"/>
      <c r="G107" s="196"/>
      <c r="H107" s="196"/>
      <c r="I107" s="193"/>
      <c r="J107" s="335"/>
      <c r="K107" s="193"/>
      <c r="L107" s="194"/>
    </row>
    <row r="108" spans="1:12">
      <c r="A108" s="201"/>
      <c r="B108" s="335"/>
      <c r="C108" s="193"/>
      <c r="D108" s="193"/>
      <c r="E108" s="252"/>
      <c r="F108" s="252"/>
      <c r="G108" s="196"/>
      <c r="H108" s="196"/>
      <c r="I108" s="193"/>
      <c r="J108" s="335"/>
      <c r="K108" s="193"/>
      <c r="L108" s="194"/>
    </row>
    <row r="109" spans="1:12">
      <c r="A109" s="201"/>
      <c r="B109" s="335">
        <v>15</v>
      </c>
      <c r="C109" s="193"/>
      <c r="D109" s="138" t="s">
        <v>214</v>
      </c>
      <c r="E109" s="456" t="s">
        <v>331</v>
      </c>
      <c r="F109" s="456"/>
      <c r="G109" s="456"/>
      <c r="H109" s="456"/>
      <c r="I109" s="456"/>
      <c r="J109" s="335" t="s">
        <v>266</v>
      </c>
      <c r="K109" s="234">
        <f>'1-Pasqyra e Pozicioni Financiar'!B24</f>
        <v>776027</v>
      </c>
      <c r="L109" s="235"/>
    </row>
    <row r="110" spans="1:12">
      <c r="A110" s="201"/>
      <c r="B110" s="335"/>
      <c r="C110" s="193"/>
      <c r="D110" s="138"/>
      <c r="E110" s="256"/>
      <c r="F110" s="252"/>
      <c r="G110" s="196"/>
      <c r="H110" s="196"/>
      <c r="I110" s="193"/>
      <c r="J110" s="335"/>
      <c r="K110" s="223"/>
      <c r="L110" s="257"/>
    </row>
    <row r="111" spans="1:12">
      <c r="A111" s="201"/>
      <c r="B111" s="335">
        <v>16</v>
      </c>
      <c r="C111" s="249"/>
      <c r="D111" s="138" t="s">
        <v>214</v>
      </c>
      <c r="E111" s="456" t="s">
        <v>332</v>
      </c>
      <c r="F111" s="456"/>
      <c r="G111" s="456"/>
      <c r="H111" s="456"/>
      <c r="I111" s="456"/>
      <c r="J111" s="335" t="s">
        <v>328</v>
      </c>
      <c r="K111" s="258"/>
      <c r="L111" s="259"/>
    </row>
    <row r="112" spans="1:12">
      <c r="A112" s="201"/>
      <c r="B112" s="335"/>
      <c r="C112" s="193"/>
      <c r="D112" s="138"/>
      <c r="E112" s="256"/>
      <c r="F112" s="226"/>
      <c r="G112" s="226"/>
      <c r="H112" s="226"/>
      <c r="I112" s="193"/>
      <c r="J112" s="335"/>
      <c r="K112" s="226"/>
      <c r="L112" s="260"/>
    </row>
    <row r="113" spans="1:12">
      <c r="A113" s="201"/>
      <c r="B113" s="261">
        <v>17</v>
      </c>
      <c r="C113" s="193"/>
      <c r="D113" s="205" t="s">
        <v>214</v>
      </c>
      <c r="E113" s="457" t="s">
        <v>333</v>
      </c>
      <c r="F113" s="457"/>
      <c r="G113" s="457"/>
      <c r="H113" s="457"/>
      <c r="I113" s="457"/>
      <c r="J113" s="335" t="s">
        <v>328</v>
      </c>
      <c r="K113" s="226"/>
      <c r="L113" s="260"/>
    </row>
    <row r="114" spans="1:12">
      <c r="A114" s="201"/>
      <c r="B114" s="335"/>
      <c r="C114" s="193"/>
      <c r="D114" s="138"/>
      <c r="E114" s="256"/>
      <c r="F114" s="249"/>
      <c r="G114" s="249"/>
      <c r="H114" s="249"/>
      <c r="I114" s="193"/>
      <c r="J114" s="335"/>
      <c r="K114" s="335"/>
      <c r="L114" s="251"/>
    </row>
    <row r="115" spans="1:12">
      <c r="A115" s="201"/>
      <c r="B115" s="335">
        <v>18</v>
      </c>
      <c r="C115" s="193"/>
      <c r="D115" s="138" t="s">
        <v>214</v>
      </c>
      <c r="E115" s="458" t="s">
        <v>76</v>
      </c>
      <c r="F115" s="458"/>
      <c r="G115" s="458"/>
      <c r="H115" s="458"/>
      <c r="I115" s="458"/>
      <c r="J115" s="335" t="s">
        <v>328</v>
      </c>
      <c r="K115" s="250"/>
      <c r="L115" s="251"/>
    </row>
    <row r="116" spans="1:12">
      <c r="A116" s="201"/>
      <c r="B116" s="335"/>
      <c r="C116" s="193"/>
      <c r="D116" s="138"/>
      <c r="E116" s="256"/>
      <c r="F116" s="252"/>
      <c r="G116" s="252"/>
      <c r="H116" s="252"/>
      <c r="I116" s="193"/>
      <c r="J116" s="335"/>
      <c r="K116" s="196"/>
      <c r="L116" s="197"/>
    </row>
    <row r="117" spans="1:12">
      <c r="A117" s="201"/>
      <c r="B117" s="335">
        <v>19</v>
      </c>
      <c r="C117" s="193"/>
      <c r="D117" s="138" t="s">
        <v>214</v>
      </c>
      <c r="E117" s="458" t="s">
        <v>334</v>
      </c>
      <c r="F117" s="458"/>
      <c r="G117" s="458"/>
      <c r="H117" s="458"/>
      <c r="I117" s="458"/>
      <c r="J117" s="404" t="s">
        <v>328</v>
      </c>
      <c r="K117" s="234">
        <f>'1-Pasqyra e Pozicioni Financiar'!B27</f>
        <v>0</v>
      </c>
      <c r="L117" s="194"/>
    </row>
    <row r="118" spans="1:12">
      <c r="A118" s="201"/>
      <c r="B118" s="335"/>
      <c r="C118" s="193"/>
      <c r="D118" s="138"/>
      <c r="E118" s="256"/>
      <c r="F118" s="252"/>
      <c r="G118" s="252"/>
      <c r="H118" s="252"/>
      <c r="I118" s="193"/>
      <c r="J118" s="335"/>
      <c r="K118" s="193"/>
      <c r="L118" s="194"/>
    </row>
    <row r="119" spans="1:12">
      <c r="A119" s="201"/>
      <c r="B119" s="335">
        <v>20</v>
      </c>
      <c r="C119" s="193"/>
      <c r="D119" s="205" t="s">
        <v>214</v>
      </c>
      <c r="E119" s="238" t="s">
        <v>335</v>
      </c>
      <c r="F119" s="252"/>
      <c r="G119" s="252"/>
      <c r="H119" s="252"/>
      <c r="I119" s="193"/>
      <c r="J119" s="335" t="s">
        <v>328</v>
      </c>
      <c r="K119" s="193"/>
      <c r="L119" s="194"/>
    </row>
    <row r="120" spans="1:12">
      <c r="A120" s="201"/>
      <c r="B120" s="335"/>
      <c r="C120" s="193"/>
      <c r="D120" s="138"/>
      <c r="E120" s="256"/>
      <c r="F120" s="258"/>
      <c r="G120" s="258"/>
      <c r="H120" s="258"/>
      <c r="I120" s="193"/>
      <c r="J120" s="335"/>
      <c r="K120" s="258"/>
      <c r="L120" s="259"/>
    </row>
    <row r="121" spans="1:12">
      <c r="A121" s="201"/>
      <c r="B121" s="335"/>
      <c r="C121" s="193"/>
      <c r="D121" s="236"/>
      <c r="E121" s="237"/>
      <c r="F121" s="205"/>
      <c r="G121" s="193"/>
      <c r="H121" s="193"/>
      <c r="I121" s="193"/>
      <c r="J121" s="335"/>
      <c r="K121" s="193"/>
      <c r="L121" s="194"/>
    </row>
    <row r="122" spans="1:12">
      <c r="A122" s="201"/>
      <c r="B122" s="335">
        <v>22</v>
      </c>
      <c r="C122" s="193"/>
      <c r="D122" s="198">
        <v>5</v>
      </c>
      <c r="E122" s="253" t="s">
        <v>336</v>
      </c>
      <c r="F122" s="205"/>
      <c r="G122" s="193"/>
      <c r="H122" s="193"/>
      <c r="I122" s="193"/>
      <c r="J122" s="335" t="s">
        <v>328</v>
      </c>
      <c r="K122" s="193"/>
      <c r="L122" s="194"/>
    </row>
    <row r="123" spans="1:12">
      <c r="A123" s="201"/>
      <c r="B123" s="335"/>
      <c r="C123" s="193"/>
      <c r="D123" s="193"/>
      <c r="E123" s="193"/>
      <c r="F123" s="193"/>
      <c r="G123" s="193"/>
      <c r="H123" s="193"/>
      <c r="I123" s="193"/>
      <c r="J123" s="335"/>
      <c r="K123" s="193"/>
      <c r="L123" s="194"/>
    </row>
    <row r="124" spans="1:12">
      <c r="A124" s="201"/>
      <c r="B124" s="335">
        <v>23</v>
      </c>
      <c r="C124" s="193"/>
      <c r="D124" s="198">
        <v>6</v>
      </c>
      <c r="E124" s="253" t="s">
        <v>337</v>
      </c>
      <c r="F124" s="205"/>
      <c r="G124" s="193"/>
      <c r="H124" s="193"/>
      <c r="I124" s="193"/>
      <c r="J124" s="335" t="s">
        <v>328</v>
      </c>
      <c r="K124" s="193"/>
      <c r="L124" s="194"/>
    </row>
    <row r="125" spans="1:12">
      <c r="A125" s="201"/>
      <c r="B125" s="335"/>
      <c r="C125" s="193"/>
      <c r="D125" s="193"/>
      <c r="E125" s="193"/>
      <c r="F125" s="193"/>
      <c r="G125" s="193"/>
      <c r="H125" s="193"/>
      <c r="I125" s="193"/>
      <c r="J125" s="335"/>
      <c r="K125" s="193"/>
      <c r="L125" s="194"/>
    </row>
    <row r="126" spans="1:12">
      <c r="A126" s="201"/>
      <c r="B126" s="335">
        <v>24</v>
      </c>
      <c r="C126" s="193"/>
      <c r="D126" s="198">
        <v>7</v>
      </c>
      <c r="E126" s="253" t="s">
        <v>338</v>
      </c>
      <c r="F126" s="205"/>
      <c r="G126" s="193"/>
      <c r="H126" s="193"/>
      <c r="I126" s="193"/>
      <c r="J126" s="335" t="s">
        <v>328</v>
      </c>
      <c r="K126" s="193"/>
      <c r="L126" s="194"/>
    </row>
    <row r="127" spans="1:12">
      <c r="A127" s="201"/>
      <c r="B127" s="335"/>
      <c r="C127" s="193"/>
      <c r="D127" s="193"/>
      <c r="E127" s="193"/>
      <c r="F127" s="193"/>
      <c r="G127" s="193"/>
      <c r="H127" s="335"/>
      <c r="I127" s="193"/>
      <c r="J127" s="335"/>
      <c r="K127" s="193"/>
      <c r="L127" s="194"/>
    </row>
    <row r="128" spans="1:12">
      <c r="A128" s="201"/>
      <c r="B128" s="335">
        <v>25</v>
      </c>
      <c r="C128" s="193"/>
      <c r="D128" s="236" t="s">
        <v>214</v>
      </c>
      <c r="E128" s="205" t="s">
        <v>339</v>
      </c>
      <c r="F128" s="193"/>
      <c r="G128" s="193"/>
      <c r="H128" s="335"/>
      <c r="I128" s="193"/>
      <c r="J128" s="335" t="s">
        <v>328</v>
      </c>
      <c r="K128" s="234">
        <v>0</v>
      </c>
      <c r="L128" s="235"/>
    </row>
    <row r="129" spans="1:19">
      <c r="A129" s="201"/>
      <c r="B129" s="335"/>
      <c r="C129" s="193"/>
      <c r="D129" s="193"/>
      <c r="E129" s="193"/>
      <c r="F129" s="193"/>
      <c r="G129" s="193"/>
      <c r="H129" s="335"/>
      <c r="I129" s="193"/>
      <c r="J129" s="335"/>
      <c r="K129" s="193"/>
      <c r="L129" s="194"/>
    </row>
    <row r="130" spans="1:19">
      <c r="A130" s="201"/>
      <c r="B130" s="335">
        <v>27</v>
      </c>
      <c r="C130" s="193"/>
      <c r="D130" s="245" t="s">
        <v>215</v>
      </c>
      <c r="E130" s="245" t="s">
        <v>216</v>
      </c>
      <c r="F130" s="193"/>
      <c r="G130" s="193"/>
      <c r="H130" s="335"/>
      <c r="I130" s="193"/>
      <c r="J130" s="335" t="s">
        <v>328</v>
      </c>
      <c r="K130" s="193"/>
      <c r="L130" s="194"/>
    </row>
    <row r="131" spans="1:19">
      <c r="A131" s="201"/>
      <c r="B131" s="335"/>
      <c r="C131" s="193"/>
      <c r="D131" s="193"/>
      <c r="E131" s="252"/>
      <c r="F131" s="252"/>
      <c r="G131" s="193"/>
      <c r="H131" s="335"/>
      <c r="I131" s="193"/>
      <c r="J131" s="335"/>
      <c r="K131" s="193"/>
      <c r="L131" s="194"/>
    </row>
    <row r="132" spans="1:19">
      <c r="A132" s="201"/>
      <c r="B132" s="335">
        <v>28</v>
      </c>
      <c r="C132" s="193"/>
      <c r="D132" s="245">
        <v>1</v>
      </c>
      <c r="E132" s="262" t="s">
        <v>340</v>
      </c>
      <c r="F132" s="193"/>
      <c r="G132" s="193"/>
      <c r="H132" s="335"/>
      <c r="I132" s="193"/>
      <c r="J132" s="335" t="s">
        <v>328</v>
      </c>
      <c r="K132" s="193"/>
      <c r="L132" s="194"/>
    </row>
    <row r="133" spans="1:19">
      <c r="A133" s="201"/>
      <c r="B133" s="335"/>
      <c r="C133" s="193"/>
      <c r="D133" s="245"/>
      <c r="E133" s="262"/>
      <c r="F133" s="193"/>
      <c r="G133" s="193"/>
      <c r="H133" s="335"/>
      <c r="I133" s="193"/>
      <c r="J133" s="335"/>
      <c r="K133" s="193"/>
      <c r="L133" s="194"/>
    </row>
    <row r="134" spans="1:19">
      <c r="A134" s="201"/>
      <c r="B134" s="335">
        <v>29</v>
      </c>
      <c r="C134" s="193"/>
      <c r="D134" s="245">
        <v>2</v>
      </c>
      <c r="E134" s="245" t="s">
        <v>341</v>
      </c>
      <c r="F134" s="193"/>
      <c r="G134" s="193"/>
      <c r="H134" s="193"/>
      <c r="I134" s="193"/>
      <c r="J134" s="335" t="s">
        <v>328</v>
      </c>
      <c r="K134" s="193"/>
      <c r="L134" s="194"/>
    </row>
    <row r="135" spans="1:19">
      <c r="A135" s="201"/>
      <c r="B135" s="335"/>
      <c r="C135" s="193"/>
      <c r="D135" s="193"/>
      <c r="E135" s="193"/>
      <c r="F135" s="193"/>
      <c r="G135" s="193"/>
      <c r="H135" s="193"/>
      <c r="I135" s="193"/>
      <c r="J135" s="193"/>
      <c r="K135" s="193"/>
      <c r="L135" s="194"/>
    </row>
    <row r="136" spans="1:19">
      <c r="A136" s="201"/>
      <c r="B136" s="335"/>
      <c r="C136" s="193"/>
      <c r="D136" s="193"/>
      <c r="E136" s="193"/>
      <c r="F136" s="193" t="s">
        <v>342</v>
      </c>
      <c r="G136" s="193"/>
      <c r="H136" s="193"/>
      <c r="I136" s="193"/>
      <c r="J136" s="193"/>
      <c r="K136" s="193"/>
      <c r="L136" s="194"/>
    </row>
    <row r="137" spans="1:19">
      <c r="A137" s="201"/>
      <c r="B137" s="335"/>
      <c r="C137" s="193"/>
      <c r="D137" s="450" t="s">
        <v>199</v>
      </c>
      <c r="E137" s="450" t="s">
        <v>217</v>
      </c>
      <c r="F137" s="452" t="s">
        <v>218</v>
      </c>
      <c r="G137" s="453"/>
      <c r="H137" s="454"/>
      <c r="I137" s="452" t="s">
        <v>219</v>
      </c>
      <c r="J137" s="453"/>
      <c r="K137" s="454"/>
      <c r="L137" s="263"/>
    </row>
    <row r="138" spans="1:19">
      <c r="A138" s="201"/>
      <c r="B138" s="335"/>
      <c r="C138" s="193"/>
      <c r="D138" s="451"/>
      <c r="E138" s="451"/>
      <c r="F138" s="264" t="s">
        <v>220</v>
      </c>
      <c r="G138" s="264" t="s">
        <v>221</v>
      </c>
      <c r="H138" s="264" t="s">
        <v>222</v>
      </c>
      <c r="I138" s="264" t="s">
        <v>220</v>
      </c>
      <c r="J138" s="264" t="s">
        <v>221</v>
      </c>
      <c r="K138" s="264" t="s">
        <v>222</v>
      </c>
      <c r="L138" s="263"/>
    </row>
    <row r="139" spans="1:19" s="368" customFormat="1">
      <c r="A139" s="361"/>
      <c r="B139" s="366">
        <v>30</v>
      </c>
      <c r="C139" s="367"/>
      <c r="D139" s="362"/>
      <c r="E139" s="367" t="s">
        <v>343</v>
      </c>
      <c r="F139" s="363">
        <v>20968500</v>
      </c>
      <c r="G139" s="362">
        <v>0</v>
      </c>
      <c r="H139" s="363">
        <f>F139-G139</f>
        <v>20968500</v>
      </c>
      <c r="I139" s="363">
        <v>20968500</v>
      </c>
      <c r="J139" s="362">
        <v>0</v>
      </c>
      <c r="K139" s="363">
        <f>I139-J139</f>
        <v>20968500</v>
      </c>
      <c r="L139" s="364"/>
    </row>
    <row r="140" spans="1:19" s="368" customFormat="1">
      <c r="A140" s="361"/>
      <c r="B140" s="366">
        <v>31</v>
      </c>
      <c r="C140" s="367"/>
      <c r="D140" s="362"/>
      <c r="E140" s="365" t="s">
        <v>344</v>
      </c>
      <c r="F140" s="363">
        <f>K140</f>
        <v>355555397</v>
      </c>
      <c r="G140" s="362">
        <v>17777769</v>
      </c>
      <c r="H140" s="363">
        <f>F140-G140</f>
        <v>337777628</v>
      </c>
      <c r="I140" s="363">
        <f>351760645+21661087</f>
        <v>373421732</v>
      </c>
      <c r="J140" s="362">
        <f>17588032+278303</f>
        <v>17866335</v>
      </c>
      <c r="K140" s="363">
        <f>I140-J140</f>
        <v>355555397</v>
      </c>
      <c r="L140" s="364"/>
      <c r="M140" s="369"/>
      <c r="N140" s="369"/>
      <c r="P140" s="369"/>
    </row>
    <row r="141" spans="1:19" s="368" customFormat="1">
      <c r="A141" s="361"/>
      <c r="B141" s="366">
        <v>32</v>
      </c>
      <c r="C141" s="367"/>
      <c r="D141" s="362"/>
      <c r="E141" s="365" t="s">
        <v>345</v>
      </c>
      <c r="F141" s="363">
        <f>K141</f>
        <v>597334</v>
      </c>
      <c r="G141" s="362">
        <v>119466</v>
      </c>
      <c r="H141" s="363">
        <f>F141-G141</f>
        <v>477868</v>
      </c>
      <c r="I141" s="363">
        <v>746667</v>
      </c>
      <c r="J141" s="362">
        <v>149333</v>
      </c>
      <c r="K141" s="363">
        <f>I141-J141</f>
        <v>597334</v>
      </c>
      <c r="L141" s="364"/>
      <c r="M141" s="369"/>
    </row>
    <row r="142" spans="1:19" s="368" customFormat="1">
      <c r="A142" s="361"/>
      <c r="B142" s="366">
        <v>33</v>
      </c>
      <c r="C142" s="367"/>
      <c r="D142" s="365"/>
      <c r="E142" s="365" t="s">
        <v>346</v>
      </c>
      <c r="F142" s="370">
        <f>K142</f>
        <v>53936712</v>
      </c>
      <c r="G142" s="370"/>
      <c r="H142" s="370">
        <f>F142-G142+523813</f>
        <v>54460525</v>
      </c>
      <c r="I142" s="370">
        <v>77563615</v>
      </c>
      <c r="J142" s="370">
        <v>23626903</v>
      </c>
      <c r="K142" s="370">
        <f>I142-J142</f>
        <v>53936712</v>
      </c>
      <c r="L142" s="371"/>
      <c r="M142" s="369"/>
      <c r="N142" s="369"/>
      <c r="P142" s="369"/>
    </row>
    <row r="143" spans="1:19">
      <c r="A143" s="201"/>
      <c r="B143" s="335"/>
      <c r="C143" s="193"/>
      <c r="D143" s="214"/>
      <c r="E143" s="214" t="s">
        <v>392</v>
      </c>
      <c r="F143" s="351">
        <f t="shared" ref="F143:G143" si="0">SUM(F139:F142)</f>
        <v>431057943</v>
      </c>
      <c r="G143" s="351">
        <f t="shared" si="0"/>
        <v>17897235</v>
      </c>
      <c r="H143" s="351">
        <f>SUM(H139:H142)</f>
        <v>413684521</v>
      </c>
      <c r="I143" s="314">
        <f>SUM(I140:I142)</f>
        <v>451732014</v>
      </c>
      <c r="J143" s="314">
        <f>SUM(J140:J142)</f>
        <v>41642571</v>
      </c>
      <c r="K143" s="314">
        <f>SUM(K140:K142)</f>
        <v>410089443</v>
      </c>
      <c r="L143" s="194"/>
      <c r="N143" s="368"/>
      <c r="O143" s="368"/>
      <c r="P143" s="368"/>
      <c r="Q143" s="368"/>
      <c r="R143" s="368"/>
      <c r="S143" s="368"/>
    </row>
    <row r="144" spans="1:19">
      <c r="A144" s="201"/>
      <c r="B144" s="202"/>
      <c r="C144" s="138"/>
      <c r="D144" s="138"/>
      <c r="E144" s="245"/>
      <c r="F144" s="245"/>
      <c r="G144" s="267"/>
      <c r="H144" s="267">
        <f>H143-'1-Pasqyra e Pozicioni Financiar'!B55</f>
        <v>0</v>
      </c>
      <c r="I144" s="245"/>
      <c r="J144" s="202"/>
      <c r="K144" s="267"/>
      <c r="L144" s="246"/>
      <c r="N144" s="369"/>
      <c r="O144" s="368"/>
      <c r="P144" s="369"/>
      <c r="Q144" s="368"/>
      <c r="R144" s="368"/>
      <c r="S144" s="368"/>
    </row>
    <row r="145" spans="1:19">
      <c r="A145" s="201"/>
      <c r="B145" s="335">
        <v>34</v>
      </c>
      <c r="C145" s="193"/>
      <c r="D145" s="245">
        <v>3</v>
      </c>
      <c r="E145" s="245" t="s">
        <v>347</v>
      </c>
      <c r="F145" s="193"/>
      <c r="G145" s="193"/>
      <c r="H145" s="193"/>
      <c r="I145" s="193"/>
      <c r="J145" s="193" t="s">
        <v>328</v>
      </c>
      <c r="K145" s="245"/>
      <c r="L145" s="246"/>
      <c r="N145" s="368"/>
      <c r="O145" s="368"/>
      <c r="P145" s="368"/>
      <c r="Q145" s="368"/>
      <c r="R145" s="368"/>
      <c r="S145" s="368"/>
    </row>
    <row r="146" spans="1:19">
      <c r="A146" s="201"/>
      <c r="B146" s="335"/>
      <c r="C146" s="193"/>
      <c r="D146" s="245"/>
      <c r="E146" s="245"/>
      <c r="F146" s="193"/>
      <c r="G146" s="193"/>
      <c r="H146" s="193"/>
      <c r="I146" s="193"/>
      <c r="J146" s="193"/>
      <c r="K146" s="245"/>
      <c r="L146" s="246"/>
      <c r="N146" s="369"/>
      <c r="O146" s="368"/>
      <c r="P146" s="369"/>
      <c r="Q146" s="368"/>
      <c r="R146" s="368"/>
      <c r="S146" s="368"/>
    </row>
    <row r="147" spans="1:19">
      <c r="A147" s="201"/>
      <c r="B147" s="335">
        <v>35</v>
      </c>
      <c r="C147" s="138"/>
      <c r="D147" s="245">
        <v>4</v>
      </c>
      <c r="E147" s="245" t="s">
        <v>348</v>
      </c>
      <c r="F147" s="138"/>
      <c r="G147" s="138"/>
      <c r="H147" s="138"/>
      <c r="I147" s="193"/>
      <c r="J147" s="138" t="s">
        <v>328</v>
      </c>
      <c r="K147" s="245"/>
      <c r="L147" s="246"/>
      <c r="N147" s="368"/>
      <c r="O147" s="368"/>
      <c r="P147" s="368"/>
      <c r="Q147" s="368"/>
      <c r="R147" s="368"/>
      <c r="S147" s="368"/>
    </row>
    <row r="148" spans="1:19">
      <c r="A148" s="201"/>
      <c r="B148" s="335"/>
      <c r="C148" s="138"/>
      <c r="D148" s="245"/>
      <c r="E148" s="245"/>
      <c r="F148" s="138"/>
      <c r="G148" s="138"/>
      <c r="H148" s="138"/>
      <c r="I148" s="193"/>
      <c r="J148" s="138"/>
      <c r="K148" s="245"/>
      <c r="L148" s="246"/>
      <c r="N148" s="369"/>
      <c r="O148" s="368"/>
      <c r="P148" s="369"/>
      <c r="Q148" s="368"/>
      <c r="R148" s="368"/>
      <c r="S148" s="368"/>
    </row>
    <row r="149" spans="1:19" ht="15">
      <c r="A149" s="201"/>
      <c r="B149" s="335">
        <v>36</v>
      </c>
      <c r="C149" s="138"/>
      <c r="D149" s="245">
        <v>5</v>
      </c>
      <c r="E149" s="245" t="s">
        <v>349</v>
      </c>
      <c r="F149" s="138"/>
      <c r="G149" s="244"/>
      <c r="H149" s="244"/>
      <c r="I149" s="193"/>
      <c r="J149" s="138" t="s">
        <v>328</v>
      </c>
      <c r="K149" s="245"/>
      <c r="L149" s="246"/>
      <c r="N149" s="368"/>
      <c r="O149" s="368"/>
      <c r="P149" s="368"/>
      <c r="Q149" s="368"/>
      <c r="R149" s="368"/>
      <c r="S149" s="368"/>
    </row>
    <row r="150" spans="1:19" ht="15">
      <c r="A150" s="201"/>
      <c r="B150" s="335"/>
      <c r="C150" s="138"/>
      <c r="D150" s="245"/>
      <c r="E150" s="245"/>
      <c r="F150" s="138"/>
      <c r="G150" s="244"/>
      <c r="H150" s="244"/>
      <c r="I150" s="193"/>
      <c r="J150" s="138"/>
      <c r="K150" s="245"/>
      <c r="L150" s="246"/>
    </row>
    <row r="151" spans="1:19" ht="15">
      <c r="A151" s="201"/>
      <c r="B151" s="335">
        <v>37</v>
      </c>
      <c r="C151" s="138"/>
      <c r="D151" s="245">
        <v>6</v>
      </c>
      <c r="E151" s="245" t="s">
        <v>350</v>
      </c>
      <c r="F151" s="244"/>
      <c r="G151" s="244"/>
      <c r="H151" s="244"/>
      <c r="I151" s="193"/>
      <c r="J151" s="138" t="s">
        <v>328</v>
      </c>
      <c r="K151" s="245"/>
      <c r="L151" s="246"/>
    </row>
    <row r="152" spans="1:19" ht="15">
      <c r="A152" s="201"/>
      <c r="B152" s="335"/>
      <c r="C152" s="138"/>
      <c r="D152" s="245"/>
      <c r="E152" s="245"/>
      <c r="F152" s="244"/>
      <c r="G152" s="244"/>
      <c r="H152" s="244"/>
      <c r="I152" s="138"/>
      <c r="J152" s="202"/>
      <c r="K152" s="245"/>
      <c r="L152" s="246"/>
    </row>
    <row r="153" spans="1:19">
      <c r="A153" s="201"/>
      <c r="B153" s="202"/>
      <c r="C153" s="138"/>
      <c r="D153" s="265" t="s">
        <v>195</v>
      </c>
      <c r="E153" s="199" t="s">
        <v>351</v>
      </c>
      <c r="F153" s="199"/>
      <c r="G153" s="266"/>
      <c r="H153" s="266"/>
      <c r="I153" s="138"/>
      <c r="J153" s="202"/>
      <c r="K153" s="267"/>
      <c r="L153" s="246"/>
    </row>
    <row r="154" spans="1:19">
      <c r="A154" s="201"/>
      <c r="B154" s="202"/>
      <c r="C154" s="138"/>
      <c r="D154" s="265"/>
      <c r="E154" s="199"/>
      <c r="F154" s="199"/>
      <c r="G154" s="266"/>
      <c r="H154" s="266"/>
      <c r="I154" s="138"/>
      <c r="J154" s="202"/>
      <c r="K154" s="245"/>
      <c r="L154" s="246"/>
    </row>
    <row r="155" spans="1:19">
      <c r="A155" s="201"/>
      <c r="B155" s="202">
        <v>40</v>
      </c>
      <c r="C155" s="138"/>
      <c r="D155" s="198">
        <v>1</v>
      </c>
      <c r="E155" s="253" t="s">
        <v>352</v>
      </c>
      <c r="F155" s="205"/>
      <c r="G155" s="245"/>
      <c r="H155" s="245"/>
      <c r="I155" s="193"/>
      <c r="J155" s="138" t="s">
        <v>328</v>
      </c>
      <c r="K155" s="245"/>
      <c r="L155" s="246"/>
    </row>
    <row r="156" spans="1:19">
      <c r="A156" s="201"/>
      <c r="B156" s="202"/>
      <c r="C156" s="138"/>
      <c r="D156" s="198"/>
      <c r="E156" s="253"/>
      <c r="F156" s="205"/>
      <c r="G156" s="245"/>
      <c r="H156" s="245"/>
      <c r="I156" s="193"/>
      <c r="J156" s="138"/>
      <c r="K156" s="245"/>
      <c r="L156" s="246"/>
    </row>
    <row r="157" spans="1:19">
      <c r="A157" s="192"/>
      <c r="B157" s="202">
        <v>41</v>
      </c>
      <c r="C157" s="138"/>
      <c r="D157" s="198">
        <v>2</v>
      </c>
      <c r="E157" s="253" t="s">
        <v>353</v>
      </c>
      <c r="F157" s="205"/>
      <c r="G157" s="138"/>
      <c r="H157" s="138"/>
      <c r="I157" s="193"/>
      <c r="J157" s="138" t="s">
        <v>328</v>
      </c>
      <c r="K157" s="193"/>
      <c r="L157" s="194"/>
    </row>
    <row r="158" spans="1:19">
      <c r="A158" s="192"/>
      <c r="B158" s="202"/>
      <c r="C158" s="138"/>
      <c r="D158" s="198"/>
      <c r="E158" s="253"/>
      <c r="F158" s="205"/>
      <c r="G158" s="138"/>
      <c r="H158" s="138"/>
      <c r="I158" s="193"/>
      <c r="J158" s="138"/>
      <c r="K158" s="193"/>
      <c r="L158" s="194"/>
    </row>
    <row r="159" spans="1:19">
      <c r="A159" s="192"/>
      <c r="B159" s="202">
        <v>42</v>
      </c>
      <c r="C159" s="138"/>
      <c r="D159" s="236" t="s">
        <v>214</v>
      </c>
      <c r="E159" s="238" t="s">
        <v>354</v>
      </c>
      <c r="F159" s="138"/>
      <c r="G159" s="138"/>
      <c r="H159" s="138"/>
      <c r="I159" s="193"/>
      <c r="J159" s="138" t="s">
        <v>328</v>
      </c>
      <c r="K159" s="193"/>
      <c r="L159" s="194"/>
    </row>
    <row r="160" spans="1:19">
      <c r="A160" s="192"/>
      <c r="B160" s="202"/>
      <c r="C160" s="138"/>
      <c r="D160" s="236"/>
      <c r="E160" s="238"/>
      <c r="F160" s="138"/>
      <c r="G160" s="138"/>
      <c r="H160" s="138"/>
      <c r="I160" s="193"/>
      <c r="J160" s="138"/>
      <c r="K160" s="193"/>
      <c r="L160" s="194"/>
    </row>
    <row r="161" spans="1:14">
      <c r="A161" s="192"/>
      <c r="B161" s="202">
        <v>43</v>
      </c>
      <c r="C161" s="138"/>
      <c r="D161" s="236" t="s">
        <v>214</v>
      </c>
      <c r="E161" s="238" t="s">
        <v>355</v>
      </c>
      <c r="F161" s="138"/>
      <c r="G161" s="138"/>
      <c r="H161" s="138"/>
      <c r="I161" s="193"/>
      <c r="J161" s="404" t="s">
        <v>266</v>
      </c>
      <c r="K161" s="406">
        <f>'1-Pasqyra e Pozicioni Financiar'!B62</f>
        <v>55445408</v>
      </c>
      <c r="L161" s="194"/>
    </row>
    <row r="162" spans="1:14">
      <c r="A162" s="192"/>
      <c r="B162" s="202"/>
      <c r="C162" s="138"/>
      <c r="D162" s="236"/>
      <c r="E162" s="238"/>
      <c r="F162" s="138"/>
      <c r="G162" s="138"/>
      <c r="H162" s="138"/>
      <c r="I162" s="193"/>
      <c r="J162" s="138"/>
      <c r="K162" s="193"/>
      <c r="L162" s="194"/>
    </row>
    <row r="163" spans="1:14">
      <c r="A163" s="192"/>
      <c r="B163" s="202">
        <v>44</v>
      </c>
      <c r="C163" s="138"/>
      <c r="D163" s="198">
        <v>3</v>
      </c>
      <c r="E163" s="253" t="s">
        <v>356</v>
      </c>
      <c r="F163" s="205"/>
      <c r="G163" s="138"/>
      <c r="H163" s="138"/>
      <c r="I163" s="193"/>
      <c r="J163" s="138" t="s">
        <v>328</v>
      </c>
      <c r="K163" s="193"/>
      <c r="L163" s="194"/>
    </row>
    <row r="164" spans="1:14">
      <c r="A164" s="192"/>
      <c r="B164" s="202"/>
      <c r="C164" s="138"/>
      <c r="D164" s="198"/>
      <c r="E164" s="253"/>
      <c r="F164" s="205"/>
      <c r="G164" s="138"/>
      <c r="H164" s="138"/>
      <c r="I164" s="193"/>
      <c r="J164" s="138"/>
      <c r="K164" s="193"/>
      <c r="L164" s="194"/>
    </row>
    <row r="165" spans="1:14">
      <c r="A165" s="192"/>
      <c r="B165" s="202">
        <v>45</v>
      </c>
      <c r="C165" s="138"/>
      <c r="D165" s="236" t="s">
        <v>214</v>
      </c>
      <c r="E165" s="238" t="s">
        <v>357</v>
      </c>
      <c r="F165" s="138"/>
      <c r="G165" s="138"/>
      <c r="H165" s="138"/>
      <c r="I165" s="193"/>
      <c r="J165" s="245" t="s">
        <v>266</v>
      </c>
      <c r="K165" s="268">
        <f>SUM(K166:K212)</f>
        <v>123631477</v>
      </c>
      <c r="L165" s="239"/>
      <c r="M165" s="221">
        <f>K165-'1-Pasqyra e Pozicioni Financiar'!B65</f>
        <v>0</v>
      </c>
      <c r="N165" s="221"/>
    </row>
    <row r="166" spans="1:14">
      <c r="A166" s="192"/>
      <c r="B166" s="202"/>
      <c r="C166" s="138"/>
      <c r="D166" s="352">
        <v>1</v>
      </c>
      <c r="E166" s="353" t="s">
        <v>463</v>
      </c>
      <c r="F166" s="353"/>
      <c r="G166" s="354"/>
      <c r="H166" s="354"/>
      <c r="I166" s="354"/>
      <c r="J166" s="372" t="s">
        <v>266</v>
      </c>
      <c r="K166" s="356">
        <v>236400</v>
      </c>
      <c r="L166" s="194"/>
    </row>
    <row r="167" spans="1:14">
      <c r="A167" s="192"/>
      <c r="B167" s="202"/>
      <c r="C167" s="138"/>
      <c r="D167" s="352">
        <v>2</v>
      </c>
      <c r="E167" s="353" t="s">
        <v>464</v>
      </c>
      <c r="F167" s="353"/>
      <c r="G167" s="354"/>
      <c r="H167" s="354"/>
      <c r="I167" s="354"/>
      <c r="J167" s="372" t="s">
        <v>266</v>
      </c>
      <c r="K167" s="356">
        <v>150000</v>
      </c>
      <c r="L167" s="194"/>
    </row>
    <row r="168" spans="1:14">
      <c r="A168" s="192"/>
      <c r="B168" s="202"/>
      <c r="C168" s="138"/>
      <c r="D168" s="352">
        <v>3</v>
      </c>
      <c r="E168" s="353" t="s">
        <v>465</v>
      </c>
      <c r="F168" s="353"/>
      <c r="G168" s="354"/>
      <c r="H168" s="354"/>
      <c r="I168" s="354"/>
      <c r="J168" s="372" t="s">
        <v>266</v>
      </c>
      <c r="K168" s="356">
        <v>4501</v>
      </c>
      <c r="L168" s="194"/>
    </row>
    <row r="169" spans="1:14">
      <c r="A169" s="192"/>
      <c r="B169" s="202"/>
      <c r="C169" s="138"/>
      <c r="D169" s="352">
        <v>4</v>
      </c>
      <c r="E169" s="353" t="s">
        <v>466</v>
      </c>
      <c r="F169" s="353"/>
      <c r="G169" s="354"/>
      <c r="H169" s="354"/>
      <c r="I169" s="354"/>
      <c r="J169" s="372" t="s">
        <v>266</v>
      </c>
      <c r="K169" s="356">
        <v>65520</v>
      </c>
      <c r="L169" s="194"/>
    </row>
    <row r="170" spans="1:14">
      <c r="A170" s="192"/>
      <c r="B170" s="202"/>
      <c r="C170" s="138"/>
      <c r="D170" s="352">
        <v>5</v>
      </c>
      <c r="E170" s="353" t="s">
        <v>467</v>
      </c>
      <c r="F170" s="353"/>
      <c r="G170" s="354"/>
      <c r="H170" s="354"/>
      <c r="I170" s="354"/>
      <c r="J170" s="372" t="s">
        <v>266</v>
      </c>
      <c r="K170" s="356">
        <v>722408</v>
      </c>
      <c r="L170" s="194"/>
    </row>
    <row r="171" spans="1:14">
      <c r="A171" s="192"/>
      <c r="B171" s="202"/>
      <c r="C171" s="138"/>
      <c r="D171" s="352">
        <v>6</v>
      </c>
      <c r="E171" s="353" t="s">
        <v>468</v>
      </c>
      <c r="F171" s="353"/>
      <c r="G171" s="354"/>
      <c r="H171" s="354"/>
      <c r="I171" s="354"/>
      <c r="J171" s="372" t="s">
        <v>266</v>
      </c>
      <c r="K171" s="356">
        <v>2494848</v>
      </c>
      <c r="L171" s="194"/>
    </row>
    <row r="172" spans="1:14">
      <c r="A172" s="192"/>
      <c r="B172" s="202"/>
      <c r="C172" s="138"/>
      <c r="D172" s="352">
        <v>7</v>
      </c>
      <c r="E172" s="353" t="s">
        <v>469</v>
      </c>
      <c r="F172" s="353"/>
      <c r="G172" s="354"/>
      <c r="H172" s="354"/>
      <c r="I172" s="354"/>
      <c r="J172" s="372" t="s">
        <v>266</v>
      </c>
      <c r="K172" s="357">
        <v>3627889</v>
      </c>
      <c r="L172" s="194"/>
    </row>
    <row r="173" spans="1:14">
      <c r="A173" s="192"/>
      <c r="B173" s="202"/>
      <c r="C173" s="138"/>
      <c r="D173" s="352">
        <v>8</v>
      </c>
      <c r="E173" s="353" t="s">
        <v>470</v>
      </c>
      <c r="F173" s="353"/>
      <c r="G173" s="354"/>
      <c r="H173" s="354"/>
      <c r="I173" s="354"/>
      <c r="J173" s="372" t="s">
        <v>266</v>
      </c>
      <c r="K173" s="356">
        <v>67747</v>
      </c>
      <c r="L173" s="194"/>
    </row>
    <row r="174" spans="1:14">
      <c r="A174" s="192"/>
      <c r="B174" s="202"/>
      <c r="C174" s="138"/>
      <c r="D174" s="352">
        <v>9</v>
      </c>
      <c r="E174" s="353" t="s">
        <v>471</v>
      </c>
      <c r="F174" s="353"/>
      <c r="G174" s="354"/>
      <c r="H174" s="354"/>
      <c r="I174" s="354"/>
      <c r="J174" s="372" t="s">
        <v>266</v>
      </c>
      <c r="K174" s="356">
        <v>25333</v>
      </c>
      <c r="L174" s="194"/>
    </row>
    <row r="175" spans="1:14">
      <c r="A175" s="192"/>
      <c r="B175" s="202"/>
      <c r="C175" s="138"/>
      <c r="D175" s="352">
        <v>10</v>
      </c>
      <c r="E175" s="353" t="s">
        <v>472</v>
      </c>
      <c r="F175" s="353"/>
      <c r="G175" s="354"/>
      <c r="H175" s="354"/>
      <c r="I175" s="354"/>
      <c r="J175" s="372" t="s">
        <v>266</v>
      </c>
      <c r="K175" s="356">
        <v>6656806</v>
      </c>
      <c r="L175" s="194"/>
    </row>
    <row r="176" spans="1:14">
      <c r="A176" s="192"/>
      <c r="B176" s="202"/>
      <c r="C176" s="138"/>
      <c r="D176" s="352">
        <v>11</v>
      </c>
      <c r="E176" s="353" t="s">
        <v>473</v>
      </c>
      <c r="F176" s="353"/>
      <c r="G176" s="354"/>
      <c r="H176" s="354"/>
      <c r="I176" s="354"/>
      <c r="J176" s="372" t="s">
        <v>266</v>
      </c>
      <c r="K176" s="356">
        <v>1806896</v>
      </c>
      <c r="L176" s="194"/>
    </row>
    <row r="177" spans="1:12" s="317" customFormat="1">
      <c r="A177" s="315"/>
      <c r="B177" s="241"/>
      <c r="C177" s="240"/>
      <c r="D177" s="352">
        <v>12</v>
      </c>
      <c r="E177" s="238" t="s">
        <v>474</v>
      </c>
      <c r="F177" s="256"/>
      <c r="G177" s="256"/>
      <c r="H177" s="256"/>
      <c r="I177" s="355"/>
      <c r="J177" s="372" t="s">
        <v>266</v>
      </c>
      <c r="K177" s="256">
        <v>7410674</v>
      </c>
      <c r="L177" s="316"/>
    </row>
    <row r="178" spans="1:12" s="317" customFormat="1">
      <c r="A178" s="315"/>
      <c r="B178" s="241"/>
      <c r="C178" s="240"/>
      <c r="D178" s="352">
        <v>13</v>
      </c>
      <c r="E178" s="238" t="s">
        <v>475</v>
      </c>
      <c r="F178" s="256"/>
      <c r="G178" s="256"/>
      <c r="H178" s="256"/>
      <c r="I178" s="355"/>
      <c r="J178" s="372" t="s">
        <v>266</v>
      </c>
      <c r="K178" s="256">
        <v>35994</v>
      </c>
      <c r="L178" s="316"/>
    </row>
    <row r="179" spans="1:12" s="317" customFormat="1">
      <c r="A179" s="315"/>
      <c r="B179" s="241"/>
      <c r="C179" s="240"/>
      <c r="D179" s="352">
        <v>14</v>
      </c>
      <c r="E179" s="238" t="s">
        <v>476</v>
      </c>
      <c r="F179" s="256"/>
      <c r="G179" s="256"/>
      <c r="H179" s="256"/>
      <c r="I179" s="355"/>
      <c r="J179" s="372" t="s">
        <v>266</v>
      </c>
      <c r="K179" s="256">
        <v>482890</v>
      </c>
      <c r="L179" s="316"/>
    </row>
    <row r="180" spans="1:12" s="317" customFormat="1">
      <c r="A180" s="315"/>
      <c r="B180" s="241"/>
      <c r="C180" s="240"/>
      <c r="D180" s="352">
        <v>15</v>
      </c>
      <c r="E180" s="238" t="s">
        <v>419</v>
      </c>
      <c r="F180" s="256"/>
      <c r="G180" s="256"/>
      <c r="H180" s="256"/>
      <c r="I180" s="355"/>
      <c r="J180" s="372" t="s">
        <v>266</v>
      </c>
      <c r="K180" s="256">
        <v>1369287</v>
      </c>
      <c r="L180" s="316"/>
    </row>
    <row r="181" spans="1:12" s="317" customFormat="1">
      <c r="A181" s="315"/>
      <c r="B181" s="241"/>
      <c r="C181" s="240"/>
      <c r="D181" s="352">
        <v>16</v>
      </c>
      <c r="E181" s="238" t="s">
        <v>477</v>
      </c>
      <c r="F181" s="256"/>
      <c r="G181" s="256"/>
      <c r="H181" s="256"/>
      <c r="I181" s="355"/>
      <c r="J181" s="372" t="s">
        <v>266</v>
      </c>
      <c r="K181" s="256">
        <v>281650</v>
      </c>
      <c r="L181" s="316"/>
    </row>
    <row r="182" spans="1:12" s="317" customFormat="1">
      <c r="A182" s="315"/>
      <c r="B182" s="241"/>
      <c r="C182" s="240"/>
      <c r="D182" s="352">
        <v>17</v>
      </c>
      <c r="E182" s="238" t="s">
        <v>478</v>
      </c>
      <c r="F182" s="256"/>
      <c r="G182" s="256"/>
      <c r="H182" s="256"/>
      <c r="I182" s="355"/>
      <c r="J182" s="372" t="s">
        <v>266</v>
      </c>
      <c r="K182" s="256">
        <v>2227800</v>
      </c>
      <c r="L182" s="316"/>
    </row>
    <row r="183" spans="1:12" s="317" customFormat="1">
      <c r="A183" s="315"/>
      <c r="B183" s="241"/>
      <c r="C183" s="240"/>
      <c r="D183" s="352">
        <v>18</v>
      </c>
      <c r="E183" s="238" t="s">
        <v>479</v>
      </c>
      <c r="F183" s="256"/>
      <c r="G183" s="256"/>
      <c r="H183" s="256"/>
      <c r="I183" s="355"/>
      <c r="J183" s="372" t="s">
        <v>266</v>
      </c>
      <c r="K183" s="256">
        <v>1213604</v>
      </c>
      <c r="L183" s="316"/>
    </row>
    <row r="184" spans="1:12" s="317" customFormat="1">
      <c r="A184" s="315"/>
      <c r="B184" s="241"/>
      <c r="C184" s="240"/>
      <c r="D184" s="352">
        <v>19</v>
      </c>
      <c r="E184" s="238" t="s">
        <v>480</v>
      </c>
      <c r="F184" s="256"/>
      <c r="G184" s="256"/>
      <c r="H184" s="256"/>
      <c r="I184" s="355"/>
      <c r="J184" s="372" t="s">
        <v>266</v>
      </c>
      <c r="K184" s="256">
        <v>4058</v>
      </c>
      <c r="L184" s="316"/>
    </row>
    <row r="185" spans="1:12" s="317" customFormat="1">
      <c r="A185" s="315"/>
      <c r="B185" s="241"/>
      <c r="C185" s="240"/>
      <c r="D185" s="352">
        <v>20</v>
      </c>
      <c r="E185" s="238" t="s">
        <v>481</v>
      </c>
      <c r="F185" s="256"/>
      <c r="G185" s="256"/>
      <c r="H185" s="256"/>
      <c r="I185" s="355"/>
      <c r="J185" s="372" t="s">
        <v>266</v>
      </c>
      <c r="K185" s="256">
        <v>382102</v>
      </c>
      <c r="L185" s="316"/>
    </row>
    <row r="186" spans="1:12" s="317" customFormat="1">
      <c r="A186" s="315"/>
      <c r="B186" s="241"/>
      <c r="C186" s="240"/>
      <c r="D186" s="352">
        <v>21</v>
      </c>
      <c r="E186" s="238" t="s">
        <v>482</v>
      </c>
      <c r="F186" s="256"/>
      <c r="G186" s="256"/>
      <c r="H186" s="256"/>
      <c r="I186" s="355"/>
      <c r="J186" s="372" t="s">
        <v>266</v>
      </c>
      <c r="K186" s="256">
        <v>294528</v>
      </c>
      <c r="L186" s="316"/>
    </row>
    <row r="187" spans="1:12" s="317" customFormat="1">
      <c r="A187" s="315"/>
      <c r="B187" s="241"/>
      <c r="C187" s="240"/>
      <c r="D187" s="352">
        <v>22</v>
      </c>
      <c r="E187" s="238" t="s">
        <v>483</v>
      </c>
      <c r="F187" s="256"/>
      <c r="G187" s="256"/>
      <c r="H187" s="256"/>
      <c r="I187" s="355"/>
      <c r="J187" s="372" t="s">
        <v>266</v>
      </c>
      <c r="K187" s="256">
        <v>181507</v>
      </c>
      <c r="L187" s="316"/>
    </row>
    <row r="188" spans="1:12" s="317" customFormat="1">
      <c r="A188" s="315"/>
      <c r="B188" s="241"/>
      <c r="C188" s="240"/>
      <c r="D188" s="352">
        <v>23</v>
      </c>
      <c r="E188" s="238" t="s">
        <v>484</v>
      </c>
      <c r="F188" s="256"/>
      <c r="G188" s="256"/>
      <c r="H188" s="256"/>
      <c r="I188" s="355"/>
      <c r="J188" s="372" t="s">
        <v>266</v>
      </c>
      <c r="K188" s="256">
        <v>70458</v>
      </c>
      <c r="L188" s="316"/>
    </row>
    <row r="189" spans="1:12" s="317" customFormat="1">
      <c r="A189" s="315"/>
      <c r="B189" s="241"/>
      <c r="C189" s="240"/>
      <c r="D189" s="352">
        <v>24</v>
      </c>
      <c r="E189" s="238" t="s">
        <v>485</v>
      </c>
      <c r="F189" s="256"/>
      <c r="G189" s="256"/>
      <c r="H189" s="256"/>
      <c r="I189" s="355"/>
      <c r="J189" s="372" t="s">
        <v>266</v>
      </c>
      <c r="K189" s="256">
        <v>3081722</v>
      </c>
      <c r="L189" s="316"/>
    </row>
    <row r="190" spans="1:12" s="317" customFormat="1">
      <c r="A190" s="315"/>
      <c r="B190" s="241"/>
      <c r="C190" s="240"/>
      <c r="D190" s="352">
        <v>25</v>
      </c>
      <c r="E190" s="238" t="s">
        <v>486</v>
      </c>
      <c r="F190" s="256"/>
      <c r="G190" s="256"/>
      <c r="H190" s="256"/>
      <c r="I190" s="355"/>
      <c r="J190" s="372" t="s">
        <v>266</v>
      </c>
      <c r="K190" s="256">
        <v>6640884</v>
      </c>
      <c r="L190" s="316"/>
    </row>
    <row r="191" spans="1:12" s="317" customFormat="1">
      <c r="A191" s="315"/>
      <c r="B191" s="241"/>
      <c r="C191" s="240"/>
      <c r="D191" s="352">
        <v>26</v>
      </c>
      <c r="E191" s="238" t="s">
        <v>487</v>
      </c>
      <c r="F191" s="256"/>
      <c r="G191" s="256"/>
      <c r="H191" s="256"/>
      <c r="I191" s="355"/>
      <c r="J191" s="372" t="s">
        <v>266</v>
      </c>
      <c r="K191" s="256">
        <v>10603582</v>
      </c>
      <c r="L191" s="316"/>
    </row>
    <row r="192" spans="1:12" s="317" customFormat="1">
      <c r="A192" s="315"/>
      <c r="B192" s="241"/>
      <c r="C192" s="240"/>
      <c r="D192" s="352">
        <v>27</v>
      </c>
      <c r="E192" s="355" t="s">
        <v>420</v>
      </c>
      <c r="F192" s="256"/>
      <c r="G192" s="256"/>
      <c r="H192" s="256"/>
      <c r="I192" s="355"/>
      <c r="J192" s="372" t="s">
        <v>266</v>
      </c>
      <c r="K192" s="256">
        <v>1960890</v>
      </c>
      <c r="L192" s="316"/>
    </row>
    <row r="193" spans="1:12" s="317" customFormat="1">
      <c r="A193" s="315"/>
      <c r="B193" s="241"/>
      <c r="C193" s="240"/>
      <c r="D193" s="352">
        <v>28</v>
      </c>
      <c r="E193" s="238" t="s">
        <v>488</v>
      </c>
      <c r="F193" s="256"/>
      <c r="G193" s="256"/>
      <c r="H193" s="256"/>
      <c r="I193" s="355"/>
      <c r="J193" s="372" t="s">
        <v>266</v>
      </c>
      <c r="K193" s="256">
        <v>217816</v>
      </c>
      <c r="L193" s="316"/>
    </row>
    <row r="194" spans="1:12" s="317" customFormat="1">
      <c r="A194" s="315"/>
      <c r="B194" s="241"/>
      <c r="C194" s="240"/>
      <c r="D194" s="352">
        <v>29</v>
      </c>
      <c r="E194" s="238" t="s">
        <v>489</v>
      </c>
      <c r="F194" s="256"/>
      <c r="G194" s="256"/>
      <c r="H194" s="256"/>
      <c r="I194" s="355"/>
      <c r="J194" s="372" t="s">
        <v>266</v>
      </c>
      <c r="K194" s="358">
        <v>122267</v>
      </c>
      <c r="L194" s="316"/>
    </row>
    <row r="195" spans="1:12" s="317" customFormat="1">
      <c r="A195" s="315"/>
      <c r="B195" s="241"/>
      <c r="C195" s="240"/>
      <c r="D195" s="352">
        <v>30</v>
      </c>
      <c r="E195" s="238" t="s">
        <v>421</v>
      </c>
      <c r="F195" s="256"/>
      <c r="G195" s="256"/>
      <c r="H195" s="256"/>
      <c r="I195" s="355"/>
      <c r="J195" s="372" t="s">
        <v>266</v>
      </c>
      <c r="K195" s="358">
        <v>2864866</v>
      </c>
      <c r="L195" s="316"/>
    </row>
    <row r="196" spans="1:12" s="317" customFormat="1">
      <c r="A196" s="315"/>
      <c r="B196" s="241"/>
      <c r="C196" s="240"/>
      <c r="D196" s="352">
        <v>31</v>
      </c>
      <c r="E196" s="238" t="s">
        <v>490</v>
      </c>
      <c r="F196" s="256"/>
      <c r="G196" s="256"/>
      <c r="H196" s="256"/>
      <c r="I196" s="355"/>
      <c r="J196" s="372" t="s">
        <v>266</v>
      </c>
      <c r="K196" s="358">
        <v>2346801</v>
      </c>
      <c r="L196" s="316"/>
    </row>
    <row r="197" spans="1:12" s="317" customFormat="1">
      <c r="A197" s="315"/>
      <c r="B197" s="241"/>
      <c r="C197" s="240"/>
      <c r="D197" s="352">
        <v>32</v>
      </c>
      <c r="E197" s="238" t="s">
        <v>418</v>
      </c>
      <c r="F197" s="256"/>
      <c r="G197" s="256"/>
      <c r="H197" s="256"/>
      <c r="I197" s="355"/>
      <c r="J197" s="372" t="s">
        <v>266</v>
      </c>
      <c r="K197" s="358">
        <v>31842219</v>
      </c>
      <c r="L197" s="316"/>
    </row>
    <row r="198" spans="1:12" s="317" customFormat="1">
      <c r="A198" s="315"/>
      <c r="B198" s="241"/>
      <c r="C198" s="240"/>
      <c r="D198" s="352">
        <v>33</v>
      </c>
      <c r="E198" s="238" t="s">
        <v>491</v>
      </c>
      <c r="F198" s="256"/>
      <c r="G198" s="256"/>
      <c r="H198" s="256"/>
      <c r="I198" s="355"/>
      <c r="J198" s="372" t="s">
        <v>266</v>
      </c>
      <c r="K198" s="358">
        <v>12113981</v>
      </c>
      <c r="L198" s="316"/>
    </row>
    <row r="199" spans="1:12" s="317" customFormat="1">
      <c r="A199" s="315"/>
      <c r="B199" s="241"/>
      <c r="C199" s="240"/>
      <c r="D199" s="352">
        <v>34</v>
      </c>
      <c r="E199" s="238" t="s">
        <v>492</v>
      </c>
      <c r="F199" s="256"/>
      <c r="G199" s="256"/>
      <c r="H199" s="256"/>
      <c r="I199" s="355"/>
      <c r="J199" s="372" t="s">
        <v>266</v>
      </c>
      <c r="K199" s="358">
        <v>168120</v>
      </c>
      <c r="L199" s="316"/>
    </row>
    <row r="200" spans="1:12" s="317" customFormat="1">
      <c r="A200" s="315"/>
      <c r="B200" s="241"/>
      <c r="C200" s="240"/>
      <c r="D200" s="352">
        <v>35</v>
      </c>
      <c r="E200" s="238" t="s">
        <v>493</v>
      </c>
      <c r="F200" s="256"/>
      <c r="G200" s="256"/>
      <c r="H200" s="256"/>
      <c r="I200" s="355"/>
      <c r="J200" s="372" t="s">
        <v>266</v>
      </c>
      <c r="K200" s="358">
        <v>651073</v>
      </c>
      <c r="L200" s="316"/>
    </row>
    <row r="201" spans="1:12" s="317" customFormat="1">
      <c r="A201" s="315"/>
      <c r="B201" s="241"/>
      <c r="C201" s="240"/>
      <c r="D201" s="352">
        <v>36</v>
      </c>
      <c r="E201" s="238" t="s">
        <v>494</v>
      </c>
      <c r="F201" s="256"/>
      <c r="G201" s="256"/>
      <c r="H201" s="256"/>
      <c r="I201" s="355"/>
      <c r="J201" s="372" t="s">
        <v>266</v>
      </c>
      <c r="K201" s="360">
        <v>494470</v>
      </c>
      <c r="L201" s="316"/>
    </row>
    <row r="202" spans="1:12" s="317" customFormat="1">
      <c r="A202" s="315"/>
      <c r="B202" s="241"/>
      <c r="C202" s="240"/>
      <c r="D202" s="352">
        <v>37</v>
      </c>
      <c r="E202" s="238" t="s">
        <v>495</v>
      </c>
      <c r="F202" s="256"/>
      <c r="G202" s="256"/>
      <c r="H202" s="256"/>
      <c r="I202" s="355"/>
      <c r="J202" s="372" t="s">
        <v>266</v>
      </c>
      <c r="K202" s="358">
        <v>11080011</v>
      </c>
      <c r="L202" s="316"/>
    </row>
    <row r="203" spans="1:12" s="317" customFormat="1">
      <c r="A203" s="315"/>
      <c r="B203" s="241"/>
      <c r="C203" s="240"/>
      <c r="D203" s="352">
        <v>38</v>
      </c>
      <c r="E203" s="238" t="s">
        <v>496</v>
      </c>
      <c r="F203" s="256"/>
      <c r="G203" s="256"/>
      <c r="H203" s="256"/>
      <c r="I203" s="355"/>
      <c r="J203" s="372" t="s">
        <v>266</v>
      </c>
      <c r="K203" s="360">
        <v>2344019</v>
      </c>
      <c r="L203" s="316"/>
    </row>
    <row r="204" spans="1:12" s="317" customFormat="1">
      <c r="A204" s="315"/>
      <c r="B204" s="241"/>
      <c r="C204" s="240"/>
      <c r="D204" s="352">
        <v>39</v>
      </c>
      <c r="E204" s="238" t="s">
        <v>497</v>
      </c>
      <c r="F204" s="256"/>
      <c r="G204" s="256"/>
      <c r="H204" s="256"/>
      <c r="I204" s="355"/>
      <c r="J204" s="372" t="s">
        <v>266</v>
      </c>
      <c r="K204" s="358">
        <v>531831</v>
      </c>
      <c r="L204" s="316"/>
    </row>
    <row r="205" spans="1:12" s="317" customFormat="1">
      <c r="A205" s="315"/>
      <c r="B205" s="241"/>
      <c r="C205" s="240"/>
      <c r="D205" s="352">
        <v>40</v>
      </c>
      <c r="E205" s="238" t="s">
        <v>498</v>
      </c>
      <c r="F205" s="256"/>
      <c r="G205" s="256"/>
      <c r="H205" s="256"/>
      <c r="I205" s="355"/>
      <c r="J205" s="372" t="s">
        <v>266</v>
      </c>
      <c r="K205" s="358">
        <v>700951</v>
      </c>
      <c r="L205" s="316"/>
    </row>
    <row r="206" spans="1:12" s="317" customFormat="1">
      <c r="A206" s="315"/>
      <c r="B206" s="241"/>
      <c r="C206" s="240"/>
      <c r="D206" s="352">
        <v>41</v>
      </c>
      <c r="E206" s="238" t="s">
        <v>499</v>
      </c>
      <c r="F206" s="256"/>
      <c r="G206" s="256"/>
      <c r="H206" s="256"/>
      <c r="I206" s="355"/>
      <c r="J206" s="372" t="s">
        <v>266</v>
      </c>
      <c r="K206" s="358">
        <v>309120</v>
      </c>
      <c r="L206" s="316"/>
    </row>
    <row r="207" spans="1:12" s="317" customFormat="1">
      <c r="A207" s="315"/>
      <c r="B207" s="241"/>
      <c r="C207" s="240"/>
      <c r="D207" s="352">
        <v>42</v>
      </c>
      <c r="E207" s="238" t="s">
        <v>500</v>
      </c>
      <c r="F207" s="256"/>
      <c r="G207" s="256"/>
      <c r="H207" s="256"/>
      <c r="I207" s="355"/>
      <c r="J207" s="372" t="s">
        <v>266</v>
      </c>
      <c r="K207" s="358">
        <v>244711</v>
      </c>
      <c r="L207" s="316"/>
    </row>
    <row r="208" spans="1:12" s="317" customFormat="1">
      <c r="A208" s="315"/>
      <c r="B208" s="241"/>
      <c r="C208" s="240"/>
      <c r="D208" s="352">
        <v>43</v>
      </c>
      <c r="E208" s="238" t="s">
        <v>501</v>
      </c>
      <c r="F208" s="256"/>
      <c r="G208" s="256"/>
      <c r="H208" s="256"/>
      <c r="I208" s="355"/>
      <c r="J208" s="372" t="s">
        <v>266</v>
      </c>
      <c r="K208" s="358">
        <v>729792</v>
      </c>
      <c r="L208" s="316"/>
    </row>
    <row r="209" spans="1:12" s="317" customFormat="1">
      <c r="A209" s="315"/>
      <c r="B209" s="241"/>
      <c r="C209" s="240"/>
      <c r="D209" s="352">
        <v>44</v>
      </c>
      <c r="E209" s="238" t="s">
        <v>502</v>
      </c>
      <c r="F209" s="256"/>
      <c r="G209" s="256"/>
      <c r="H209" s="256"/>
      <c r="I209" s="355"/>
      <c r="J209" s="372" t="s">
        <v>266</v>
      </c>
      <c r="K209" s="358">
        <v>3209563</v>
      </c>
      <c r="L209" s="316"/>
    </row>
    <row r="210" spans="1:12" s="317" customFormat="1">
      <c r="A210" s="315"/>
      <c r="B210" s="241"/>
      <c r="C210" s="240"/>
      <c r="D210" s="352">
        <v>45</v>
      </c>
      <c r="E210" s="238" t="s">
        <v>503</v>
      </c>
      <c r="F210" s="256"/>
      <c r="G210" s="256"/>
      <c r="H210" s="256"/>
      <c r="I210" s="355"/>
      <c r="J210" s="372" t="s">
        <v>266</v>
      </c>
      <c r="K210" s="358">
        <v>189000</v>
      </c>
      <c r="L210" s="316"/>
    </row>
    <row r="211" spans="1:12" s="317" customFormat="1">
      <c r="A211" s="315"/>
      <c r="B211" s="241"/>
      <c r="C211" s="240"/>
      <c r="D211" s="352">
        <v>46</v>
      </c>
      <c r="E211" s="238" t="s">
        <v>504</v>
      </c>
      <c r="F211" s="256"/>
      <c r="G211" s="256"/>
      <c r="H211" s="256"/>
      <c r="I211" s="355"/>
      <c r="J211" s="372"/>
      <c r="K211" s="358">
        <v>13600</v>
      </c>
      <c r="L211" s="316"/>
    </row>
    <row r="212" spans="1:12">
      <c r="A212" s="192"/>
      <c r="B212" s="202"/>
      <c r="C212" s="138"/>
      <c r="D212" s="352">
        <v>47</v>
      </c>
      <c r="E212" s="238" t="s">
        <v>505</v>
      </c>
      <c r="F212" s="138"/>
      <c r="G212" s="138"/>
      <c r="H212" s="138"/>
      <c r="I212" s="193"/>
      <c r="J212" s="372" t="s">
        <v>266</v>
      </c>
      <c r="K212" s="359">
        <v>1357288</v>
      </c>
      <c r="L212" s="194"/>
    </row>
    <row r="213" spans="1:12">
      <c r="A213" s="192"/>
      <c r="B213" s="202"/>
      <c r="C213" s="138"/>
      <c r="D213" s="352"/>
      <c r="E213" s="238"/>
      <c r="F213" s="138"/>
      <c r="G213" s="138"/>
      <c r="H213" s="138"/>
      <c r="I213" s="193"/>
      <c r="J213" s="372"/>
      <c r="K213" s="359"/>
      <c r="L213" s="194"/>
    </row>
    <row r="214" spans="1:12">
      <c r="A214" s="192"/>
      <c r="B214" s="202">
        <v>46</v>
      </c>
      <c r="C214" s="138"/>
      <c r="D214" s="236" t="s">
        <v>214</v>
      </c>
      <c r="E214" s="238" t="s">
        <v>358</v>
      </c>
      <c r="F214" s="138"/>
      <c r="G214" s="138"/>
      <c r="H214" s="138"/>
      <c r="I214" s="193"/>
      <c r="J214" s="372" t="s">
        <v>321</v>
      </c>
      <c r="K214" s="234">
        <v>1926790</v>
      </c>
      <c r="L214" s="235"/>
    </row>
    <row r="215" spans="1:12">
      <c r="A215" s="192"/>
      <c r="B215" s="202"/>
      <c r="C215" s="138"/>
      <c r="D215" s="236"/>
      <c r="E215" s="238"/>
      <c r="F215" s="138"/>
      <c r="G215" s="138"/>
      <c r="H215" s="138"/>
      <c r="I215" s="193"/>
      <c r="J215" s="397"/>
      <c r="K215" s="193"/>
      <c r="L215" s="194"/>
    </row>
    <row r="216" spans="1:12">
      <c r="A216" s="192"/>
      <c r="B216" s="202">
        <v>47</v>
      </c>
      <c r="C216" s="138"/>
      <c r="D216" s="236" t="s">
        <v>214</v>
      </c>
      <c r="E216" s="238" t="s">
        <v>360</v>
      </c>
      <c r="F216" s="138"/>
      <c r="G216" s="138"/>
      <c r="H216" s="138"/>
      <c r="I216" s="193"/>
      <c r="J216" s="372" t="s">
        <v>266</v>
      </c>
      <c r="K216" s="234">
        <v>456054</v>
      </c>
      <c r="L216" s="235"/>
    </row>
    <row r="217" spans="1:12">
      <c r="A217" s="192"/>
      <c r="B217" s="202"/>
      <c r="C217" s="138"/>
      <c r="D217" s="236"/>
      <c r="E217" s="238"/>
      <c r="F217" s="138"/>
      <c r="G217" s="138"/>
      <c r="H217" s="138"/>
      <c r="I217" s="193"/>
      <c r="J217" s="373"/>
      <c r="K217" s="193"/>
      <c r="L217" s="194"/>
    </row>
    <row r="218" spans="1:12">
      <c r="A218" s="192"/>
      <c r="B218" s="202">
        <v>48</v>
      </c>
      <c r="C218" s="138"/>
      <c r="D218" s="236" t="s">
        <v>214</v>
      </c>
      <c r="E218" s="238" t="s">
        <v>361</v>
      </c>
      <c r="F218" s="138"/>
      <c r="G218" s="138"/>
      <c r="H218" s="138"/>
      <c r="I218" s="193"/>
      <c r="J218" s="372" t="s">
        <v>359</v>
      </c>
      <c r="K218" s="234"/>
      <c r="L218" s="235"/>
    </row>
    <row r="219" spans="1:12">
      <c r="A219" s="192"/>
      <c r="B219" s="202"/>
      <c r="C219" s="138"/>
      <c r="D219" s="236"/>
      <c r="E219" s="238"/>
      <c r="F219" s="138"/>
      <c r="G219" s="138"/>
      <c r="H219" s="138"/>
      <c r="I219" s="193"/>
      <c r="J219" s="373"/>
      <c r="K219" s="193"/>
      <c r="L219" s="194"/>
    </row>
    <row r="220" spans="1:12">
      <c r="A220" s="192"/>
      <c r="B220" s="202">
        <v>49</v>
      </c>
      <c r="C220" s="138"/>
      <c r="D220" s="236" t="s">
        <v>214</v>
      </c>
      <c r="E220" s="238" t="s">
        <v>362</v>
      </c>
      <c r="F220" s="138"/>
      <c r="G220" s="138"/>
      <c r="H220" s="138"/>
      <c r="I220" s="193"/>
      <c r="J220" s="372" t="s">
        <v>266</v>
      </c>
      <c r="K220" s="407">
        <f>'1-Pasqyra e Pozicioni Financiar'!B70</f>
        <v>1729227</v>
      </c>
      <c r="L220" s="194"/>
    </row>
    <row r="221" spans="1:12">
      <c r="A221" s="192"/>
      <c r="B221" s="202"/>
      <c r="C221" s="138"/>
      <c r="D221" s="236"/>
      <c r="E221" s="238"/>
      <c r="F221" s="138"/>
      <c r="G221" s="138"/>
      <c r="H221" s="138"/>
      <c r="I221" s="193"/>
      <c r="J221" s="373"/>
      <c r="K221" s="193"/>
      <c r="L221" s="194"/>
    </row>
    <row r="222" spans="1:12">
      <c r="A222" s="192"/>
      <c r="B222" s="202">
        <v>50</v>
      </c>
      <c r="C222" s="138"/>
      <c r="D222" s="236" t="s">
        <v>214</v>
      </c>
      <c r="E222" s="238" t="s">
        <v>363</v>
      </c>
      <c r="F222" s="138"/>
      <c r="G222" s="138"/>
      <c r="H222" s="138"/>
      <c r="I222" s="193"/>
      <c r="J222" s="372" t="s">
        <v>359</v>
      </c>
      <c r="K222" s="234"/>
      <c r="L222" s="235"/>
    </row>
    <row r="223" spans="1:12">
      <c r="A223" s="192"/>
      <c r="B223" s="202"/>
      <c r="C223" s="138"/>
      <c r="D223" s="236"/>
      <c r="E223" s="238"/>
      <c r="F223" s="138"/>
      <c r="G223" s="138"/>
      <c r="H223" s="138"/>
      <c r="I223" s="193"/>
      <c r="J223" s="373"/>
      <c r="K223" s="193"/>
      <c r="L223" s="194"/>
    </row>
    <row r="224" spans="1:12">
      <c r="A224" s="192"/>
      <c r="B224" s="202">
        <v>51</v>
      </c>
      <c r="C224" s="138"/>
      <c r="D224" s="236" t="s">
        <v>214</v>
      </c>
      <c r="E224" s="238" t="s">
        <v>364</v>
      </c>
      <c r="F224" s="138"/>
      <c r="G224" s="138"/>
      <c r="H224" s="138"/>
      <c r="I224" s="193"/>
      <c r="J224" s="372" t="s">
        <v>359</v>
      </c>
      <c r="K224" s="234"/>
      <c r="L224" s="194"/>
    </row>
    <row r="225" spans="1:12">
      <c r="A225" s="192"/>
      <c r="B225" s="202"/>
      <c r="C225" s="138"/>
      <c r="D225" s="236"/>
      <c r="E225" s="238"/>
      <c r="F225" s="138"/>
      <c r="G225" s="138"/>
      <c r="H225" s="138"/>
      <c r="I225" s="193"/>
      <c r="J225" s="373"/>
      <c r="K225" s="193"/>
      <c r="L225" s="194"/>
    </row>
    <row r="226" spans="1:12">
      <c r="A226" s="192"/>
      <c r="B226" s="202">
        <v>52</v>
      </c>
      <c r="C226" s="138"/>
      <c r="D226" s="236" t="s">
        <v>214</v>
      </c>
      <c r="E226" s="238" t="s">
        <v>327</v>
      </c>
      <c r="F226" s="138"/>
      <c r="G226" s="138"/>
      <c r="H226" s="138"/>
      <c r="I226" s="193"/>
      <c r="J226" s="372" t="s">
        <v>359</v>
      </c>
      <c r="K226" s="234"/>
      <c r="L226" s="235"/>
    </row>
    <row r="227" spans="1:12">
      <c r="A227" s="192"/>
      <c r="B227" s="202"/>
      <c r="C227" s="138"/>
      <c r="D227" s="236"/>
      <c r="E227" s="238"/>
      <c r="F227" s="138"/>
      <c r="G227" s="138"/>
      <c r="H227" s="138"/>
      <c r="I227" s="193"/>
      <c r="J227" s="138"/>
      <c r="K227" s="193"/>
      <c r="L227" s="194"/>
    </row>
    <row r="228" spans="1:12">
      <c r="A228" s="192"/>
      <c r="B228" s="202">
        <v>53</v>
      </c>
      <c r="C228" s="138"/>
      <c r="D228" s="236" t="s">
        <v>214</v>
      </c>
      <c r="E228" s="238" t="s">
        <v>365</v>
      </c>
      <c r="F228" s="138"/>
      <c r="G228" s="138"/>
      <c r="H228" s="138"/>
      <c r="I228" s="193"/>
      <c r="J228" s="138" t="s">
        <v>328</v>
      </c>
      <c r="K228" s="193"/>
      <c r="L228" s="194"/>
    </row>
    <row r="229" spans="1:12">
      <c r="A229" s="192"/>
      <c r="B229" s="202"/>
      <c r="C229" s="138"/>
      <c r="D229" s="236"/>
      <c r="E229" s="238"/>
      <c r="F229" s="138"/>
      <c r="G229" s="138"/>
      <c r="H229" s="138"/>
      <c r="I229" s="193"/>
      <c r="J229" s="138"/>
      <c r="K229" s="193"/>
      <c r="L229" s="194"/>
    </row>
    <row r="230" spans="1:12">
      <c r="A230" s="192"/>
      <c r="B230" s="202">
        <v>54</v>
      </c>
      <c r="C230" s="138"/>
      <c r="D230" s="236" t="s">
        <v>214</v>
      </c>
      <c r="E230" s="238" t="s">
        <v>366</v>
      </c>
      <c r="F230" s="138"/>
      <c r="G230" s="138"/>
      <c r="H230" s="138"/>
      <c r="I230" s="193"/>
      <c r="J230" s="138" t="s">
        <v>328</v>
      </c>
      <c r="K230" s="234">
        <v>0</v>
      </c>
      <c r="L230" s="194"/>
    </row>
    <row r="231" spans="1:12">
      <c r="A231" s="192"/>
      <c r="B231" s="202"/>
      <c r="C231" s="138"/>
      <c r="D231" s="236"/>
      <c r="E231" s="238"/>
      <c r="F231" s="138"/>
      <c r="G231" s="138"/>
      <c r="H231" s="138"/>
      <c r="I231" s="193"/>
      <c r="J231" s="138"/>
      <c r="K231" s="193"/>
      <c r="L231" s="235"/>
    </row>
    <row r="232" spans="1:12">
      <c r="A232" s="192"/>
      <c r="B232" s="202">
        <v>55</v>
      </c>
      <c r="C232" s="138"/>
      <c r="D232" s="198">
        <v>4</v>
      </c>
      <c r="E232" s="253" t="s">
        <v>367</v>
      </c>
      <c r="F232" s="205"/>
      <c r="G232" s="138"/>
      <c r="H232" s="138"/>
      <c r="I232" s="193"/>
      <c r="J232" s="138" t="s">
        <v>328</v>
      </c>
      <c r="K232" s="193"/>
      <c r="L232" s="194"/>
    </row>
    <row r="233" spans="1:12">
      <c r="A233" s="192"/>
      <c r="B233" s="202"/>
      <c r="C233" s="138"/>
      <c r="D233" s="198"/>
      <c r="E233" s="253"/>
      <c r="F233" s="205"/>
      <c r="G233" s="138"/>
      <c r="H233" s="138"/>
      <c r="I233" s="193"/>
      <c r="J233" s="138"/>
      <c r="K233" s="193"/>
      <c r="L233" s="194"/>
    </row>
    <row r="234" spans="1:12">
      <c r="A234" s="192"/>
      <c r="B234" s="202">
        <v>56</v>
      </c>
      <c r="C234" s="138"/>
      <c r="D234" s="198">
        <v>5</v>
      </c>
      <c r="E234" s="253" t="s">
        <v>368</v>
      </c>
      <c r="F234" s="205"/>
      <c r="G234" s="138"/>
      <c r="H234" s="138"/>
      <c r="I234" s="193"/>
      <c r="J234" s="138" t="s">
        <v>328</v>
      </c>
      <c r="K234" s="193"/>
      <c r="L234" s="194"/>
    </row>
    <row r="235" spans="1:12">
      <c r="A235" s="192"/>
      <c r="B235" s="202"/>
      <c r="C235" s="138"/>
      <c r="D235" s="198"/>
      <c r="E235" s="253"/>
      <c r="F235" s="205"/>
      <c r="G235" s="138"/>
      <c r="H235" s="138"/>
      <c r="I235" s="193"/>
      <c r="J235" s="138"/>
      <c r="K235" s="193"/>
      <c r="L235" s="194"/>
    </row>
    <row r="236" spans="1:12">
      <c r="A236" s="192"/>
      <c r="B236" s="202"/>
      <c r="C236" s="138"/>
      <c r="D236" s="245" t="s">
        <v>215</v>
      </c>
      <c r="E236" s="199" t="s">
        <v>369</v>
      </c>
      <c r="F236" s="199"/>
      <c r="G236" s="138"/>
      <c r="H236" s="138"/>
      <c r="I236" s="193"/>
      <c r="J236" s="138" t="s">
        <v>328</v>
      </c>
      <c r="K236" s="193"/>
      <c r="L236" s="194"/>
    </row>
    <row r="237" spans="1:12">
      <c r="A237" s="192"/>
      <c r="B237" s="202"/>
      <c r="C237" s="138"/>
      <c r="D237" s="245"/>
      <c r="E237" s="199"/>
      <c r="F237" s="199"/>
      <c r="G237" s="138"/>
      <c r="H237" s="138"/>
      <c r="I237" s="193"/>
      <c r="J237" s="138"/>
      <c r="K237" s="193"/>
      <c r="L237" s="194"/>
    </row>
    <row r="238" spans="1:12">
      <c r="A238" s="192"/>
      <c r="B238" s="202">
        <v>58</v>
      </c>
      <c r="C238" s="138"/>
      <c r="D238" s="198">
        <v>1</v>
      </c>
      <c r="E238" s="253" t="s">
        <v>370</v>
      </c>
      <c r="F238" s="199"/>
      <c r="G238" s="138"/>
      <c r="H238" s="138"/>
      <c r="I238" s="193"/>
      <c r="J238" s="335" t="s">
        <v>266</v>
      </c>
      <c r="K238" s="406">
        <f>'1-Pasqyra e Pozicioni Financiar'!B79</f>
        <v>192659912</v>
      </c>
      <c r="L238" s="194"/>
    </row>
    <row r="239" spans="1:12">
      <c r="A239" s="192"/>
      <c r="B239" s="202"/>
      <c r="C239" s="138"/>
      <c r="D239" s="198"/>
      <c r="E239" s="253"/>
      <c r="F239" s="199"/>
      <c r="G239" s="138"/>
      <c r="H239" s="138"/>
      <c r="I239" s="193"/>
      <c r="J239" s="138"/>
      <c r="K239" s="193"/>
      <c r="L239" s="194"/>
    </row>
    <row r="240" spans="1:12">
      <c r="A240" s="192"/>
      <c r="B240" s="202">
        <v>59</v>
      </c>
      <c r="C240" s="138"/>
      <c r="D240" s="236" t="s">
        <v>214</v>
      </c>
      <c r="E240" s="238" t="s">
        <v>371</v>
      </c>
      <c r="F240" s="138"/>
      <c r="G240" s="138"/>
      <c r="H240" s="138"/>
      <c r="I240" s="193"/>
      <c r="J240" s="138" t="s">
        <v>328</v>
      </c>
      <c r="K240" s="193"/>
      <c r="L240" s="194"/>
    </row>
    <row r="241" spans="1:12">
      <c r="A241" s="192"/>
      <c r="B241" s="202"/>
      <c r="C241" s="138"/>
      <c r="D241" s="236"/>
      <c r="E241" s="238"/>
      <c r="F241" s="138"/>
      <c r="G241" s="138"/>
      <c r="H241" s="138"/>
      <c r="I241" s="193"/>
      <c r="J241" s="138"/>
      <c r="K241" s="193"/>
      <c r="L241" s="194"/>
    </row>
    <row r="242" spans="1:12">
      <c r="A242" s="192"/>
      <c r="B242" s="202">
        <v>60</v>
      </c>
      <c r="C242" s="138"/>
      <c r="D242" s="236" t="s">
        <v>214</v>
      </c>
      <c r="E242" s="238" t="s">
        <v>372</v>
      </c>
      <c r="F242" s="138"/>
      <c r="G242" s="138"/>
      <c r="H242" s="138"/>
      <c r="I242" s="193"/>
      <c r="J242" s="138" t="s">
        <v>328</v>
      </c>
      <c r="K242" s="193"/>
      <c r="L242" s="194"/>
    </row>
    <row r="243" spans="1:12">
      <c r="A243" s="192"/>
      <c r="B243" s="202"/>
      <c r="C243" s="138"/>
      <c r="D243" s="236"/>
      <c r="E243" s="238"/>
      <c r="F243" s="138"/>
      <c r="G243" s="138"/>
      <c r="H243" s="138"/>
      <c r="I243" s="193"/>
      <c r="J243" s="138"/>
      <c r="K243" s="193"/>
      <c r="L243" s="194"/>
    </row>
    <row r="244" spans="1:12">
      <c r="A244" s="192"/>
      <c r="B244" s="202">
        <v>61</v>
      </c>
      <c r="C244" s="138"/>
      <c r="D244" s="198">
        <v>2</v>
      </c>
      <c r="E244" s="253" t="s">
        <v>373</v>
      </c>
      <c r="F244" s="205"/>
      <c r="G244" s="138"/>
      <c r="H244" s="138"/>
      <c r="I244" s="193"/>
      <c r="J244" s="138" t="s">
        <v>328</v>
      </c>
      <c r="K244" s="193"/>
      <c r="L244" s="194"/>
    </row>
    <row r="245" spans="1:12">
      <c r="A245" s="192"/>
      <c r="B245" s="202"/>
      <c r="C245" s="138"/>
      <c r="D245" s="198"/>
      <c r="E245" s="253"/>
      <c r="F245" s="205"/>
      <c r="G245" s="138"/>
      <c r="H245" s="138"/>
      <c r="I245" s="193"/>
      <c r="J245" s="138"/>
      <c r="K245" s="193"/>
      <c r="L245" s="194"/>
    </row>
    <row r="246" spans="1:12">
      <c r="A246" s="192"/>
      <c r="B246" s="202">
        <v>62</v>
      </c>
      <c r="C246" s="138"/>
      <c r="D246" s="198">
        <v>3</v>
      </c>
      <c r="E246" s="253" t="s">
        <v>367</v>
      </c>
      <c r="F246" s="205"/>
      <c r="G246" s="138"/>
      <c r="H246" s="138"/>
      <c r="I246" s="193"/>
      <c r="J246" s="138" t="s">
        <v>328</v>
      </c>
      <c r="K246" s="193"/>
      <c r="L246" s="194"/>
    </row>
    <row r="247" spans="1:12">
      <c r="A247" s="192"/>
      <c r="B247" s="202"/>
      <c r="C247" s="138"/>
      <c r="D247" s="198"/>
      <c r="E247" s="253"/>
      <c r="F247" s="205"/>
      <c r="G247" s="138"/>
      <c r="H247" s="138"/>
      <c r="I247" s="193"/>
      <c r="J247" s="138"/>
      <c r="K247" s="193"/>
      <c r="L247" s="194"/>
    </row>
    <row r="248" spans="1:12">
      <c r="A248" s="192"/>
      <c r="B248" s="202">
        <v>63</v>
      </c>
      <c r="C248" s="138"/>
      <c r="D248" s="198">
        <v>4</v>
      </c>
      <c r="E248" s="253" t="s">
        <v>374</v>
      </c>
      <c r="F248" s="205"/>
      <c r="G248" s="138"/>
      <c r="H248" s="138"/>
      <c r="I248" s="193"/>
      <c r="J248" s="138" t="s">
        <v>328</v>
      </c>
      <c r="K248" s="234">
        <v>0</v>
      </c>
      <c r="L248" s="235"/>
    </row>
    <row r="249" spans="1:12">
      <c r="A249" s="192"/>
      <c r="B249" s="202"/>
      <c r="C249" s="138"/>
      <c r="D249" s="198"/>
      <c r="E249" s="253"/>
      <c r="F249" s="205"/>
      <c r="G249" s="138"/>
      <c r="H249" s="138"/>
      <c r="I249" s="193"/>
      <c r="J249" s="138"/>
      <c r="K249" s="193"/>
      <c r="L249" s="194"/>
    </row>
    <row r="250" spans="1:12">
      <c r="A250" s="192"/>
      <c r="B250" s="202"/>
      <c r="C250" s="138"/>
      <c r="D250" s="245" t="s">
        <v>223</v>
      </c>
      <c r="E250" s="199" t="s">
        <v>375</v>
      </c>
      <c r="F250" s="199"/>
      <c r="G250" s="138"/>
      <c r="H250" s="138"/>
      <c r="I250" s="193"/>
      <c r="J250" s="138" t="s">
        <v>328</v>
      </c>
      <c r="K250" s="193"/>
      <c r="L250" s="194"/>
    </row>
    <row r="251" spans="1:12">
      <c r="A251" s="192"/>
      <c r="B251" s="202"/>
      <c r="C251" s="138"/>
      <c r="D251" s="245"/>
      <c r="E251" s="199"/>
      <c r="F251" s="199"/>
      <c r="G251" s="138"/>
      <c r="H251" s="138"/>
      <c r="I251" s="193"/>
      <c r="J251" s="138"/>
      <c r="K251" s="193"/>
      <c r="L251" s="194"/>
    </row>
    <row r="252" spans="1:12">
      <c r="A252" s="192"/>
      <c r="B252" s="202">
        <v>66</v>
      </c>
      <c r="C252" s="138"/>
      <c r="D252" s="198">
        <v>1</v>
      </c>
      <c r="E252" s="253" t="s">
        <v>376</v>
      </c>
      <c r="F252" s="205"/>
      <c r="G252" s="138"/>
      <c r="H252" s="138"/>
      <c r="I252" s="193"/>
      <c r="J252" s="138" t="s">
        <v>328</v>
      </c>
      <c r="K252" s="193"/>
      <c r="L252" s="194"/>
    </row>
    <row r="253" spans="1:12">
      <c r="A253" s="192"/>
      <c r="B253" s="202"/>
      <c r="C253" s="138"/>
      <c r="D253" s="198"/>
      <c r="E253" s="253"/>
      <c r="F253" s="205"/>
      <c r="G253" s="138"/>
      <c r="H253" s="138"/>
      <c r="I253" s="193"/>
      <c r="J253" s="138"/>
      <c r="K253" s="193"/>
      <c r="L253" s="194"/>
    </row>
    <row r="254" spans="1:12">
      <c r="A254" s="192"/>
      <c r="B254" s="202">
        <v>67</v>
      </c>
      <c r="C254" s="138"/>
      <c r="D254" s="198">
        <v>2</v>
      </c>
      <c r="E254" s="253" t="s">
        <v>377</v>
      </c>
      <c r="F254" s="205"/>
      <c r="G254" s="138"/>
      <c r="H254" s="138"/>
      <c r="I254" s="193"/>
      <c r="J254" s="138" t="s">
        <v>328</v>
      </c>
      <c r="K254" s="193"/>
      <c r="L254" s="194"/>
    </row>
    <row r="255" spans="1:12">
      <c r="A255" s="192"/>
      <c r="B255" s="202"/>
      <c r="C255" s="138"/>
      <c r="D255" s="198"/>
      <c r="E255" s="253"/>
      <c r="F255" s="205"/>
      <c r="G255" s="138"/>
      <c r="H255" s="138"/>
      <c r="I255" s="193"/>
      <c r="J255" s="138"/>
      <c r="K255" s="193"/>
      <c r="L255" s="194"/>
    </row>
    <row r="256" spans="1:12">
      <c r="A256" s="192"/>
      <c r="B256" s="202">
        <v>68</v>
      </c>
      <c r="C256" s="138"/>
      <c r="D256" s="198">
        <v>3</v>
      </c>
      <c r="E256" s="253" t="str">
        <f>'1-Pasqyra e Pozicioni Financiar'!A97</f>
        <v>Kapitali  i nenshkruar</v>
      </c>
      <c r="F256" s="205"/>
      <c r="G256" s="138"/>
      <c r="H256" s="138"/>
      <c r="I256" s="193"/>
      <c r="J256" s="335" t="s">
        <v>266</v>
      </c>
      <c r="K256" s="407">
        <f>'1-Pasqyra e Pozicioni Financiar'!B97</f>
        <v>300000</v>
      </c>
      <c r="L256" s="235"/>
    </row>
    <row r="257" spans="1:12">
      <c r="A257" s="192"/>
      <c r="B257" s="202"/>
      <c r="C257" s="138"/>
      <c r="D257" s="198"/>
      <c r="E257" s="253"/>
      <c r="F257" s="205"/>
      <c r="G257" s="138"/>
      <c r="H257" s="138"/>
      <c r="I257" s="193"/>
      <c r="J257" s="138"/>
      <c r="K257" s="193"/>
      <c r="L257" s="194"/>
    </row>
    <row r="258" spans="1:12">
      <c r="A258" s="192"/>
      <c r="B258" s="202">
        <v>69</v>
      </c>
      <c r="C258" s="138"/>
      <c r="D258" s="198">
        <v>4</v>
      </c>
      <c r="E258" s="253" t="s">
        <v>378</v>
      </c>
      <c r="F258" s="205"/>
      <c r="G258" s="138"/>
      <c r="H258" s="138"/>
      <c r="I258" s="193"/>
      <c r="J258" s="138" t="s">
        <v>328</v>
      </c>
      <c r="K258" s="193"/>
      <c r="L258" s="194"/>
    </row>
    <row r="259" spans="1:12">
      <c r="A259" s="192"/>
      <c r="B259" s="202"/>
      <c r="C259" s="138"/>
      <c r="D259" s="198"/>
      <c r="E259" s="253"/>
      <c r="F259" s="205"/>
      <c r="G259" s="138"/>
      <c r="H259" s="138"/>
      <c r="I259" s="193"/>
      <c r="J259" s="138"/>
      <c r="K259" s="193"/>
      <c r="L259" s="194"/>
    </row>
    <row r="260" spans="1:12">
      <c r="A260" s="192"/>
      <c r="B260" s="202">
        <v>70</v>
      </c>
      <c r="C260" s="138"/>
      <c r="D260" s="198">
        <v>5</v>
      </c>
      <c r="E260" s="253" t="s">
        <v>379</v>
      </c>
      <c r="F260" s="205"/>
      <c r="G260" s="138"/>
      <c r="H260" s="138"/>
      <c r="I260" s="193"/>
      <c r="J260" s="138" t="s">
        <v>328</v>
      </c>
      <c r="K260" s="193"/>
      <c r="L260" s="194"/>
    </row>
    <row r="261" spans="1:12">
      <c r="A261" s="192"/>
      <c r="B261" s="202"/>
      <c r="C261" s="138"/>
      <c r="D261" s="198"/>
      <c r="E261" s="253"/>
      <c r="F261" s="205"/>
      <c r="G261" s="138"/>
      <c r="H261" s="138"/>
      <c r="I261" s="193"/>
      <c r="J261" s="138"/>
      <c r="K261" s="193"/>
      <c r="L261" s="194"/>
    </row>
    <row r="262" spans="1:12">
      <c r="A262" s="192"/>
      <c r="B262" s="202">
        <v>71</v>
      </c>
      <c r="C262" s="138"/>
      <c r="D262" s="198">
        <v>6</v>
      </c>
      <c r="E262" s="253" t="s">
        <v>380</v>
      </c>
      <c r="F262" s="205"/>
      <c r="G262" s="138"/>
      <c r="H262" s="138"/>
      <c r="I262" s="193"/>
      <c r="J262" s="138" t="s">
        <v>328</v>
      </c>
      <c r="K262" s="234">
        <f>'[1]1-Pasqyra e Pozicioni Financiar'!$B$102</f>
        <v>0</v>
      </c>
      <c r="L262" s="235"/>
    </row>
    <row r="263" spans="1:12">
      <c r="A263" s="192"/>
      <c r="B263" s="202"/>
      <c r="C263" s="138"/>
      <c r="D263" s="198"/>
      <c r="E263" s="253"/>
      <c r="F263" s="205"/>
      <c r="G263" s="138"/>
      <c r="H263" s="138"/>
      <c r="I263" s="193"/>
      <c r="J263" s="138"/>
      <c r="K263" s="193"/>
      <c r="L263" s="194"/>
    </row>
    <row r="264" spans="1:12">
      <c r="A264" s="192"/>
      <c r="B264" s="202">
        <v>72</v>
      </c>
      <c r="C264" s="138"/>
      <c r="D264" s="198">
        <v>7</v>
      </c>
      <c r="E264" s="253" t="s">
        <v>381</v>
      </c>
      <c r="F264" s="205"/>
      <c r="G264" s="138"/>
      <c r="H264" s="138"/>
      <c r="I264" s="193"/>
      <c r="J264" s="138" t="s">
        <v>328</v>
      </c>
      <c r="K264" s="234">
        <v>0</v>
      </c>
      <c r="L264" s="235"/>
    </row>
    <row r="265" spans="1:12">
      <c r="A265" s="192"/>
      <c r="B265" s="202"/>
      <c r="C265" s="138"/>
      <c r="D265" s="198"/>
      <c r="E265" s="253"/>
      <c r="F265" s="205"/>
      <c r="G265" s="138"/>
      <c r="H265" s="138"/>
      <c r="I265" s="193"/>
      <c r="J265" s="138"/>
      <c r="K265" s="193"/>
      <c r="L265" s="194"/>
    </row>
    <row r="266" spans="1:12">
      <c r="A266" s="192"/>
      <c r="B266" s="202">
        <v>73</v>
      </c>
      <c r="C266" s="138"/>
      <c r="D266" s="198">
        <v>8</v>
      </c>
      <c r="E266" s="253" t="s">
        <v>382</v>
      </c>
      <c r="F266" s="205"/>
      <c r="G266" s="138"/>
      <c r="H266" s="138"/>
      <c r="I266" s="193"/>
      <c r="J266" s="335" t="s">
        <v>266</v>
      </c>
      <c r="K266" s="407">
        <f>'1-Pasqyra e Pozicioni Financiar'!B103</f>
        <v>12642223</v>
      </c>
      <c r="L266" s="235"/>
    </row>
    <row r="267" spans="1:12">
      <c r="A267" s="192"/>
      <c r="B267" s="202"/>
      <c r="C267" s="138"/>
      <c r="D267" s="198"/>
      <c r="E267" s="253"/>
      <c r="F267" s="205"/>
      <c r="G267" s="138"/>
      <c r="H267" s="138"/>
      <c r="I267" s="193"/>
      <c r="J267" s="202"/>
      <c r="K267" s="193"/>
      <c r="L267" s="194"/>
    </row>
    <row r="268" spans="1:12" ht="13.5" thickBot="1">
      <c r="A268" s="192"/>
      <c r="B268" s="202">
        <v>74</v>
      </c>
      <c r="C268" s="138"/>
      <c r="D268" s="198">
        <v>9</v>
      </c>
      <c r="E268" s="253" t="s">
        <v>383</v>
      </c>
      <c r="F268" s="205"/>
      <c r="G268" s="138"/>
      <c r="H268" s="138"/>
      <c r="I268" s="193"/>
      <c r="J268" s="335" t="s">
        <v>266</v>
      </c>
      <c r="K268" s="408">
        <f>'1-Pasqyra e Pozicioni Financiar'!B105</f>
        <v>48246007</v>
      </c>
      <c r="L268" s="235"/>
    </row>
    <row r="269" spans="1:12">
      <c r="A269" s="192"/>
      <c r="B269" s="202"/>
      <c r="C269" s="138"/>
      <c r="D269" s="198"/>
      <c r="E269" s="253"/>
      <c r="F269" s="205"/>
      <c r="G269" s="138"/>
      <c r="H269" s="138"/>
      <c r="I269" s="193"/>
      <c r="J269" s="202"/>
      <c r="K269" s="193"/>
      <c r="L269" s="235"/>
    </row>
    <row r="270" spans="1:12">
      <c r="A270" s="192"/>
      <c r="B270" s="202">
        <v>75</v>
      </c>
      <c r="C270" s="138"/>
      <c r="D270" s="198">
        <v>10</v>
      </c>
      <c r="E270" s="253" t="s">
        <v>235</v>
      </c>
      <c r="F270" s="205"/>
      <c r="G270" s="138"/>
      <c r="H270" s="138"/>
      <c r="I270" s="193"/>
      <c r="J270" s="202" t="s">
        <v>384</v>
      </c>
      <c r="K270" s="234">
        <f>'1-Pasqyra e Pozicioni Financiar'!B106</f>
        <v>11404269</v>
      </c>
      <c r="L270" s="235"/>
    </row>
    <row r="271" spans="1:12">
      <c r="A271" s="192"/>
      <c r="B271" s="202"/>
      <c r="C271" s="138"/>
      <c r="D271" s="198"/>
      <c r="E271" s="253"/>
      <c r="F271" s="205"/>
      <c r="G271" s="138"/>
      <c r="H271" s="138"/>
      <c r="I271" s="193"/>
      <c r="J271" s="138"/>
      <c r="K271" s="234"/>
      <c r="L271" s="235"/>
    </row>
    <row r="272" spans="1:12">
      <c r="A272" s="192"/>
      <c r="B272" s="335"/>
      <c r="C272" s="193"/>
      <c r="D272" s="193"/>
      <c r="E272" s="269" t="s">
        <v>227</v>
      </c>
      <c r="F272" s="196" t="s">
        <v>385</v>
      </c>
      <c r="G272" s="193"/>
      <c r="H272" s="193"/>
      <c r="I272" s="193"/>
      <c r="J272" s="335" t="s">
        <v>266</v>
      </c>
      <c r="K272" s="234">
        <f>'1-Pasqyra e Pozicioni Financiar'!B106</f>
        <v>11404269</v>
      </c>
      <c r="L272" s="235"/>
    </row>
    <row r="273" spans="1:13">
      <c r="A273" s="192"/>
      <c r="B273" s="335"/>
      <c r="C273" s="193"/>
      <c r="D273" s="193"/>
      <c r="E273" s="269" t="s">
        <v>227</v>
      </c>
      <c r="F273" s="193" t="s">
        <v>237</v>
      </c>
      <c r="G273" s="193"/>
      <c r="H273" s="193"/>
      <c r="I273" s="138"/>
      <c r="J273" s="372" t="s">
        <v>359</v>
      </c>
      <c r="K273" s="242">
        <v>0</v>
      </c>
      <c r="L273" s="235"/>
    </row>
    <row r="274" spans="1:13">
      <c r="A274" s="192"/>
      <c r="B274" s="335"/>
      <c r="C274" s="193"/>
      <c r="D274" s="193"/>
      <c r="E274" s="269" t="s">
        <v>227</v>
      </c>
      <c r="F274" s="193" t="s">
        <v>238</v>
      </c>
      <c r="G274" s="193"/>
      <c r="H274" s="193"/>
      <c r="I274" s="193"/>
      <c r="J274" s="335" t="s">
        <v>266</v>
      </c>
      <c r="K274" s="242">
        <f>'2.1-Pasqyra e Perform. (natyra)'!B42</f>
        <v>13416786</v>
      </c>
      <c r="L274" s="235"/>
    </row>
    <row r="275" spans="1:13">
      <c r="A275" s="192"/>
      <c r="B275" s="335"/>
      <c r="C275" s="193"/>
      <c r="D275" s="193"/>
      <c r="E275" s="269" t="s">
        <v>227</v>
      </c>
      <c r="F275" s="270" t="s">
        <v>4</v>
      </c>
      <c r="G275" s="193"/>
      <c r="H275" s="193"/>
      <c r="I275" s="193"/>
      <c r="J275" s="335" t="s">
        <v>266</v>
      </c>
      <c r="K275" s="242">
        <f>-'2.1-Pasqyra e Perform. (natyra)'!B44</f>
        <v>2012517</v>
      </c>
      <c r="L275" s="235"/>
    </row>
    <row r="276" spans="1:13">
      <c r="A276" s="192"/>
      <c r="B276" s="335"/>
      <c r="C276" s="193"/>
      <c r="D276" s="193"/>
      <c r="E276" s="193"/>
      <c r="F276" s="193"/>
      <c r="G276" s="193"/>
      <c r="H276" s="193"/>
      <c r="I276" s="193"/>
      <c r="J276" s="193"/>
      <c r="K276" s="193"/>
      <c r="L276" s="235"/>
    </row>
    <row r="277" spans="1:13" customFormat="1" ht="18">
      <c r="A277" s="271"/>
      <c r="B277" s="123"/>
      <c r="C277" s="125"/>
      <c r="D277" s="119"/>
      <c r="E277" s="116"/>
      <c r="F277" s="116"/>
      <c r="G277" s="115"/>
      <c r="H277" s="117"/>
      <c r="I277" s="124"/>
      <c r="J277" s="272"/>
      <c r="K277" s="272"/>
      <c r="L277" s="235"/>
    </row>
    <row r="278" spans="1:13" customFormat="1" ht="18">
      <c r="A278" s="464" t="s">
        <v>225</v>
      </c>
      <c r="B278" s="465"/>
      <c r="C278" s="465"/>
      <c r="D278" s="465"/>
      <c r="E278" s="465"/>
      <c r="F278" s="465"/>
      <c r="G278" s="465"/>
      <c r="H278" s="465"/>
      <c r="I278" s="465"/>
      <c r="J278" s="465"/>
      <c r="K278" s="465"/>
      <c r="L278" s="466"/>
    </row>
    <row r="279" spans="1:13" customFormat="1" ht="15">
      <c r="A279" s="271"/>
      <c r="B279" s="123"/>
      <c r="C279" s="273" t="s">
        <v>226</v>
      </c>
      <c r="D279" s="119"/>
      <c r="E279" s="116"/>
      <c r="F279" s="116"/>
      <c r="G279" s="115"/>
      <c r="H279" s="117"/>
      <c r="I279" s="126"/>
      <c r="J279" s="274" t="s">
        <v>266</v>
      </c>
      <c r="K279" s="275">
        <f>K280+K281+K282+K283</f>
        <v>190207687</v>
      </c>
      <c r="L279" s="235"/>
    </row>
    <row r="280" spans="1:13" customFormat="1">
      <c r="A280" s="271"/>
      <c r="B280" s="123" t="s">
        <v>227</v>
      </c>
      <c r="C280" s="119" t="s">
        <v>454</v>
      </c>
      <c r="D280" s="119"/>
      <c r="E280" s="116"/>
      <c r="F280" s="116"/>
      <c r="G280" s="115"/>
      <c r="H280" s="117"/>
      <c r="I280" s="124"/>
      <c r="J280" s="335" t="s">
        <v>266</v>
      </c>
      <c r="K280" s="282">
        <f>'2.1-Pasqyra e Perform. (natyra)'!B10</f>
        <v>111786204</v>
      </c>
      <c r="L280" s="235"/>
    </row>
    <row r="281" spans="1:13" customFormat="1">
      <c r="A281" s="271"/>
      <c r="B281" s="123" t="s">
        <v>227</v>
      </c>
      <c r="C281" s="119" t="s">
        <v>422</v>
      </c>
      <c r="D281" s="119"/>
      <c r="E281" s="116"/>
      <c r="F281" s="116"/>
      <c r="G281" s="115"/>
      <c r="H281" s="117"/>
      <c r="I281" s="277"/>
      <c r="J281" s="335" t="s">
        <v>266</v>
      </c>
      <c r="K281" s="278">
        <f>'2.1-Pasqyra e Perform. (natyra)'!B11</f>
        <v>69263381</v>
      </c>
      <c r="L281" s="235"/>
    </row>
    <row r="282" spans="1:13" customFormat="1">
      <c r="A282" s="271"/>
      <c r="B282" s="123" t="s">
        <v>227</v>
      </c>
      <c r="C282" s="127" t="s">
        <v>228</v>
      </c>
      <c r="D282" s="120"/>
      <c r="E282" s="115"/>
      <c r="F282" s="115"/>
      <c r="G282" s="115"/>
      <c r="H282" s="115"/>
      <c r="I282" s="122"/>
      <c r="J282" s="335" t="s">
        <v>266</v>
      </c>
      <c r="K282" s="278">
        <f>'2.1-Pasqyra e Perform. (natyra)'!B17</f>
        <v>7880000</v>
      </c>
      <c r="L282" s="235"/>
    </row>
    <row r="283" spans="1:13" customFormat="1">
      <c r="A283" s="271"/>
      <c r="B283" s="123"/>
      <c r="C283" s="127" t="str">
        <f>'2.1-Pasqyra e Perform. (natyra)'!A14</f>
        <v>Te tjera te ardhura nga aktiviteti i shfrytezimit (fitim nga kembimi valutor per parapagimet)</v>
      </c>
      <c r="D283" s="120"/>
      <c r="E283" s="115"/>
      <c r="F283" s="115"/>
      <c r="G283" s="115"/>
      <c r="H283" s="115"/>
      <c r="I283" s="122"/>
      <c r="J283" s="335" t="s">
        <v>266</v>
      </c>
      <c r="K283" s="280">
        <f>'2.1-Pasqyra e Perform. (natyra)'!B14</f>
        <v>1278102</v>
      </c>
      <c r="L283" s="235"/>
    </row>
    <row r="284" spans="1:13" customFormat="1">
      <c r="A284" s="271"/>
      <c r="B284" s="123"/>
      <c r="C284" s="127"/>
      <c r="D284" s="120"/>
      <c r="E284" s="115"/>
      <c r="F284" s="115"/>
      <c r="G284" s="115"/>
      <c r="H284" s="115"/>
      <c r="I284" s="122"/>
      <c r="J284" s="335"/>
      <c r="K284" s="272"/>
      <c r="L284" s="235"/>
    </row>
    <row r="285" spans="1:13" customFormat="1">
      <c r="A285" s="271"/>
      <c r="B285" s="123"/>
      <c r="C285" s="127"/>
      <c r="D285" s="120"/>
      <c r="E285" s="115"/>
      <c r="F285" s="115"/>
      <c r="G285" s="115"/>
      <c r="H285" s="115"/>
      <c r="I285" s="122"/>
      <c r="J285" s="335"/>
      <c r="K285" s="272"/>
      <c r="L285" s="235"/>
    </row>
    <row r="286" spans="1:13" customFormat="1">
      <c r="A286" s="271"/>
      <c r="B286" s="123"/>
      <c r="C286" s="127"/>
      <c r="D286" s="120"/>
      <c r="E286" s="115"/>
      <c r="F286" s="115"/>
      <c r="G286" s="115"/>
      <c r="H286" s="115"/>
      <c r="I286" s="122"/>
      <c r="J286" s="335"/>
      <c r="K286" s="272"/>
      <c r="L286" s="235"/>
    </row>
    <row r="287" spans="1:13" customFormat="1" ht="15.75">
      <c r="A287" s="271"/>
      <c r="B287" s="123"/>
      <c r="C287" s="467" t="s">
        <v>229</v>
      </c>
      <c r="D287" s="467"/>
      <c r="E287" s="467"/>
      <c r="F287" s="467"/>
      <c r="G287" s="467"/>
      <c r="H287" s="467"/>
      <c r="I287" s="467"/>
      <c r="J287" s="274" t="s">
        <v>266</v>
      </c>
      <c r="K287" s="275">
        <f>K288+K289+K290+K291+K292</f>
        <v>176790901</v>
      </c>
      <c r="L287" s="235"/>
      <c r="M287" s="281"/>
    </row>
    <row r="288" spans="1:13" customFormat="1">
      <c r="A288" s="271"/>
      <c r="B288" s="123" t="s">
        <v>227</v>
      </c>
      <c r="C288" s="128" t="s">
        <v>230</v>
      </c>
      <c r="D288" s="120"/>
      <c r="E288" s="115"/>
      <c r="F288" s="115"/>
      <c r="G288" s="115"/>
      <c r="H288" s="115"/>
      <c r="I288" s="122"/>
      <c r="J288" s="335" t="s">
        <v>266</v>
      </c>
      <c r="K288" s="282">
        <f>-'2.1-Pasqyra e Perform. (natyra)'!B19</f>
        <v>68036806</v>
      </c>
      <c r="L288" s="235"/>
      <c r="M288" s="281"/>
    </row>
    <row r="289" spans="1:13" customFormat="1">
      <c r="A289" s="271"/>
      <c r="B289" s="123" t="s">
        <v>227</v>
      </c>
      <c r="C289" s="128" t="s">
        <v>251</v>
      </c>
      <c r="D289" s="120"/>
      <c r="E289" s="115"/>
      <c r="F289" s="115"/>
      <c r="G289" s="115"/>
      <c r="H289" s="115"/>
      <c r="I289" s="122"/>
      <c r="J289" s="335" t="s">
        <v>266</v>
      </c>
      <c r="K289" s="276"/>
      <c r="L289" s="235"/>
    </row>
    <row r="290" spans="1:13" customFormat="1">
      <c r="A290" s="271"/>
      <c r="B290" s="123" t="s">
        <v>227</v>
      </c>
      <c r="C290" s="128" t="s">
        <v>231</v>
      </c>
      <c r="D290" s="120"/>
      <c r="E290" s="115"/>
      <c r="F290" s="115"/>
      <c r="G290" s="115"/>
      <c r="H290" s="115"/>
      <c r="I290" s="122"/>
      <c r="J290" s="335" t="s">
        <v>266</v>
      </c>
      <c r="K290" s="282">
        <f>-'2.1-Pasqyra e Perform. (natyra)'!B23-'2.1-Pasqyra e Perform. (natyra)'!B22</f>
        <v>19369681</v>
      </c>
      <c r="L290" s="235"/>
      <c r="M290" s="281"/>
    </row>
    <row r="291" spans="1:13" customFormat="1">
      <c r="A291" s="271"/>
      <c r="B291" s="123" t="s">
        <v>227</v>
      </c>
      <c r="C291" s="128" t="s">
        <v>232</v>
      </c>
      <c r="D291" s="120"/>
      <c r="E291" s="115"/>
      <c r="F291" s="115"/>
      <c r="G291" s="115"/>
      <c r="H291" s="115"/>
      <c r="I291" s="122"/>
      <c r="J291" s="335" t="s">
        <v>266</v>
      </c>
      <c r="K291" s="282">
        <f>-'2.1-Pasqyra e Perform. (natyra)'!B26</f>
        <v>6301337</v>
      </c>
      <c r="L291" s="235"/>
    </row>
    <row r="292" spans="1:13" customFormat="1">
      <c r="A292" s="271"/>
      <c r="B292" s="123" t="s">
        <v>227</v>
      </c>
      <c r="C292" s="283" t="s">
        <v>233</v>
      </c>
      <c r="D292" s="284"/>
      <c r="E292" s="285"/>
      <c r="F292" s="285"/>
      <c r="G292" s="285"/>
      <c r="H292" s="285"/>
      <c r="I292" s="286"/>
      <c r="J292" s="287" t="s">
        <v>266</v>
      </c>
      <c r="K292" s="288">
        <f>SUM(K293:K318)</f>
        <v>83083077</v>
      </c>
      <c r="L292" s="235"/>
    </row>
    <row r="293" spans="1:13" customFormat="1">
      <c r="A293" s="271"/>
      <c r="B293" s="123"/>
      <c r="C293" s="128"/>
      <c r="D293" s="120" t="s">
        <v>234</v>
      </c>
      <c r="E293" s="115"/>
      <c r="F293" s="115"/>
      <c r="G293" s="115"/>
      <c r="H293" s="289">
        <v>604</v>
      </c>
      <c r="I293" s="122"/>
      <c r="J293" s="335" t="s">
        <v>266</v>
      </c>
      <c r="K293" s="279">
        <v>11152628</v>
      </c>
      <c r="L293" s="235"/>
    </row>
    <row r="294" spans="1:13" customFormat="1">
      <c r="A294" s="271"/>
      <c r="B294" s="123"/>
      <c r="C294" s="128"/>
      <c r="D294" s="120" t="s">
        <v>234</v>
      </c>
      <c r="E294" s="115"/>
      <c r="F294" s="115"/>
      <c r="G294" s="115"/>
      <c r="H294" s="289">
        <v>608</v>
      </c>
      <c r="I294" s="122"/>
      <c r="J294" s="404" t="s">
        <v>266</v>
      </c>
      <c r="K294" s="279">
        <v>1550686</v>
      </c>
      <c r="L294" s="235"/>
    </row>
    <row r="295" spans="1:13" customFormat="1">
      <c r="A295" s="271"/>
      <c r="B295" s="123"/>
      <c r="C295" s="128"/>
      <c r="D295" s="120" t="s">
        <v>234</v>
      </c>
      <c r="E295" s="115"/>
      <c r="F295" s="115"/>
      <c r="G295" s="115"/>
      <c r="H295" s="115">
        <v>61</v>
      </c>
      <c r="I295" s="122"/>
      <c r="J295" s="404" t="s">
        <v>266</v>
      </c>
      <c r="K295" s="276">
        <v>61667</v>
      </c>
      <c r="L295" s="235"/>
    </row>
    <row r="296" spans="1:13" customFormat="1">
      <c r="A296" s="271"/>
      <c r="B296" s="123"/>
      <c r="C296" s="128"/>
      <c r="D296" s="120" t="s">
        <v>234</v>
      </c>
      <c r="E296" s="115"/>
      <c r="F296" s="115"/>
      <c r="G296" s="115"/>
      <c r="H296" s="115">
        <v>613</v>
      </c>
      <c r="I296" s="122"/>
      <c r="J296" s="404" t="s">
        <v>266</v>
      </c>
      <c r="K296" s="279">
        <v>30000</v>
      </c>
      <c r="L296" s="235"/>
    </row>
    <row r="297" spans="1:13" customFormat="1">
      <c r="A297" s="271"/>
      <c r="B297" s="123"/>
      <c r="C297" s="128"/>
      <c r="D297" s="120" t="s">
        <v>234</v>
      </c>
      <c r="E297" s="115"/>
      <c r="F297" s="115"/>
      <c r="G297" s="115"/>
      <c r="H297" s="115">
        <v>615</v>
      </c>
      <c r="I297" s="122"/>
      <c r="J297" s="404" t="s">
        <v>266</v>
      </c>
      <c r="K297" s="279">
        <v>8284606</v>
      </c>
      <c r="L297" s="235"/>
    </row>
    <row r="298" spans="1:13" customFormat="1">
      <c r="A298" s="271"/>
      <c r="B298" s="123"/>
      <c r="C298" s="128"/>
      <c r="D298" s="120" t="s">
        <v>234</v>
      </c>
      <c r="E298" s="115"/>
      <c r="F298" s="115"/>
      <c r="G298" s="115"/>
      <c r="H298" s="115">
        <v>616</v>
      </c>
      <c r="I298" s="122"/>
      <c r="J298" s="404" t="s">
        <v>266</v>
      </c>
      <c r="K298" s="279">
        <v>1495773</v>
      </c>
      <c r="L298" s="235"/>
    </row>
    <row r="299" spans="1:13" customFormat="1">
      <c r="A299" s="271"/>
      <c r="B299" s="123"/>
      <c r="C299" s="128"/>
      <c r="D299" s="120" t="s">
        <v>234</v>
      </c>
      <c r="E299" s="115"/>
      <c r="F299" s="115"/>
      <c r="G299" s="115"/>
      <c r="H299" s="115">
        <v>6162</v>
      </c>
      <c r="I299" s="122"/>
      <c r="J299" s="404" t="s">
        <v>266</v>
      </c>
      <c r="K299" s="279">
        <v>679928</v>
      </c>
      <c r="L299" s="235"/>
    </row>
    <row r="300" spans="1:13" customFormat="1">
      <c r="A300" s="271"/>
      <c r="B300" s="123"/>
      <c r="C300" s="128"/>
      <c r="D300" s="120" t="s">
        <v>234</v>
      </c>
      <c r="E300" s="115"/>
      <c r="F300" s="115"/>
      <c r="G300" s="115"/>
      <c r="H300" s="115">
        <v>618</v>
      </c>
      <c r="I300" s="122"/>
      <c r="J300" s="404" t="s">
        <v>266</v>
      </c>
      <c r="K300" s="279">
        <v>5627336</v>
      </c>
      <c r="L300" s="235"/>
    </row>
    <row r="301" spans="1:13" customFormat="1">
      <c r="A301" s="271"/>
      <c r="B301" s="123"/>
      <c r="C301" s="128"/>
      <c r="D301" s="120" t="s">
        <v>234</v>
      </c>
      <c r="E301" s="115"/>
      <c r="F301" s="115"/>
      <c r="G301" s="115"/>
      <c r="H301" s="115">
        <v>62</v>
      </c>
      <c r="I301" s="122"/>
      <c r="J301" s="404" t="s">
        <v>266</v>
      </c>
      <c r="K301" s="279">
        <v>24000</v>
      </c>
      <c r="L301" s="235"/>
    </row>
    <row r="302" spans="1:13" customFormat="1">
      <c r="A302" s="271"/>
      <c r="B302" s="123"/>
      <c r="C302" s="128"/>
      <c r="D302" s="120" t="s">
        <v>234</v>
      </c>
      <c r="E302" s="115"/>
      <c r="F302" s="115"/>
      <c r="G302" s="115"/>
      <c r="H302" s="289">
        <v>621</v>
      </c>
      <c r="I302" s="122"/>
      <c r="J302" s="404" t="s">
        <v>266</v>
      </c>
      <c r="K302" s="279">
        <v>1376837</v>
      </c>
      <c r="L302" s="235"/>
    </row>
    <row r="303" spans="1:13" customFormat="1">
      <c r="A303" s="271"/>
      <c r="B303" s="123"/>
      <c r="C303" s="128"/>
      <c r="D303" s="120" t="s">
        <v>234</v>
      </c>
      <c r="E303" s="115"/>
      <c r="F303" s="115"/>
      <c r="G303" s="115"/>
      <c r="H303" s="289">
        <v>624</v>
      </c>
      <c r="I303" s="122"/>
      <c r="J303" s="404" t="s">
        <v>266</v>
      </c>
      <c r="K303" s="279">
        <v>218404</v>
      </c>
      <c r="L303" s="235"/>
    </row>
    <row r="304" spans="1:13" customFormat="1">
      <c r="A304" s="271"/>
      <c r="B304" s="123"/>
      <c r="C304" s="128"/>
      <c r="D304" s="120" t="s">
        <v>234</v>
      </c>
      <c r="E304" s="115"/>
      <c r="F304" s="115"/>
      <c r="G304" s="115"/>
      <c r="H304" s="115">
        <v>6253</v>
      </c>
      <c r="I304" s="122"/>
      <c r="J304" s="404" t="s">
        <v>266</v>
      </c>
      <c r="K304" s="276">
        <v>764804</v>
      </c>
      <c r="L304" s="235"/>
    </row>
    <row r="305" spans="1:14" customFormat="1">
      <c r="A305" s="271"/>
      <c r="B305" s="123"/>
      <c r="C305" s="128"/>
      <c r="D305" s="120" t="s">
        <v>234</v>
      </c>
      <c r="E305" s="115"/>
      <c r="F305" s="115"/>
      <c r="G305" s="115"/>
      <c r="H305" s="115">
        <v>626</v>
      </c>
      <c r="I305" s="122"/>
      <c r="J305" s="404" t="s">
        <v>266</v>
      </c>
      <c r="K305" s="279">
        <v>265076</v>
      </c>
      <c r="L305" s="235"/>
    </row>
    <row r="306" spans="1:14" customFormat="1">
      <c r="A306" s="271"/>
      <c r="B306" s="123"/>
      <c r="C306" s="128"/>
      <c r="D306" s="120" t="s">
        <v>234</v>
      </c>
      <c r="E306" s="115"/>
      <c r="F306" s="115"/>
      <c r="G306" s="115"/>
      <c r="H306" s="115">
        <v>627</v>
      </c>
      <c r="I306" s="122"/>
      <c r="J306" s="404" t="s">
        <v>266</v>
      </c>
      <c r="K306" s="279">
        <v>36195</v>
      </c>
      <c r="L306" s="235"/>
    </row>
    <row r="307" spans="1:14" customFormat="1">
      <c r="A307" s="271"/>
      <c r="B307" s="123"/>
      <c r="C307" s="128"/>
      <c r="D307" s="120" t="s">
        <v>234</v>
      </c>
      <c r="E307" s="115"/>
      <c r="F307" s="115"/>
      <c r="G307" s="115"/>
      <c r="H307" s="115">
        <v>6276</v>
      </c>
      <c r="I307" s="122"/>
      <c r="J307" s="404" t="s">
        <v>266</v>
      </c>
      <c r="K307" s="279">
        <v>28500</v>
      </c>
      <c r="L307" s="235"/>
    </row>
    <row r="308" spans="1:14" customFormat="1">
      <c r="A308" s="271"/>
      <c r="B308" s="123"/>
      <c r="C308" s="128"/>
      <c r="D308" s="120" t="s">
        <v>234</v>
      </c>
      <c r="E308" s="115"/>
      <c r="F308" s="115"/>
      <c r="G308" s="115"/>
      <c r="H308" s="115">
        <v>628</v>
      </c>
      <c r="I308" s="122"/>
      <c r="J308" s="404" t="s">
        <v>266</v>
      </c>
      <c r="K308" s="279">
        <v>662172</v>
      </c>
      <c r="L308" s="235"/>
    </row>
    <row r="309" spans="1:14" customFormat="1">
      <c r="A309" s="271"/>
      <c r="B309" s="123"/>
      <c r="C309" s="128"/>
      <c r="D309" s="120" t="s">
        <v>234</v>
      </c>
      <c r="E309" s="115"/>
      <c r="F309" s="115"/>
      <c r="G309" s="115"/>
      <c r="H309" s="115">
        <v>632</v>
      </c>
      <c r="I309" s="122"/>
      <c r="J309" s="404" t="s">
        <v>266</v>
      </c>
      <c r="K309" s="279">
        <v>110454</v>
      </c>
      <c r="L309" s="235"/>
    </row>
    <row r="310" spans="1:14" customFormat="1">
      <c r="A310" s="271"/>
      <c r="B310" s="123"/>
      <c r="C310" s="128"/>
      <c r="D310" s="120" t="s">
        <v>234</v>
      </c>
      <c r="E310" s="115"/>
      <c r="F310" s="115"/>
      <c r="G310" s="115"/>
      <c r="H310" s="115">
        <v>634</v>
      </c>
      <c r="I310" s="122"/>
      <c r="J310" s="404" t="s">
        <v>266</v>
      </c>
      <c r="K310" s="279">
        <v>4388389</v>
      </c>
      <c r="L310" s="235"/>
    </row>
    <row r="311" spans="1:14" customFormat="1">
      <c r="A311" s="271"/>
      <c r="B311" s="123"/>
      <c r="C311" s="128"/>
      <c r="D311" s="120" t="s">
        <v>234</v>
      </c>
      <c r="E311" s="115"/>
      <c r="F311" s="115"/>
      <c r="G311" s="115"/>
      <c r="H311" s="115">
        <v>648</v>
      </c>
      <c r="I311" s="122"/>
      <c r="J311" s="404" t="s">
        <v>266</v>
      </c>
      <c r="K311" s="279">
        <v>596835</v>
      </c>
      <c r="L311" s="235"/>
    </row>
    <row r="312" spans="1:14" customFormat="1">
      <c r="A312" s="271"/>
      <c r="B312" s="123"/>
      <c r="C312" s="128"/>
      <c r="D312" s="120" t="s">
        <v>234</v>
      </c>
      <c r="E312" s="115"/>
      <c r="F312" s="115"/>
      <c r="G312" s="115"/>
      <c r="H312" s="115">
        <v>66</v>
      </c>
      <c r="I312" s="122"/>
      <c r="J312" s="404" t="s">
        <v>266</v>
      </c>
      <c r="K312" s="279">
        <v>279480</v>
      </c>
      <c r="L312" s="235"/>
    </row>
    <row r="313" spans="1:14" customFormat="1">
      <c r="A313" s="271"/>
      <c r="B313" s="123"/>
      <c r="C313" s="128"/>
      <c r="D313" s="120" t="s">
        <v>234</v>
      </c>
      <c r="E313" s="115"/>
      <c r="F313" s="115"/>
      <c r="G313" s="115"/>
      <c r="H313" s="115">
        <v>667</v>
      </c>
      <c r="I313" s="122"/>
      <c r="J313" s="404" t="s">
        <v>266</v>
      </c>
      <c r="K313" s="279">
        <v>11278697</v>
      </c>
      <c r="L313" s="235"/>
    </row>
    <row r="314" spans="1:14" customFormat="1">
      <c r="A314" s="271"/>
      <c r="B314" s="123"/>
      <c r="C314" s="128"/>
      <c r="D314" s="120" t="s">
        <v>234</v>
      </c>
      <c r="E314" s="115"/>
      <c r="F314" s="115"/>
      <c r="G314" s="115"/>
      <c r="H314" s="115">
        <v>668</v>
      </c>
      <c r="I314" s="122"/>
      <c r="J314" s="404" t="s">
        <v>266</v>
      </c>
      <c r="K314" s="279">
        <v>193200</v>
      </c>
      <c r="L314" s="235"/>
    </row>
    <row r="315" spans="1:14" customFormat="1">
      <c r="A315" s="271"/>
      <c r="B315" s="123"/>
      <c r="C315" s="128"/>
      <c r="D315" s="120" t="s">
        <v>234</v>
      </c>
      <c r="E315" s="115"/>
      <c r="F315" s="115"/>
      <c r="G315" s="115"/>
      <c r="H315" s="115">
        <v>669</v>
      </c>
      <c r="I315" s="122"/>
      <c r="J315" s="404" t="s">
        <v>266</v>
      </c>
      <c r="K315" s="279">
        <v>3256339</v>
      </c>
      <c r="L315" s="235"/>
    </row>
    <row r="316" spans="1:14" customFormat="1">
      <c r="A316" s="271"/>
      <c r="B316" s="123"/>
      <c r="C316" s="128"/>
      <c r="D316" s="120" t="s">
        <v>234</v>
      </c>
      <c r="E316" s="115"/>
      <c r="F316" s="115"/>
      <c r="G316" s="115"/>
      <c r="H316" s="115">
        <v>681</v>
      </c>
      <c r="I316" s="122"/>
      <c r="J316" s="404" t="s">
        <v>266</v>
      </c>
      <c r="K316" s="279">
        <v>12823837</v>
      </c>
      <c r="L316" s="235"/>
    </row>
    <row r="317" spans="1:14" customFormat="1">
      <c r="A317" s="271"/>
      <c r="B317" s="123"/>
      <c r="C317" s="128"/>
      <c r="D317" s="120" t="s">
        <v>234</v>
      </c>
      <c r="E317" s="115"/>
      <c r="F317" s="115"/>
      <c r="G317" s="115"/>
      <c r="H317" s="115">
        <v>6812</v>
      </c>
      <c r="I317" s="122"/>
      <c r="J317" s="404" t="s">
        <v>266</v>
      </c>
      <c r="K317" s="279">
        <v>17777768</v>
      </c>
      <c r="L317" s="235"/>
    </row>
    <row r="318" spans="1:14" customFormat="1">
      <c r="A318" s="271"/>
      <c r="B318" s="123"/>
      <c r="C318" s="128"/>
      <c r="D318" s="120" t="s">
        <v>234</v>
      </c>
      <c r="E318" s="115"/>
      <c r="F318" s="115"/>
      <c r="G318" s="115"/>
      <c r="H318" s="115">
        <v>6815</v>
      </c>
      <c r="I318" s="122"/>
      <c r="J318" s="404" t="s">
        <v>266</v>
      </c>
      <c r="K318" s="279">
        <v>119466</v>
      </c>
      <c r="L318" s="235"/>
    </row>
    <row r="319" spans="1:14" customFormat="1">
      <c r="A319" s="271"/>
      <c r="B319" s="123"/>
      <c r="C319" s="128"/>
      <c r="D319" s="120"/>
      <c r="E319" s="115"/>
      <c r="F319" s="115"/>
      <c r="G319" s="115"/>
      <c r="H319" s="115"/>
      <c r="I319" s="122"/>
      <c r="J319" s="335"/>
      <c r="K319" s="272"/>
      <c r="L319" s="235"/>
    </row>
    <row r="320" spans="1:14" customFormat="1">
      <c r="A320" s="271"/>
      <c r="B320" s="118">
        <v>10</v>
      </c>
      <c r="C320" s="127" t="s">
        <v>235</v>
      </c>
      <c r="D320" s="120"/>
      <c r="E320" s="115"/>
      <c r="F320" s="115"/>
      <c r="G320" s="115"/>
      <c r="H320" s="115"/>
      <c r="I320" s="122"/>
      <c r="J320" s="274" t="s">
        <v>266</v>
      </c>
      <c r="K320" s="275">
        <f>K279-K287</f>
        <v>13416786</v>
      </c>
      <c r="L320" s="235"/>
      <c r="M320" s="281">
        <f>K320-'2.1-Pasqyra e Perform. (natyra)'!B42</f>
        <v>0</v>
      </c>
      <c r="N320" s="281"/>
    </row>
    <row r="321" spans="1:12" customFormat="1">
      <c r="A321" s="271"/>
      <c r="B321" s="117"/>
      <c r="C321" s="115"/>
      <c r="D321" s="115"/>
      <c r="E321" s="115"/>
      <c r="F321" s="115"/>
      <c r="G321" s="115"/>
      <c r="H321" s="115"/>
      <c r="I321" s="122"/>
      <c r="J321" s="122"/>
      <c r="K321" s="272"/>
      <c r="L321" s="235"/>
    </row>
    <row r="322" spans="1:12" customFormat="1">
      <c r="A322" s="271"/>
      <c r="B322" s="117"/>
      <c r="C322" s="290" t="s">
        <v>227</v>
      </c>
      <c r="D322" s="116" t="s">
        <v>236</v>
      </c>
      <c r="E322" s="115"/>
      <c r="F322" s="115"/>
      <c r="G322" s="115"/>
      <c r="H322" s="117"/>
      <c r="I322" s="122"/>
      <c r="J322" s="335" t="s">
        <v>266</v>
      </c>
      <c r="K322" s="280">
        <f>K326</f>
        <v>11404269</v>
      </c>
      <c r="L322" s="235"/>
    </row>
    <row r="323" spans="1:12" customFormat="1">
      <c r="A323" s="271"/>
      <c r="B323" s="117"/>
      <c r="C323" s="290" t="s">
        <v>227</v>
      </c>
      <c r="D323" s="115" t="s">
        <v>237</v>
      </c>
      <c r="E323" s="115"/>
      <c r="F323" s="115"/>
      <c r="G323" s="115"/>
      <c r="H323" s="117"/>
      <c r="I323" s="122"/>
      <c r="J323" s="335" t="s">
        <v>328</v>
      </c>
      <c r="K323" s="272">
        <v>0</v>
      </c>
      <c r="L323" s="235"/>
    </row>
    <row r="324" spans="1:12" customFormat="1">
      <c r="A324" s="271"/>
      <c r="B324" s="117"/>
      <c r="C324" s="290" t="s">
        <v>227</v>
      </c>
      <c r="D324" s="115" t="s">
        <v>238</v>
      </c>
      <c r="E324" s="115"/>
      <c r="F324" s="115"/>
      <c r="G324" s="115"/>
      <c r="H324" s="117"/>
      <c r="I324" s="122"/>
      <c r="J324" s="335" t="s">
        <v>266</v>
      </c>
      <c r="K324" s="280">
        <f>K279-K287</f>
        <v>13416786</v>
      </c>
      <c r="L324" s="235"/>
    </row>
    <row r="325" spans="1:12" customFormat="1">
      <c r="A325" s="271"/>
      <c r="B325" s="117"/>
      <c r="C325" s="290" t="s">
        <v>227</v>
      </c>
      <c r="D325" s="114" t="s">
        <v>4</v>
      </c>
      <c r="E325" s="115"/>
      <c r="F325" s="115"/>
      <c r="G325" s="115"/>
      <c r="H325" s="117"/>
      <c r="I325" s="122"/>
      <c r="J325" s="335" t="s">
        <v>266</v>
      </c>
      <c r="K325" s="291">
        <f>K275</f>
        <v>2012517</v>
      </c>
      <c r="L325" s="235"/>
    </row>
    <row r="326" spans="1:12" customFormat="1">
      <c r="A326" s="271"/>
      <c r="B326" s="117"/>
      <c r="C326" s="290" t="s">
        <v>227</v>
      </c>
      <c r="D326" s="115" t="s">
        <v>239</v>
      </c>
      <c r="E326" s="115"/>
      <c r="F326" s="115"/>
      <c r="G326" s="115"/>
      <c r="H326" s="117"/>
      <c r="I326" s="122"/>
      <c r="J326" s="335" t="s">
        <v>266</v>
      </c>
      <c r="K326" s="280">
        <f>K324-K325</f>
        <v>11404269</v>
      </c>
      <c r="L326" s="235"/>
    </row>
    <row r="327" spans="1:12" customFormat="1">
      <c r="A327" s="271"/>
      <c r="B327" s="121"/>
      <c r="C327" s="130"/>
      <c r="D327" s="292"/>
      <c r="E327" s="292"/>
      <c r="F327" s="292"/>
      <c r="G327" s="292"/>
      <c r="H327" s="292"/>
      <c r="I327" s="292"/>
      <c r="J327" s="335"/>
      <c r="K327" s="272"/>
      <c r="L327" s="235"/>
    </row>
    <row r="328" spans="1:12" customFormat="1" ht="15.75" thickBot="1">
      <c r="A328" s="374"/>
      <c r="B328" s="470" t="s">
        <v>446</v>
      </c>
      <c r="C328" s="470"/>
      <c r="D328" s="470"/>
      <c r="E328" s="470"/>
      <c r="F328" s="470"/>
      <c r="G328" s="470"/>
      <c r="H328" s="470"/>
      <c r="I328" s="470"/>
      <c r="J328" s="335"/>
      <c r="K328" s="272"/>
      <c r="L328" s="235"/>
    </row>
    <row r="329" spans="1:12" customFormat="1" ht="16.5" customHeight="1" thickTop="1" thickBot="1">
      <c r="A329" s="271"/>
      <c r="B329" s="375"/>
      <c r="C329" s="469" t="s">
        <v>424</v>
      </c>
      <c r="D329" s="469"/>
      <c r="E329" s="469" t="s">
        <v>425</v>
      </c>
      <c r="F329" s="469"/>
      <c r="G329" s="469" t="s">
        <v>426</v>
      </c>
      <c r="H329" s="469"/>
      <c r="I329" s="376"/>
      <c r="J329" s="376"/>
      <c r="K329" s="376"/>
      <c r="L329" s="235"/>
    </row>
    <row r="330" spans="1:12" customFormat="1" ht="25.5" thickTop="1" thickBot="1">
      <c r="A330" s="271"/>
      <c r="B330" s="375" t="s">
        <v>460</v>
      </c>
      <c r="C330" s="469"/>
      <c r="D330" s="469"/>
      <c r="E330" s="469"/>
      <c r="F330" s="469"/>
      <c r="G330" s="469"/>
      <c r="H330" s="469"/>
      <c r="I330" s="376"/>
      <c r="J330" s="376"/>
      <c r="K330" s="376"/>
      <c r="L330" s="235"/>
    </row>
    <row r="331" spans="1:12" customFormat="1" ht="37.5" thickTop="1" thickBot="1">
      <c r="A331" s="271"/>
      <c r="B331" s="375"/>
      <c r="C331" s="377" t="s">
        <v>428</v>
      </c>
      <c r="D331" s="377" t="s">
        <v>429</v>
      </c>
      <c r="E331" s="377" t="s">
        <v>428</v>
      </c>
      <c r="F331" s="377" t="s">
        <v>429</v>
      </c>
      <c r="G331" s="377" t="s">
        <v>428</v>
      </c>
      <c r="H331" s="377" t="s">
        <v>429</v>
      </c>
      <c r="I331" s="376" t="s">
        <v>430</v>
      </c>
      <c r="J331" s="378" t="s">
        <v>431</v>
      </c>
      <c r="K331" s="378" t="s">
        <v>432</v>
      </c>
      <c r="L331" s="235"/>
    </row>
    <row r="332" spans="1:12" customFormat="1" ht="14.25" thickTop="1" thickBot="1">
      <c r="A332" s="271"/>
      <c r="B332" s="379" t="s">
        <v>433</v>
      </c>
      <c r="C332" s="380">
        <v>0</v>
      </c>
      <c r="D332" s="381">
        <v>0</v>
      </c>
      <c r="E332" s="382">
        <v>11416</v>
      </c>
      <c r="F332" s="382">
        <v>11416</v>
      </c>
      <c r="G332" s="382">
        <v>323499</v>
      </c>
      <c r="H332" s="382">
        <v>323499</v>
      </c>
      <c r="I332" s="383">
        <v>334915</v>
      </c>
      <c r="J332" s="383"/>
      <c r="K332" s="383"/>
      <c r="L332" s="235"/>
    </row>
    <row r="333" spans="1:12" customFormat="1" ht="14.25" thickTop="1" thickBot="1">
      <c r="A333" s="271"/>
      <c r="B333" s="379" t="s">
        <v>434</v>
      </c>
      <c r="C333" s="384"/>
      <c r="D333" s="381"/>
      <c r="E333" s="382">
        <v>439664</v>
      </c>
      <c r="F333" s="382">
        <v>439664</v>
      </c>
      <c r="G333" s="382">
        <v>1512890</v>
      </c>
      <c r="H333" s="382">
        <v>1512890</v>
      </c>
      <c r="I333" s="383">
        <v>1952554</v>
      </c>
      <c r="J333" s="383"/>
      <c r="K333" s="383"/>
      <c r="L333" s="235"/>
    </row>
    <row r="334" spans="1:12" customFormat="1" ht="14.25" thickTop="1" thickBot="1">
      <c r="A334" s="271"/>
      <c r="B334" s="379" t="s">
        <v>435</v>
      </c>
      <c r="C334" s="384">
        <v>4880000</v>
      </c>
      <c r="D334" s="381">
        <v>4880000</v>
      </c>
      <c r="E334" s="382">
        <v>641527</v>
      </c>
      <c r="F334" s="382">
        <v>641527</v>
      </c>
      <c r="G334" s="382">
        <v>2039651</v>
      </c>
      <c r="H334" s="382">
        <v>2039651</v>
      </c>
      <c r="I334" s="383">
        <v>7561178</v>
      </c>
      <c r="J334" s="383"/>
      <c r="K334" s="383"/>
      <c r="L334" s="235"/>
    </row>
    <row r="335" spans="1:12" customFormat="1" ht="14.25" thickTop="1" thickBot="1">
      <c r="A335" s="271"/>
      <c r="B335" s="379" t="s">
        <v>436</v>
      </c>
      <c r="C335" s="384"/>
      <c r="D335" s="384"/>
      <c r="E335" s="382">
        <v>8975989</v>
      </c>
      <c r="F335" s="382">
        <v>8975989</v>
      </c>
      <c r="G335" s="382">
        <v>2486611</v>
      </c>
      <c r="H335" s="384">
        <v>2486611</v>
      </c>
      <c r="I335" s="383">
        <v>3229121</v>
      </c>
      <c r="J335" s="383">
        <v>8233479</v>
      </c>
      <c r="K335" s="383"/>
      <c r="L335" s="235"/>
    </row>
    <row r="336" spans="1:12" customFormat="1" ht="14.25" thickTop="1" thickBot="1">
      <c r="A336" s="271"/>
      <c r="B336" s="379" t="s">
        <v>437</v>
      </c>
      <c r="C336" s="384"/>
      <c r="D336" s="384"/>
      <c r="E336" s="382">
        <v>5676633</v>
      </c>
      <c r="F336" s="382">
        <v>5676633</v>
      </c>
      <c r="G336" s="382">
        <v>5069348</v>
      </c>
      <c r="H336" s="384">
        <v>5069348</v>
      </c>
      <c r="I336" s="385">
        <v>10745981</v>
      </c>
      <c r="J336" s="383"/>
      <c r="K336" s="383"/>
      <c r="L336" s="235"/>
    </row>
    <row r="337" spans="1:12" customFormat="1" ht="14.25" thickTop="1" thickBot="1">
      <c r="A337" s="271"/>
      <c r="B337" s="379" t="s">
        <v>438</v>
      </c>
      <c r="C337" s="384"/>
      <c r="D337" s="384"/>
      <c r="E337" s="382">
        <v>18960473</v>
      </c>
      <c r="F337" s="382">
        <v>18960473</v>
      </c>
      <c r="G337" s="382">
        <v>5361568</v>
      </c>
      <c r="H337" s="384">
        <v>5361568</v>
      </c>
      <c r="I337" s="383">
        <v>15410975</v>
      </c>
      <c r="J337" s="386">
        <v>8911066</v>
      </c>
      <c r="K337" s="386"/>
      <c r="L337" s="235"/>
    </row>
    <row r="338" spans="1:12" customFormat="1" ht="14.25" thickTop="1" thickBot="1">
      <c r="A338" s="271"/>
      <c r="B338" s="379" t="s">
        <v>439</v>
      </c>
      <c r="C338" s="384"/>
      <c r="D338" s="384"/>
      <c r="E338" s="384">
        <v>29342639</v>
      </c>
      <c r="F338" s="382">
        <v>29342639</v>
      </c>
      <c r="G338" s="382">
        <v>10045968</v>
      </c>
      <c r="H338" s="384">
        <v>10045968</v>
      </c>
      <c r="I338" s="383">
        <v>39626721</v>
      </c>
      <c r="J338" s="386">
        <v>-238114</v>
      </c>
      <c r="K338" s="386"/>
      <c r="L338" s="235"/>
    </row>
    <row r="339" spans="1:12" customFormat="1" ht="14.25" thickTop="1" thickBot="1">
      <c r="A339" s="271"/>
      <c r="B339" s="379" t="s">
        <v>440</v>
      </c>
      <c r="C339" s="384"/>
      <c r="D339" s="384"/>
      <c r="E339" s="384">
        <v>16623907</v>
      </c>
      <c r="F339" s="382">
        <v>16623907</v>
      </c>
      <c r="G339" s="382">
        <v>26549653</v>
      </c>
      <c r="H339" s="384">
        <v>26549653</v>
      </c>
      <c r="I339" s="385">
        <v>53309721</v>
      </c>
      <c r="J339" s="376">
        <v>-10136161</v>
      </c>
      <c r="K339" s="376"/>
      <c r="L339" s="235"/>
    </row>
    <row r="340" spans="1:12" customFormat="1" ht="14.25" thickTop="1" thickBot="1">
      <c r="A340" s="271"/>
      <c r="B340" s="379" t="s">
        <v>441</v>
      </c>
      <c r="C340" s="384"/>
      <c r="D340" s="384"/>
      <c r="E340" s="384">
        <v>21271695</v>
      </c>
      <c r="F340" s="382">
        <v>21271695</v>
      </c>
      <c r="G340" s="382">
        <v>7610741</v>
      </c>
      <c r="H340" s="384">
        <v>7610741</v>
      </c>
      <c r="I340" s="385">
        <v>36930808</v>
      </c>
      <c r="J340" s="376">
        <v>-8048372</v>
      </c>
      <c r="K340" s="376"/>
      <c r="L340" s="235"/>
    </row>
    <row r="341" spans="1:12" customFormat="1" ht="14.25" thickTop="1" thickBot="1">
      <c r="A341" s="271"/>
      <c r="B341" s="379" t="s">
        <v>442</v>
      </c>
      <c r="C341" s="384"/>
      <c r="D341" s="384"/>
      <c r="E341" s="384">
        <v>-771694</v>
      </c>
      <c r="F341" s="384">
        <v>-771694</v>
      </c>
      <c r="G341" s="382">
        <v>5630497</v>
      </c>
      <c r="H341" s="384">
        <v>5630497</v>
      </c>
      <c r="I341" s="385">
        <v>4858803</v>
      </c>
      <c r="J341" s="376"/>
      <c r="K341" s="376"/>
      <c r="L341" s="235"/>
    </row>
    <row r="342" spans="1:12" customFormat="1" ht="14.25" thickTop="1" thickBot="1">
      <c r="A342" s="271"/>
      <c r="B342" s="379" t="s">
        <v>443</v>
      </c>
      <c r="C342" s="384"/>
      <c r="D342" s="384"/>
      <c r="E342" s="384">
        <v>14339198</v>
      </c>
      <c r="F342" s="382">
        <v>14339198</v>
      </c>
      <c r="G342" s="384">
        <v>1509018</v>
      </c>
      <c r="H342" s="384">
        <v>1509018</v>
      </c>
      <c r="I342" s="385">
        <v>15848217</v>
      </c>
      <c r="J342" s="376"/>
      <c r="K342" s="376"/>
      <c r="L342" s="235"/>
    </row>
    <row r="343" spans="1:12" customFormat="1" ht="14.25" thickTop="1" thickBot="1">
      <c r="A343" s="271"/>
      <c r="B343" s="379" t="s">
        <v>444</v>
      </c>
      <c r="C343" s="384">
        <v>3000000</v>
      </c>
      <c r="D343" s="384">
        <v>3000000</v>
      </c>
      <c r="E343" s="382">
        <v>-3725243</v>
      </c>
      <c r="F343" s="382">
        <v>-3725243</v>
      </c>
      <c r="G343" s="384">
        <v>1123936</v>
      </c>
      <c r="H343" s="384">
        <v>1123936</v>
      </c>
      <c r="I343" s="385">
        <v>398693</v>
      </c>
      <c r="J343" s="376"/>
      <c r="K343" s="376"/>
      <c r="L343" s="235"/>
    </row>
    <row r="344" spans="1:12" customFormat="1" ht="14.25" thickTop="1" thickBot="1">
      <c r="A344" s="271"/>
      <c r="B344" s="387" t="s">
        <v>445</v>
      </c>
      <c r="C344" s="384">
        <f>SUM(C340:C343)</f>
        <v>3000000</v>
      </c>
      <c r="D344" s="384">
        <f>SUM(D340:D343)</f>
        <v>3000000</v>
      </c>
      <c r="E344" s="384">
        <f t="shared" ref="E344:K344" si="1">SUM(E332:E343)</f>
        <v>111786204</v>
      </c>
      <c r="F344" s="384">
        <f t="shared" si="1"/>
        <v>111786204</v>
      </c>
      <c r="G344" s="384">
        <f t="shared" si="1"/>
        <v>69263380</v>
      </c>
      <c r="H344" s="384">
        <f t="shared" si="1"/>
        <v>69263380</v>
      </c>
      <c r="I344" s="383">
        <f t="shared" si="1"/>
        <v>190207687</v>
      </c>
      <c r="J344" s="383">
        <f t="shared" si="1"/>
        <v>-1278102</v>
      </c>
      <c r="K344" s="383">
        <f t="shared" si="1"/>
        <v>0</v>
      </c>
      <c r="L344" s="235"/>
    </row>
    <row r="345" spans="1:12" customFormat="1" ht="13.5" thickTop="1">
      <c r="A345" s="271"/>
      <c r="B345" s="121"/>
      <c r="C345" s="130"/>
      <c r="D345" s="292"/>
      <c r="E345" s="292"/>
      <c r="F345" s="292"/>
      <c r="G345" s="292"/>
      <c r="H345" s="292"/>
      <c r="I345" s="292"/>
      <c r="J345" s="335"/>
      <c r="K345" s="272"/>
      <c r="L345" s="235"/>
    </row>
    <row r="346" spans="1:12" customFormat="1">
      <c r="A346" s="271"/>
      <c r="B346" s="121"/>
      <c r="C346" s="130"/>
      <c r="D346" s="292"/>
      <c r="E346" s="292"/>
      <c r="F346" s="292"/>
      <c r="G346" s="292"/>
      <c r="H346" s="292"/>
      <c r="I346" s="292"/>
      <c r="J346" s="335"/>
      <c r="K346" s="272"/>
      <c r="L346" s="235"/>
    </row>
    <row r="347" spans="1:12" customFormat="1" ht="15.75" thickBot="1">
      <c r="A347" s="271"/>
      <c r="B347" s="470" t="s">
        <v>453</v>
      </c>
      <c r="C347" s="470"/>
      <c r="D347" s="470"/>
      <c r="E347" s="470"/>
      <c r="F347" s="470"/>
      <c r="G347" s="470"/>
      <c r="H347" s="470"/>
      <c r="I347" s="292"/>
      <c r="J347" s="335"/>
      <c r="K347" s="272"/>
      <c r="L347" s="235"/>
    </row>
    <row r="348" spans="1:12" customFormat="1" ht="14.25" thickTop="1" thickBot="1">
      <c r="A348" s="271"/>
      <c r="B348" s="388"/>
      <c r="C348" s="471" t="s">
        <v>447</v>
      </c>
      <c r="D348" s="471"/>
      <c r="E348" s="471" t="s">
        <v>448</v>
      </c>
      <c r="F348" s="471"/>
      <c r="G348" s="471" t="s">
        <v>449</v>
      </c>
      <c r="H348" s="471"/>
      <c r="I348" s="292"/>
      <c r="J348" s="335"/>
      <c r="K348" s="272"/>
      <c r="L348" s="235"/>
    </row>
    <row r="349" spans="1:12" customFormat="1" ht="27" thickTop="1" thickBot="1">
      <c r="A349" s="271"/>
      <c r="B349" s="388" t="s">
        <v>427</v>
      </c>
      <c r="C349" s="471"/>
      <c r="D349" s="471"/>
      <c r="E349" s="471"/>
      <c r="F349" s="471"/>
      <c r="G349" s="471"/>
      <c r="H349" s="471"/>
      <c r="I349" s="292"/>
      <c r="J349" s="335"/>
      <c r="K349" s="272"/>
      <c r="L349" s="235"/>
    </row>
    <row r="350" spans="1:12" customFormat="1" ht="39.75" thickTop="1" thickBot="1">
      <c r="A350" s="271"/>
      <c r="B350" s="388"/>
      <c r="C350" s="389" t="s">
        <v>450</v>
      </c>
      <c r="D350" s="389" t="s">
        <v>429</v>
      </c>
      <c r="E350" s="389" t="s">
        <v>450</v>
      </c>
      <c r="F350" s="389" t="s">
        <v>429</v>
      </c>
      <c r="G350" s="389" t="s">
        <v>450</v>
      </c>
      <c r="H350" s="389" t="s">
        <v>429</v>
      </c>
      <c r="I350" s="292"/>
      <c r="J350" s="335"/>
      <c r="K350" s="272"/>
      <c r="L350" s="235"/>
    </row>
    <row r="351" spans="1:12" customFormat="1" ht="14.25" thickTop="1" thickBot="1">
      <c r="A351" s="271"/>
      <c r="B351" s="390" t="s">
        <v>433</v>
      </c>
      <c r="C351" s="391">
        <v>139282</v>
      </c>
      <c r="D351" s="392">
        <v>139282</v>
      </c>
      <c r="E351" s="391">
        <v>98083</v>
      </c>
      <c r="F351" s="393">
        <v>98083</v>
      </c>
      <c r="G351" s="391">
        <v>0</v>
      </c>
      <c r="H351" s="393">
        <v>0</v>
      </c>
      <c r="I351" s="292"/>
      <c r="J351" s="335"/>
      <c r="K351" s="272"/>
      <c r="L351" s="235"/>
    </row>
    <row r="352" spans="1:12" customFormat="1" ht="14.25" thickTop="1" thickBot="1">
      <c r="A352" s="271"/>
      <c r="B352" s="390" t="s">
        <v>434</v>
      </c>
      <c r="C352" s="391">
        <v>15000</v>
      </c>
      <c r="D352" s="392">
        <v>15000</v>
      </c>
      <c r="E352" s="391">
        <v>6840047</v>
      </c>
      <c r="F352" s="391">
        <v>6840047</v>
      </c>
      <c r="G352" s="391">
        <v>0</v>
      </c>
      <c r="H352" s="391">
        <v>0</v>
      </c>
      <c r="I352" s="292"/>
      <c r="J352" s="335"/>
      <c r="K352" s="272"/>
      <c r="L352" s="235"/>
    </row>
    <row r="353" spans="1:15" customFormat="1" ht="14.25" thickTop="1" thickBot="1">
      <c r="A353" s="271"/>
      <c r="B353" s="390" t="s">
        <v>435</v>
      </c>
      <c r="C353" s="391">
        <v>765004</v>
      </c>
      <c r="D353" s="391">
        <v>765004</v>
      </c>
      <c r="E353" s="391">
        <v>11921756</v>
      </c>
      <c r="F353" s="391">
        <v>11921756</v>
      </c>
      <c r="G353" s="391"/>
      <c r="H353" s="391"/>
      <c r="I353" s="292"/>
      <c r="J353" s="335"/>
      <c r="K353" s="272"/>
      <c r="L353" s="235"/>
    </row>
    <row r="354" spans="1:15" customFormat="1" ht="14.25" thickTop="1" thickBot="1">
      <c r="A354" s="271"/>
      <c r="B354" s="390" t="s">
        <v>436</v>
      </c>
      <c r="C354" s="391">
        <v>322558</v>
      </c>
      <c r="D354" s="391">
        <v>322558</v>
      </c>
      <c r="E354" s="391">
        <v>4181543</v>
      </c>
      <c r="F354" s="391">
        <v>4181543</v>
      </c>
      <c r="G354" s="391"/>
      <c r="H354" s="391"/>
      <c r="I354" s="292"/>
      <c r="J354" s="335"/>
      <c r="K354" s="272"/>
      <c r="L354" s="235"/>
    </row>
    <row r="355" spans="1:15" customFormat="1" ht="14.25" thickTop="1" thickBot="1">
      <c r="A355" s="271"/>
      <c r="B355" s="390" t="s">
        <v>437</v>
      </c>
      <c r="C355" s="391">
        <v>200</v>
      </c>
      <c r="D355" s="391">
        <v>200</v>
      </c>
      <c r="E355" s="391">
        <v>6843796</v>
      </c>
      <c r="F355" s="391">
        <v>6843796</v>
      </c>
      <c r="G355" s="391"/>
      <c r="H355" s="391"/>
      <c r="I355" s="292"/>
      <c r="J355" s="335"/>
      <c r="K355" s="272"/>
      <c r="L355" s="235"/>
    </row>
    <row r="356" spans="1:15" customFormat="1" ht="14.25" thickTop="1" thickBot="1">
      <c r="A356" s="271"/>
      <c r="B356" s="390" t="s">
        <v>438</v>
      </c>
      <c r="C356" s="391">
        <v>825542</v>
      </c>
      <c r="D356" s="391">
        <v>825542</v>
      </c>
      <c r="E356" s="391">
        <v>12887682</v>
      </c>
      <c r="F356" s="391">
        <v>12887682</v>
      </c>
      <c r="G356" s="391"/>
      <c r="H356" s="391"/>
      <c r="I356" s="292"/>
      <c r="J356" s="335"/>
      <c r="K356" s="272"/>
      <c r="L356" s="235"/>
    </row>
    <row r="357" spans="1:15" customFormat="1" ht="14.25" thickTop="1" thickBot="1">
      <c r="A357" s="271"/>
      <c r="B357" s="390" t="s">
        <v>439</v>
      </c>
      <c r="C357" s="391">
        <v>483035</v>
      </c>
      <c r="D357" s="391">
        <v>483035</v>
      </c>
      <c r="E357" s="391">
        <v>15611594</v>
      </c>
      <c r="F357" s="391">
        <v>15611594</v>
      </c>
      <c r="G357" s="391">
        <v>902170</v>
      </c>
      <c r="H357" s="391">
        <v>902170</v>
      </c>
      <c r="I357" s="292"/>
      <c r="J357" s="335"/>
      <c r="K357" s="272"/>
      <c r="L357" s="235"/>
    </row>
    <row r="358" spans="1:15" customFormat="1" ht="14.25" thickTop="1" thickBot="1">
      <c r="A358" s="271"/>
      <c r="B358" s="390" t="s">
        <v>440</v>
      </c>
      <c r="C358" s="391">
        <v>1776164</v>
      </c>
      <c r="D358" s="391">
        <v>1776164</v>
      </c>
      <c r="E358" s="391">
        <v>21408350</v>
      </c>
      <c r="F358" s="391">
        <v>21408350</v>
      </c>
      <c r="G358" s="391"/>
      <c r="H358" s="391"/>
      <c r="I358" s="292"/>
      <c r="J358" s="335"/>
      <c r="K358" s="272"/>
      <c r="L358" s="235"/>
    </row>
    <row r="359" spans="1:15" customFormat="1" ht="14.25" thickTop="1" thickBot="1">
      <c r="A359" s="271"/>
      <c r="B359" s="390" t="s">
        <v>441</v>
      </c>
      <c r="C359" s="391">
        <v>221760</v>
      </c>
      <c r="D359" s="391">
        <v>221760</v>
      </c>
      <c r="E359" s="391">
        <v>7112993</v>
      </c>
      <c r="F359" s="391">
        <v>7112993</v>
      </c>
      <c r="G359" s="391"/>
      <c r="H359" s="391"/>
      <c r="I359" s="292"/>
      <c r="J359" s="335"/>
      <c r="K359" s="272"/>
      <c r="L359" s="235"/>
    </row>
    <row r="360" spans="1:15" customFormat="1" ht="14.25" thickTop="1" thickBot="1">
      <c r="A360" s="271"/>
      <c r="B360" s="390" t="s">
        <v>451</v>
      </c>
      <c r="C360" s="391">
        <v>100</v>
      </c>
      <c r="D360" s="391">
        <v>100</v>
      </c>
      <c r="E360" s="391">
        <v>5715587</v>
      </c>
      <c r="F360" s="391">
        <v>5715587</v>
      </c>
      <c r="G360" s="391"/>
      <c r="H360" s="391"/>
      <c r="I360" s="292"/>
      <c r="J360" s="335"/>
      <c r="K360" s="272"/>
      <c r="L360" s="235"/>
    </row>
    <row r="361" spans="1:15" customFormat="1" ht="14.25" thickTop="1" thickBot="1">
      <c r="A361" s="271"/>
      <c r="B361" s="390" t="s">
        <v>452</v>
      </c>
      <c r="C361" s="391">
        <v>200</v>
      </c>
      <c r="D361" s="391">
        <v>200</v>
      </c>
      <c r="E361" s="391">
        <v>6011097</v>
      </c>
      <c r="F361" s="391">
        <v>6011097</v>
      </c>
      <c r="G361" s="391"/>
      <c r="H361" s="391"/>
      <c r="I361" s="292"/>
      <c r="J361" s="335"/>
      <c r="K361" s="272"/>
      <c r="L361" s="235"/>
    </row>
    <row r="362" spans="1:15" customFormat="1" ht="14.25" thickTop="1" thickBot="1">
      <c r="A362" s="271"/>
      <c r="B362" s="390" t="s">
        <v>444</v>
      </c>
      <c r="C362" s="391">
        <v>0</v>
      </c>
      <c r="D362" s="391">
        <v>0</v>
      </c>
      <c r="E362" s="391">
        <v>9242503</v>
      </c>
      <c r="F362" s="394">
        <v>9242503</v>
      </c>
      <c r="G362" s="391">
        <v>0</v>
      </c>
      <c r="H362" s="391">
        <v>0</v>
      </c>
      <c r="I362" s="292"/>
      <c r="J362" s="335"/>
      <c r="K362" s="272"/>
      <c r="L362" s="235"/>
    </row>
    <row r="363" spans="1:15" customFormat="1" ht="14.25" thickTop="1" thickBot="1">
      <c r="A363" s="271"/>
      <c r="B363" s="395" t="s">
        <v>445</v>
      </c>
      <c r="C363" s="391">
        <f t="shared" ref="C363:H363" si="2">SUM(C351:C362)</f>
        <v>4548845</v>
      </c>
      <c r="D363" s="391">
        <f t="shared" si="2"/>
        <v>4548845</v>
      </c>
      <c r="E363" s="391">
        <f t="shared" si="2"/>
        <v>107875031</v>
      </c>
      <c r="F363" s="391">
        <f t="shared" si="2"/>
        <v>107875031</v>
      </c>
      <c r="G363" s="391">
        <f t="shared" si="2"/>
        <v>902170</v>
      </c>
      <c r="H363" s="391">
        <f t="shared" si="2"/>
        <v>902170</v>
      </c>
      <c r="I363" s="292"/>
      <c r="J363" s="335"/>
      <c r="K363" s="272"/>
      <c r="L363" s="235"/>
    </row>
    <row r="364" spans="1:15" customFormat="1" ht="13.5" thickTop="1">
      <c r="A364" s="271"/>
      <c r="B364" s="121"/>
      <c r="C364" s="130"/>
      <c r="D364" s="292"/>
      <c r="E364" s="292"/>
      <c r="F364" s="292"/>
      <c r="G364" s="292"/>
      <c r="H364" s="292"/>
      <c r="I364" s="292"/>
      <c r="J364" s="335"/>
      <c r="K364" s="272"/>
      <c r="L364" s="235"/>
    </row>
    <row r="365" spans="1:15" customFormat="1">
      <c r="A365" s="271"/>
      <c r="B365" s="121"/>
      <c r="C365" s="130"/>
      <c r="D365" s="292"/>
      <c r="E365" s="292"/>
      <c r="F365" s="292"/>
      <c r="G365" s="292"/>
      <c r="H365" s="292"/>
      <c r="I365" s="292"/>
      <c r="J365" s="335"/>
      <c r="K365" s="272"/>
      <c r="L365" s="235"/>
    </row>
    <row r="366" spans="1:15" customFormat="1" ht="18">
      <c r="A366" s="271"/>
      <c r="B366" s="117"/>
      <c r="C366" s="129" t="s">
        <v>240</v>
      </c>
      <c r="D366" s="292"/>
      <c r="E366" s="292"/>
      <c r="F366" s="292"/>
      <c r="G366" s="292"/>
      <c r="H366" s="292"/>
      <c r="I366" s="292"/>
      <c r="J366" s="335"/>
      <c r="K366" s="272"/>
      <c r="L366" s="235"/>
    </row>
    <row r="367" spans="1:15" customFormat="1">
      <c r="A367" s="271"/>
      <c r="B367" s="123"/>
      <c r="C367" s="292"/>
      <c r="D367" s="292"/>
      <c r="E367" s="292"/>
      <c r="F367" s="292"/>
      <c r="G367" s="292"/>
      <c r="H367" s="292"/>
      <c r="I367" s="292"/>
      <c r="J367" s="335"/>
      <c r="K367" s="272"/>
      <c r="L367" s="235"/>
    </row>
    <row r="368" spans="1:15" customFormat="1">
      <c r="A368" s="271"/>
      <c r="B368" s="293" t="s">
        <v>227</v>
      </c>
      <c r="C368" s="294" t="s">
        <v>241</v>
      </c>
      <c r="D368" s="295"/>
      <c r="E368" s="295"/>
      <c r="F368" s="295"/>
      <c r="G368" s="295"/>
      <c r="H368" s="295"/>
      <c r="I368" s="296"/>
      <c r="J368" s="334" t="s">
        <v>266</v>
      </c>
      <c r="K368" s="297">
        <f>K326</f>
        <v>11404269</v>
      </c>
      <c r="L368" s="235"/>
      <c r="M368" s="409"/>
      <c r="N368" s="409"/>
      <c r="O368" s="409"/>
    </row>
    <row r="369" spans="1:12" customFormat="1">
      <c r="A369" s="271"/>
      <c r="B369" s="293" t="s">
        <v>227</v>
      </c>
      <c r="C369" s="294" t="s">
        <v>242</v>
      </c>
      <c r="D369" s="295"/>
      <c r="E369" s="295"/>
      <c r="F369" s="295"/>
      <c r="G369" s="295"/>
      <c r="H369" s="295"/>
      <c r="I369" s="296"/>
      <c r="J369" s="334" t="s">
        <v>266</v>
      </c>
      <c r="K369" s="297">
        <f>K368</f>
        <v>11404269</v>
      </c>
      <c r="L369" s="235"/>
    </row>
    <row r="370" spans="1:12" customFormat="1">
      <c r="A370" s="271"/>
      <c r="B370" s="293" t="s">
        <v>227</v>
      </c>
      <c r="C370" s="298" t="s">
        <v>243</v>
      </c>
      <c r="D370" s="295"/>
      <c r="E370" s="295"/>
      <c r="F370" s="295"/>
      <c r="G370" s="295"/>
      <c r="H370" s="295"/>
      <c r="I370" s="296"/>
      <c r="J370" s="334"/>
      <c r="K370" s="297">
        <v>0</v>
      </c>
      <c r="L370" s="235"/>
    </row>
    <row r="371" spans="1:12" customFormat="1">
      <c r="A371" s="271"/>
      <c r="B371" s="293" t="s">
        <v>227</v>
      </c>
      <c r="C371" s="299" t="s">
        <v>244</v>
      </c>
      <c r="D371" s="300"/>
      <c r="E371" s="300"/>
      <c r="F371" s="300"/>
      <c r="G371" s="300"/>
      <c r="H371" s="300"/>
      <c r="I371" s="301"/>
      <c r="J371" s="334"/>
      <c r="K371" s="302"/>
      <c r="L371" s="235"/>
    </row>
    <row r="372" spans="1:12" customFormat="1">
      <c r="A372" s="271"/>
      <c r="B372" s="123"/>
      <c r="C372" s="114"/>
      <c r="D372" s="292"/>
      <c r="E372" s="292"/>
      <c r="F372" s="292"/>
      <c r="G372" s="292"/>
      <c r="H372" s="292"/>
      <c r="I372" s="292"/>
      <c r="J372" s="272"/>
      <c r="K372" s="272"/>
      <c r="L372" s="235"/>
    </row>
    <row r="373" spans="1:12" customFormat="1">
      <c r="A373" s="271"/>
      <c r="B373" s="123"/>
      <c r="C373" s="114"/>
      <c r="D373" s="292"/>
      <c r="E373" s="292"/>
      <c r="F373" s="292"/>
      <c r="G373" s="292"/>
      <c r="H373" s="292"/>
      <c r="I373" s="292"/>
      <c r="J373" s="272"/>
      <c r="K373" s="272"/>
      <c r="L373" s="235"/>
    </row>
    <row r="374" spans="1:12" customFormat="1">
      <c r="A374" s="271"/>
      <c r="B374" s="123"/>
      <c r="C374" s="114"/>
      <c r="D374" s="292"/>
      <c r="E374" s="292"/>
      <c r="F374" s="292"/>
      <c r="G374" s="292"/>
      <c r="H374" s="292"/>
      <c r="I374" s="292"/>
      <c r="J374" s="272"/>
      <c r="K374" s="272"/>
      <c r="L374" s="235"/>
    </row>
    <row r="375" spans="1:12" ht="15.75">
      <c r="A375" s="192"/>
      <c r="B375" s="335"/>
      <c r="C375" s="468" t="s">
        <v>386</v>
      </c>
      <c r="D375" s="468"/>
      <c r="E375" s="303" t="s">
        <v>387</v>
      </c>
      <c r="F375" s="193"/>
      <c r="G375" s="193"/>
      <c r="H375" s="193"/>
      <c r="I375" s="193"/>
      <c r="J375" s="193"/>
      <c r="K375" s="193"/>
      <c r="L375" s="235"/>
    </row>
    <row r="376" spans="1:12">
      <c r="A376" s="192"/>
      <c r="B376" s="335"/>
      <c r="C376" s="193"/>
      <c r="D376" s="193"/>
      <c r="E376" s="193"/>
      <c r="F376" s="193"/>
      <c r="G376" s="193"/>
      <c r="H376" s="193"/>
      <c r="I376" s="193"/>
      <c r="J376" s="193"/>
      <c r="K376" s="193"/>
      <c r="L376" s="235"/>
    </row>
    <row r="377" spans="1:12">
      <c r="A377" s="192"/>
      <c r="B377" s="335"/>
      <c r="C377" s="193"/>
      <c r="D377" s="304"/>
      <c r="E377" s="138" t="s">
        <v>245</v>
      </c>
      <c r="F377" s="193"/>
      <c r="G377" s="193"/>
      <c r="H377" s="193"/>
      <c r="I377" s="193"/>
      <c r="J377" s="193"/>
      <c r="K377" s="193"/>
      <c r="L377" s="235"/>
    </row>
    <row r="378" spans="1:12">
      <c r="A378" s="192"/>
      <c r="B378" s="335"/>
      <c r="C378" s="193"/>
      <c r="D378" s="138" t="s">
        <v>388</v>
      </c>
      <c r="E378" s="138"/>
      <c r="F378" s="193"/>
      <c r="G378" s="193"/>
      <c r="H378" s="193"/>
      <c r="I378" s="193"/>
      <c r="J378" s="193"/>
      <c r="K378" s="193"/>
      <c r="L378" s="235"/>
    </row>
    <row r="379" spans="1:12">
      <c r="A379" s="192"/>
      <c r="B379" s="335"/>
      <c r="C379" s="193"/>
      <c r="D379" s="138" t="s">
        <v>246</v>
      </c>
      <c r="E379" s="193"/>
      <c r="F379" s="193"/>
      <c r="G379" s="193"/>
      <c r="H379" s="193"/>
      <c r="I379" s="193"/>
      <c r="J379" s="193"/>
      <c r="K379" s="193"/>
      <c r="L379" s="235"/>
    </row>
    <row r="380" spans="1:12">
      <c r="A380" s="192"/>
      <c r="B380" s="335"/>
      <c r="C380" s="193"/>
      <c r="D380" s="138" t="s">
        <v>247</v>
      </c>
      <c r="E380" s="138"/>
      <c r="F380" s="193"/>
      <c r="G380" s="193"/>
      <c r="H380" s="193"/>
      <c r="I380" s="193"/>
      <c r="J380" s="193"/>
      <c r="K380" s="193"/>
      <c r="L380" s="235"/>
    </row>
    <row r="381" spans="1:12">
      <c r="A381" s="192"/>
      <c r="B381" s="335"/>
      <c r="C381" s="193"/>
      <c r="D381" s="193"/>
      <c r="E381" s="193"/>
      <c r="F381" s="193"/>
      <c r="G381" s="193"/>
      <c r="H381" s="193"/>
      <c r="I381" s="193"/>
      <c r="J381" s="193"/>
      <c r="K381" s="193"/>
      <c r="L381" s="235"/>
    </row>
    <row r="382" spans="1:12" customFormat="1" ht="15">
      <c r="A382" s="460" t="s">
        <v>248</v>
      </c>
      <c r="B382" s="461"/>
      <c r="C382" s="461"/>
      <c r="D382" s="461"/>
      <c r="E382" s="115"/>
      <c r="F382" s="115"/>
      <c r="G382" s="461" t="s">
        <v>249</v>
      </c>
      <c r="H382" s="461"/>
      <c r="I382" s="461"/>
      <c r="J382" s="461"/>
      <c r="K382" s="461"/>
      <c r="L382" s="462"/>
    </row>
    <row r="383" spans="1:12" ht="15">
      <c r="A383" s="192"/>
      <c r="B383" s="193"/>
      <c r="C383" s="193"/>
      <c r="D383" s="193"/>
      <c r="E383" s="193"/>
      <c r="F383" s="193"/>
      <c r="G383" s="193"/>
      <c r="H383" s="305"/>
      <c r="I383" s="305"/>
      <c r="J383" s="305"/>
      <c r="K383" s="305"/>
      <c r="L383" s="235"/>
    </row>
    <row r="384" spans="1:12" customFormat="1" ht="15">
      <c r="A384" s="463" t="s">
        <v>250</v>
      </c>
      <c r="B384" s="459"/>
      <c r="C384" s="459"/>
      <c r="D384" s="459"/>
      <c r="E384" s="115"/>
      <c r="F384" s="115"/>
      <c r="G384" s="312"/>
      <c r="H384" s="459" t="s">
        <v>423</v>
      </c>
      <c r="I384" s="459"/>
      <c r="J384" s="459"/>
      <c r="K384" s="459"/>
      <c r="L384" s="396"/>
    </row>
    <row r="385" spans="1:12">
      <c r="A385" s="306"/>
      <c r="B385" s="307"/>
      <c r="C385" s="308"/>
      <c r="D385" s="308"/>
      <c r="E385" s="308"/>
      <c r="F385" s="308"/>
      <c r="G385" s="308"/>
      <c r="H385" s="308"/>
      <c r="I385" s="308"/>
      <c r="J385" s="308"/>
      <c r="K385" s="308"/>
      <c r="L385" s="309"/>
    </row>
  </sheetData>
  <mergeCells count="55">
    <mergeCell ref="H384:K384"/>
    <mergeCell ref="A382:D382"/>
    <mergeCell ref="G382:L382"/>
    <mergeCell ref="A384:D384"/>
    <mergeCell ref="A278:L278"/>
    <mergeCell ref="C287:I287"/>
    <mergeCell ref="C375:D375"/>
    <mergeCell ref="C329:D330"/>
    <mergeCell ref="E329:F330"/>
    <mergeCell ref="G329:H330"/>
    <mergeCell ref="B328:I328"/>
    <mergeCell ref="C348:D349"/>
    <mergeCell ref="G348:H349"/>
    <mergeCell ref="B347:H347"/>
    <mergeCell ref="E348:F349"/>
    <mergeCell ref="D137:D138"/>
    <mergeCell ref="E137:E138"/>
    <mergeCell ref="F137:H137"/>
    <mergeCell ref="I137:K137"/>
    <mergeCell ref="E81:I81"/>
    <mergeCell ref="J81:K81"/>
    <mergeCell ref="E82:I82"/>
    <mergeCell ref="J82:K82"/>
    <mergeCell ref="G98:H98"/>
    <mergeCell ref="E109:I109"/>
    <mergeCell ref="E111:I111"/>
    <mergeCell ref="E113:I113"/>
    <mergeCell ref="E115:I115"/>
    <mergeCell ref="E117:I117"/>
    <mergeCell ref="J77:K77"/>
    <mergeCell ref="J78:K78"/>
    <mergeCell ref="E79:I79"/>
    <mergeCell ref="J79:K79"/>
    <mergeCell ref="E80:I80"/>
    <mergeCell ref="J80:K80"/>
    <mergeCell ref="H71:I71"/>
    <mergeCell ref="E72:F72"/>
    <mergeCell ref="H72:I72"/>
    <mergeCell ref="E73:I73"/>
    <mergeCell ref="D77:D78"/>
    <mergeCell ref="E77:I78"/>
    <mergeCell ref="E71:F71"/>
    <mergeCell ref="A2:L2"/>
    <mergeCell ref="A58:L58"/>
    <mergeCell ref="C60:D60"/>
    <mergeCell ref="D66:D67"/>
    <mergeCell ref="E66:F67"/>
    <mergeCell ref="G66:G67"/>
    <mergeCell ref="H66:I67"/>
    <mergeCell ref="E68:F68"/>
    <mergeCell ref="H68:I68"/>
    <mergeCell ref="E69:F69"/>
    <mergeCell ref="H69:I69"/>
    <mergeCell ref="E70:F70"/>
    <mergeCell ref="H70:I70"/>
  </mergeCells>
  <pageMargins left="0.25" right="0.25" top="0.75" bottom="0.75" header="0.3" footer="0.3"/>
  <pageSetup scale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D52" sqref="D52"/>
    </sheetView>
  </sheetViews>
  <sheetFormatPr defaultRowHeight="12.75"/>
  <cols>
    <col min="1" max="16384" width="9.140625" style="136"/>
  </cols>
  <sheetData>
    <row r="1" spans="1:12">
      <c r="A1" s="133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</row>
    <row r="2" spans="1:12">
      <c r="A2" s="137"/>
      <c r="B2" s="138"/>
      <c r="C2" s="138"/>
      <c r="D2" s="138"/>
      <c r="E2" s="138"/>
      <c r="F2" s="138"/>
      <c r="G2" s="138"/>
      <c r="H2" s="138"/>
      <c r="I2" s="138"/>
      <c r="J2" s="138"/>
      <c r="K2" s="139"/>
      <c r="L2" s="140"/>
    </row>
    <row r="3" spans="1:12" s="147" customFormat="1" ht="18.75">
      <c r="A3" s="141"/>
      <c r="B3" s="142" t="s">
        <v>254</v>
      </c>
      <c r="C3" s="142"/>
      <c r="D3" s="142"/>
      <c r="E3" s="143" t="s">
        <v>405</v>
      </c>
      <c r="F3" s="144"/>
      <c r="G3" s="337"/>
      <c r="H3" s="142"/>
      <c r="I3" s="142"/>
      <c r="J3" s="142"/>
      <c r="K3" s="145"/>
      <c r="L3" s="146"/>
    </row>
    <row r="4" spans="1:12" s="147" customFormat="1" ht="18.75">
      <c r="A4" s="141"/>
      <c r="B4" s="142" t="s">
        <v>255</v>
      </c>
      <c r="C4" s="142"/>
      <c r="D4" s="142"/>
      <c r="E4" s="148" t="s">
        <v>394</v>
      </c>
      <c r="F4" s="149"/>
      <c r="G4" s="338"/>
      <c r="H4" s="142"/>
      <c r="I4" s="142"/>
      <c r="J4" s="142"/>
      <c r="K4" s="145"/>
      <c r="L4" s="146"/>
    </row>
    <row r="5" spans="1:12" s="147" customFormat="1" ht="18.75">
      <c r="A5" s="141"/>
      <c r="B5" s="142" t="s">
        <v>256</v>
      </c>
      <c r="C5" s="142"/>
      <c r="D5" s="142"/>
      <c r="E5" s="150" t="s">
        <v>406</v>
      </c>
      <c r="F5" s="151"/>
      <c r="G5" s="151"/>
      <c r="H5" s="151"/>
      <c r="I5" s="151"/>
      <c r="J5" s="151"/>
      <c r="K5" s="152"/>
      <c r="L5" s="146"/>
    </row>
    <row r="6" spans="1:12" s="147" customFormat="1" ht="18.75">
      <c r="A6" s="141"/>
      <c r="B6" s="142"/>
      <c r="C6" s="142"/>
      <c r="D6" s="142"/>
      <c r="E6" s="148"/>
      <c r="F6" s="153"/>
      <c r="G6" s="338"/>
      <c r="H6" s="338"/>
      <c r="I6" s="338"/>
      <c r="J6" s="153" t="s">
        <v>272</v>
      </c>
      <c r="K6" s="154"/>
      <c r="L6" s="146"/>
    </row>
    <row r="7" spans="1:12" s="147" customFormat="1" ht="18.75">
      <c r="A7" s="141"/>
      <c r="B7" s="142" t="s">
        <v>257</v>
      </c>
      <c r="C7" s="142"/>
      <c r="D7" s="142"/>
      <c r="E7" s="155" t="s">
        <v>415</v>
      </c>
      <c r="F7" s="156"/>
      <c r="G7" s="153"/>
      <c r="H7" s="142"/>
      <c r="I7" s="142"/>
      <c r="J7" s="142"/>
      <c r="K7" s="145"/>
      <c r="L7" s="146"/>
    </row>
    <row r="8" spans="1:12" s="147" customFormat="1" ht="18.75">
      <c r="A8" s="141"/>
      <c r="B8" s="142" t="s">
        <v>258</v>
      </c>
      <c r="C8" s="142"/>
      <c r="D8" s="142"/>
      <c r="E8" s="157"/>
      <c r="F8" s="336"/>
      <c r="G8" s="142"/>
      <c r="H8" s="142"/>
      <c r="I8" s="142"/>
      <c r="J8" s="142"/>
      <c r="K8" s="145"/>
      <c r="L8" s="146"/>
    </row>
    <row r="9" spans="1:12" s="147" customFormat="1" ht="18.75">
      <c r="A9" s="141"/>
      <c r="B9" s="142"/>
      <c r="C9" s="142"/>
      <c r="D9" s="142"/>
      <c r="E9" s="157"/>
      <c r="F9" s="142"/>
      <c r="G9" s="142"/>
      <c r="H9" s="142"/>
      <c r="I9" s="142"/>
      <c r="J9" s="142"/>
      <c r="K9" s="145"/>
      <c r="L9" s="146"/>
    </row>
    <row r="10" spans="1:12" s="147" customFormat="1" ht="18.75">
      <c r="A10" s="141"/>
      <c r="B10" s="142" t="s">
        <v>259</v>
      </c>
      <c r="C10" s="142"/>
      <c r="D10" s="142"/>
      <c r="E10" s="158" t="s">
        <v>407</v>
      </c>
      <c r="F10" s="151"/>
      <c r="G10" s="151"/>
      <c r="H10" s="151"/>
      <c r="I10" s="151"/>
      <c r="J10" s="151"/>
      <c r="K10" s="152"/>
      <c r="L10" s="342"/>
    </row>
    <row r="11" spans="1:12" s="147" customFormat="1" ht="18.75">
      <c r="A11" s="141"/>
      <c r="B11" s="142"/>
      <c r="C11" s="142"/>
      <c r="D11" s="142"/>
      <c r="E11" s="150" t="s">
        <v>408</v>
      </c>
      <c r="F11" s="151"/>
      <c r="G11" s="151"/>
      <c r="H11" s="151"/>
      <c r="I11" s="151"/>
      <c r="J11" s="151"/>
      <c r="K11" s="152"/>
      <c r="L11" s="342"/>
    </row>
    <row r="12" spans="1:12" s="161" customFormat="1" ht="18.75">
      <c r="A12" s="159"/>
      <c r="B12" s="160"/>
      <c r="C12" s="160"/>
      <c r="D12" s="160"/>
      <c r="E12" s="153" t="s">
        <v>409</v>
      </c>
      <c r="F12" s="343"/>
      <c r="G12" s="343"/>
      <c r="H12" s="343"/>
      <c r="I12" s="343"/>
      <c r="J12" s="343"/>
      <c r="K12" s="344"/>
      <c r="L12" s="345"/>
    </row>
    <row r="13" spans="1:12" ht="18.75">
      <c r="A13" s="137"/>
      <c r="B13" s="138"/>
      <c r="C13" s="138"/>
      <c r="D13" s="138"/>
      <c r="E13" s="153" t="s">
        <v>410</v>
      </c>
      <c r="F13" s="346"/>
      <c r="G13" s="346"/>
      <c r="H13" s="346"/>
      <c r="I13" s="346"/>
      <c r="J13" s="346"/>
      <c r="K13" s="347"/>
      <c r="L13" s="348"/>
    </row>
    <row r="14" spans="1:12" ht="18.75">
      <c r="A14" s="137"/>
      <c r="B14" s="138"/>
      <c r="C14" s="138"/>
      <c r="D14" s="138"/>
      <c r="E14" s="153" t="s">
        <v>411</v>
      </c>
      <c r="F14" s="346"/>
      <c r="G14" s="346"/>
      <c r="H14" s="346"/>
      <c r="I14" s="346"/>
      <c r="J14" s="346"/>
      <c r="K14" s="347"/>
      <c r="L14" s="348"/>
    </row>
    <row r="15" spans="1:12" ht="18.75">
      <c r="A15" s="137"/>
      <c r="B15" s="138"/>
      <c r="C15" s="138"/>
      <c r="D15" s="138"/>
      <c r="E15" s="153" t="s">
        <v>412</v>
      </c>
      <c r="F15" s="346"/>
      <c r="G15" s="346"/>
      <c r="H15" s="346"/>
      <c r="I15" s="346"/>
      <c r="J15" s="346"/>
      <c r="K15" s="347"/>
      <c r="L15" s="348"/>
    </row>
    <row r="16" spans="1:12" ht="18.75">
      <c r="A16" s="137"/>
      <c r="B16" s="138"/>
      <c r="C16" s="138"/>
      <c r="D16" s="138"/>
      <c r="E16" s="153" t="s">
        <v>413</v>
      </c>
      <c r="F16" s="346"/>
      <c r="G16" s="346"/>
      <c r="H16" s="346"/>
      <c r="I16" s="346"/>
      <c r="J16" s="346"/>
      <c r="K16" s="347"/>
      <c r="L16" s="348"/>
    </row>
    <row r="17" spans="1:12" ht="18.75">
      <c r="A17" s="137"/>
      <c r="B17" s="138"/>
      <c r="C17" s="138"/>
      <c r="D17" s="138"/>
      <c r="E17" s="153" t="s">
        <v>414</v>
      </c>
      <c r="F17" s="346"/>
      <c r="G17" s="346"/>
      <c r="H17" s="346"/>
      <c r="I17" s="346"/>
      <c r="J17" s="346"/>
      <c r="K17" s="347"/>
      <c r="L17" s="348"/>
    </row>
    <row r="18" spans="1:12">
      <c r="A18" s="137"/>
      <c r="B18" s="138"/>
      <c r="C18" s="138"/>
      <c r="D18" s="138"/>
      <c r="E18" s="138"/>
      <c r="F18" s="138"/>
      <c r="G18" s="138"/>
      <c r="H18" s="138"/>
      <c r="I18" s="138"/>
      <c r="J18" s="138"/>
      <c r="K18" s="139"/>
      <c r="L18" s="140"/>
    </row>
    <row r="19" spans="1:12">
      <c r="A19" s="137"/>
      <c r="B19" s="138"/>
      <c r="C19" s="138"/>
      <c r="D19" s="138"/>
      <c r="E19" s="138"/>
      <c r="F19" s="138"/>
      <c r="G19" s="138"/>
      <c r="H19" s="138"/>
      <c r="I19" s="138"/>
      <c r="J19" s="138"/>
      <c r="K19" s="139"/>
      <c r="L19" s="140"/>
    </row>
    <row r="20" spans="1:12">
      <c r="A20" s="137"/>
      <c r="B20" s="138"/>
      <c r="C20" s="138"/>
      <c r="D20" s="138"/>
      <c r="E20" s="138"/>
      <c r="F20" s="138"/>
      <c r="G20" s="138"/>
      <c r="H20" s="138"/>
      <c r="I20" s="138"/>
      <c r="J20" s="138"/>
      <c r="K20" s="139"/>
      <c r="L20" s="140"/>
    </row>
    <row r="21" spans="1:12" ht="33.75">
      <c r="A21" s="137"/>
      <c r="B21" s="472"/>
      <c r="C21" s="472"/>
      <c r="D21" s="472"/>
      <c r="E21" s="472"/>
      <c r="F21" s="472"/>
      <c r="G21" s="472"/>
      <c r="H21" s="472"/>
      <c r="I21" s="472"/>
      <c r="J21" s="472"/>
      <c r="K21" s="139"/>
      <c r="L21" s="140"/>
    </row>
    <row r="22" spans="1:12" s="147" customFormat="1" ht="18.75">
      <c r="A22" s="473" t="s">
        <v>260</v>
      </c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5"/>
    </row>
    <row r="23" spans="1:12" s="147" customFormat="1" ht="18.75">
      <c r="A23" s="473" t="s">
        <v>261</v>
      </c>
      <c r="B23" s="474"/>
      <c r="C23" s="474"/>
      <c r="D23" s="474"/>
      <c r="E23" s="474"/>
      <c r="F23" s="474"/>
      <c r="G23" s="474"/>
      <c r="H23" s="474"/>
      <c r="I23" s="474"/>
      <c r="J23" s="474"/>
      <c r="K23" s="474"/>
      <c r="L23" s="475"/>
    </row>
    <row r="24" spans="1:12" s="147" customFormat="1" ht="18.75">
      <c r="A24" s="141"/>
      <c r="B24" s="142"/>
      <c r="C24" s="142"/>
      <c r="D24" s="142"/>
      <c r="E24" s="142"/>
      <c r="F24" s="142"/>
      <c r="G24" s="142"/>
      <c r="H24" s="142"/>
      <c r="I24" s="142"/>
      <c r="J24" s="142"/>
      <c r="K24" s="145"/>
      <c r="L24" s="146"/>
    </row>
    <row r="25" spans="1:12" s="147" customFormat="1" ht="18.75">
      <c r="A25" s="141"/>
      <c r="B25" s="142"/>
      <c r="C25" s="142"/>
      <c r="D25" s="142"/>
      <c r="E25" s="142"/>
      <c r="F25" s="142"/>
      <c r="G25" s="142"/>
      <c r="H25" s="142"/>
      <c r="I25" s="142"/>
      <c r="J25" s="142"/>
      <c r="K25" s="145"/>
      <c r="L25" s="146"/>
    </row>
    <row r="26" spans="1:12" s="162" customFormat="1" ht="30.75">
      <c r="A26" s="476" t="s">
        <v>455</v>
      </c>
      <c r="B26" s="477"/>
      <c r="C26" s="477"/>
      <c r="D26" s="477"/>
      <c r="E26" s="477"/>
      <c r="F26" s="477"/>
      <c r="G26" s="477"/>
      <c r="H26" s="477"/>
      <c r="I26" s="477"/>
      <c r="J26" s="477"/>
      <c r="K26" s="477"/>
      <c r="L26" s="478"/>
    </row>
    <row r="27" spans="1:12" s="167" customFormat="1">
      <c r="A27" s="163"/>
      <c r="B27" s="164"/>
      <c r="C27" s="164"/>
      <c r="D27" s="164"/>
      <c r="E27" s="164"/>
      <c r="F27" s="164"/>
      <c r="G27" s="164"/>
      <c r="H27" s="164"/>
      <c r="I27" s="164"/>
      <c r="J27" s="164"/>
      <c r="K27" s="165"/>
      <c r="L27" s="166"/>
    </row>
    <row r="28" spans="1:12" s="167" customFormat="1">
      <c r="A28" s="163"/>
      <c r="B28" s="164"/>
      <c r="C28" s="164"/>
      <c r="D28" s="164"/>
      <c r="E28" s="164"/>
      <c r="F28" s="164"/>
      <c r="G28" s="164"/>
      <c r="H28" s="164"/>
      <c r="I28" s="164"/>
      <c r="J28" s="164"/>
      <c r="K28" s="165"/>
      <c r="L28" s="166"/>
    </row>
    <row r="29" spans="1:12" s="167" customFormat="1">
      <c r="A29" s="163"/>
      <c r="B29" s="164"/>
      <c r="C29" s="164"/>
      <c r="D29" s="164"/>
      <c r="E29" s="164"/>
      <c r="F29" s="164"/>
      <c r="G29" s="164"/>
      <c r="H29" s="164"/>
      <c r="I29" s="164"/>
      <c r="J29" s="164"/>
      <c r="K29" s="165"/>
      <c r="L29" s="166"/>
    </row>
    <row r="30" spans="1:12" s="167" customFormat="1">
      <c r="A30" s="163"/>
      <c r="B30" s="164"/>
      <c r="C30" s="164"/>
      <c r="D30" s="164"/>
      <c r="E30" s="164"/>
      <c r="F30" s="164"/>
      <c r="G30" s="164"/>
      <c r="H30" s="164"/>
      <c r="I30" s="164"/>
      <c r="J30" s="164"/>
      <c r="K30" s="165"/>
      <c r="L30" s="166"/>
    </row>
    <row r="31" spans="1:12" s="167" customFormat="1">
      <c r="A31" s="163"/>
      <c r="B31" s="164"/>
      <c r="C31" s="164"/>
      <c r="D31" s="164"/>
      <c r="E31" s="164"/>
      <c r="F31" s="164"/>
      <c r="G31" s="164"/>
      <c r="H31" s="164"/>
      <c r="I31" s="164"/>
      <c r="J31" s="164"/>
      <c r="K31" s="165"/>
      <c r="L31" s="166"/>
    </row>
    <row r="32" spans="1:12" s="167" customFormat="1">
      <c r="A32" s="163"/>
      <c r="B32" s="164"/>
      <c r="C32" s="164"/>
      <c r="D32" s="164"/>
      <c r="E32" s="164"/>
      <c r="F32" s="164"/>
      <c r="G32" s="164"/>
      <c r="H32" s="164"/>
      <c r="I32" s="164"/>
      <c r="J32" s="164"/>
      <c r="K32" s="165"/>
      <c r="L32" s="166"/>
    </row>
    <row r="33" spans="1:12" s="167" customFormat="1">
      <c r="A33" s="163"/>
      <c r="B33" s="164"/>
      <c r="C33" s="164"/>
      <c r="D33" s="164"/>
      <c r="E33" s="164"/>
      <c r="F33" s="164"/>
      <c r="G33" s="164"/>
      <c r="H33" s="164"/>
      <c r="I33" s="164"/>
      <c r="J33" s="164"/>
      <c r="K33" s="165"/>
      <c r="L33" s="166"/>
    </row>
    <row r="34" spans="1:12" s="167" customFormat="1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65"/>
      <c r="L34" s="166"/>
    </row>
    <row r="35" spans="1:12" s="167" customFormat="1">
      <c r="A35" s="163"/>
      <c r="B35" s="164"/>
      <c r="C35" s="164"/>
      <c r="D35" s="164"/>
      <c r="E35" s="164"/>
      <c r="F35" s="164"/>
      <c r="G35" s="164"/>
      <c r="H35" s="164"/>
      <c r="I35" s="164"/>
      <c r="J35" s="164"/>
      <c r="K35" s="165"/>
      <c r="L35" s="166"/>
    </row>
    <row r="36" spans="1:12" s="167" customFormat="1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65"/>
      <c r="L36" s="166"/>
    </row>
    <row r="37" spans="1:12" s="147" customFormat="1" ht="18.75">
      <c r="A37" s="141"/>
      <c r="B37" s="142" t="s">
        <v>262</v>
      </c>
      <c r="C37" s="142"/>
      <c r="D37" s="142"/>
      <c r="E37" s="142"/>
      <c r="F37" s="142"/>
      <c r="G37" s="474"/>
      <c r="H37" s="474"/>
      <c r="I37" s="142"/>
      <c r="J37" s="479" t="s">
        <v>263</v>
      </c>
      <c r="K37" s="479"/>
      <c r="L37" s="146"/>
    </row>
    <row r="38" spans="1:12" s="147" customFormat="1" ht="18.75">
      <c r="A38" s="141"/>
      <c r="B38" s="142" t="s">
        <v>264</v>
      </c>
      <c r="C38" s="142"/>
      <c r="D38" s="142"/>
      <c r="E38" s="142"/>
      <c r="F38" s="142"/>
      <c r="G38" s="474"/>
      <c r="H38" s="474"/>
      <c r="I38" s="142"/>
      <c r="J38" s="480" t="s">
        <v>263</v>
      </c>
      <c r="K38" s="480"/>
      <c r="L38" s="146"/>
    </row>
    <row r="39" spans="1:12" s="147" customFormat="1" ht="18.75">
      <c r="A39" s="141"/>
      <c r="B39" s="142" t="s">
        <v>265</v>
      </c>
      <c r="C39" s="142"/>
      <c r="D39" s="142"/>
      <c r="E39" s="142"/>
      <c r="F39" s="142"/>
      <c r="G39" s="474"/>
      <c r="H39" s="474"/>
      <c r="I39" s="142"/>
      <c r="J39" s="480" t="s">
        <v>266</v>
      </c>
      <c r="K39" s="480"/>
      <c r="L39" s="146"/>
    </row>
    <row r="40" spans="1:12" s="147" customFormat="1" ht="18.75">
      <c r="A40" s="141"/>
      <c r="B40" s="142" t="s">
        <v>267</v>
      </c>
      <c r="C40" s="142"/>
      <c r="D40" s="142"/>
      <c r="E40" s="142"/>
      <c r="F40" s="142"/>
      <c r="G40" s="474"/>
      <c r="H40" s="474"/>
      <c r="I40" s="142"/>
      <c r="J40" s="474"/>
      <c r="K40" s="474"/>
      <c r="L40" s="146"/>
    </row>
    <row r="41" spans="1:12" s="147" customFormat="1" ht="18.75">
      <c r="A41" s="141"/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6"/>
    </row>
    <row r="42" spans="1:12" s="147" customFormat="1" ht="18.75">
      <c r="A42" s="141"/>
      <c r="B42" s="142" t="s">
        <v>268</v>
      </c>
      <c r="C42" s="142"/>
      <c r="D42" s="142"/>
      <c r="E42" s="142"/>
      <c r="F42" s="336" t="s">
        <v>269</v>
      </c>
      <c r="G42" s="481"/>
      <c r="H42" s="481"/>
      <c r="I42" s="142"/>
      <c r="J42" s="482" t="s">
        <v>456</v>
      </c>
      <c r="K42" s="482"/>
      <c r="L42" s="146"/>
    </row>
    <row r="43" spans="1:12" s="147" customFormat="1" ht="18.75">
      <c r="A43" s="141"/>
      <c r="B43" s="142"/>
      <c r="C43" s="142"/>
      <c r="D43" s="142"/>
      <c r="E43" s="142"/>
      <c r="F43" s="336" t="s">
        <v>270</v>
      </c>
      <c r="G43" s="474"/>
      <c r="H43" s="474"/>
      <c r="I43" s="142"/>
      <c r="J43" s="480" t="s">
        <v>457</v>
      </c>
      <c r="K43" s="480"/>
      <c r="L43" s="146"/>
    </row>
    <row r="44" spans="1:12" s="147" customFormat="1" ht="18.75">
      <c r="A44" s="141"/>
      <c r="B44" s="142"/>
      <c r="C44" s="142"/>
      <c r="D44" s="142"/>
      <c r="E44" s="142"/>
      <c r="F44" s="336"/>
      <c r="G44" s="336"/>
      <c r="H44" s="336"/>
      <c r="I44" s="142"/>
      <c r="J44" s="336"/>
      <c r="K44" s="336"/>
      <c r="L44" s="146"/>
    </row>
    <row r="45" spans="1:12" s="147" customFormat="1" ht="18.75">
      <c r="A45" s="141"/>
      <c r="B45" s="142" t="s">
        <v>271</v>
      </c>
      <c r="C45" s="142"/>
      <c r="D45" s="142"/>
      <c r="E45" s="336"/>
      <c r="F45" s="142"/>
      <c r="G45" s="474"/>
      <c r="H45" s="474"/>
      <c r="I45" s="142"/>
      <c r="J45" s="479" t="s">
        <v>458</v>
      </c>
      <c r="K45" s="479"/>
      <c r="L45" s="146"/>
    </row>
    <row r="46" spans="1:12" s="147" customFormat="1" ht="19.5" thickBot="1">
      <c r="A46" s="168"/>
      <c r="B46" s="169"/>
      <c r="C46" s="169"/>
      <c r="D46" s="169"/>
      <c r="E46" s="169"/>
      <c r="F46" s="169"/>
      <c r="G46" s="169"/>
      <c r="H46" s="169"/>
      <c r="I46" s="169"/>
      <c r="J46" s="169"/>
      <c r="K46" s="170"/>
      <c r="L46" s="171"/>
    </row>
  </sheetData>
  <mergeCells count="18">
    <mergeCell ref="G42:H42"/>
    <mergeCell ref="J42:K42"/>
    <mergeCell ref="G43:H43"/>
    <mergeCell ref="J43:K43"/>
    <mergeCell ref="G45:H45"/>
    <mergeCell ref="J45:K45"/>
    <mergeCell ref="G38:H38"/>
    <mergeCell ref="J38:K38"/>
    <mergeCell ref="G39:H39"/>
    <mergeCell ref="J39:K39"/>
    <mergeCell ref="G40:H40"/>
    <mergeCell ref="J40:K40"/>
    <mergeCell ref="B21:J21"/>
    <mergeCell ref="A22:L22"/>
    <mergeCell ref="A23:L23"/>
    <mergeCell ref="A26:L26"/>
    <mergeCell ref="G37:H37"/>
    <mergeCell ref="J37:K37"/>
  </mergeCells>
  <pageMargins left="0.25" right="0.25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1-Pasqyra e Pozicioni Financiar</vt:lpstr>
      <vt:lpstr>2.1-Pasqyra e Perform. (natyra)</vt:lpstr>
      <vt:lpstr>3.2-CashFlow (direkt)</vt:lpstr>
      <vt:lpstr>4-Pasq. e Levizjeve ne Kapital</vt:lpstr>
      <vt:lpstr>Shenimet Shpjeguese</vt:lpstr>
      <vt:lpstr>KOKA</vt:lpstr>
      <vt:lpstr>'1-Pasqyra e Pozicioni Financiar'!Print_Area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2023-03-19T12:14:46Z</cp:lastPrinted>
  <dcterms:created xsi:type="dcterms:W3CDTF">2012-01-19T09:31:29Z</dcterms:created>
  <dcterms:modified xsi:type="dcterms:W3CDTF">2023-03-30T08:55:30Z</dcterms:modified>
</cp:coreProperties>
</file>