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seo\Desktop\"/>
    </mc:Choice>
  </mc:AlternateContent>
  <xr:revisionPtr revIDLastSave="0" documentId="13_ncr:1_{F88062C1-848F-42F0-8A89-FCD3A19B21D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1-Pasqyra e Pozicioni Financiar" sheetId="17" r:id="rId1"/>
    <sheet name="2.1-Pasqyra e Perform. (natyra)" sheetId="18" r:id="rId2"/>
    <sheet name="3.2-CashFlow (direkt)" sheetId="21" r:id="rId3"/>
    <sheet name="4-Pasq. e Levizjeve ne Kapital" sheetId="19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9" i="17" l="1"/>
  <c r="G44" i="18"/>
  <c r="B12" i="21"/>
  <c r="G18" i="21"/>
  <c r="B14" i="21"/>
  <c r="B15" i="21"/>
  <c r="B47" i="21"/>
  <c r="B11" i="21"/>
  <c r="B71" i="17"/>
  <c r="B19" i="18"/>
  <c r="F19" i="18" l="1"/>
  <c r="B11" i="17" l="1"/>
  <c r="B18" i="17"/>
  <c r="B105" i="17" l="1"/>
  <c r="B24" i="17"/>
  <c r="B37" i="18" l="1"/>
  <c r="B27" i="18"/>
  <c r="B46" i="17"/>
  <c r="B26" i="18"/>
  <c r="B23" i="18" l="1"/>
  <c r="B22" i="18"/>
  <c r="B10" i="18" l="1"/>
  <c r="F44" i="18" l="1"/>
  <c r="C18" i="21" l="1"/>
  <c r="B18" i="21"/>
  <c r="C44" i="21"/>
  <c r="B45" i="21"/>
  <c r="B44" i="21" s="1"/>
  <c r="C44" i="18" l="1"/>
  <c r="C42" i="18"/>
  <c r="C47" i="18" s="1"/>
  <c r="B42" i="18"/>
  <c r="H10" i="19"/>
  <c r="G10" i="19"/>
  <c r="B10" i="19"/>
  <c r="B44" i="18" l="1"/>
  <c r="B47" i="18"/>
  <c r="B106" i="17" s="1"/>
  <c r="H27" i="19" s="1"/>
  <c r="B29" i="21"/>
  <c r="B42" i="2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C12" i="19"/>
  <c r="B12" i="19"/>
  <c r="I11" i="19"/>
  <c r="K11" i="19" s="1"/>
  <c r="I10" i="19"/>
  <c r="K10" i="19" s="1"/>
  <c r="D55" i="18"/>
  <c r="B55" i="18"/>
  <c r="B107" i="17"/>
  <c r="B109" i="17" s="1"/>
  <c r="B92" i="17"/>
  <c r="B55" i="17"/>
  <c r="B33" i="17"/>
  <c r="F57" i="17" l="1"/>
  <c r="B57" i="17"/>
  <c r="B24" i="19"/>
  <c r="B37" i="19" s="1"/>
  <c r="E24" i="19"/>
  <c r="E37" i="19" s="1"/>
  <c r="F24" i="19"/>
  <c r="D113" i="17"/>
  <c r="B57" i="18"/>
  <c r="D24" i="19"/>
  <c r="D37" i="19" s="1"/>
  <c r="I22" i="19"/>
  <c r="K22" i="19" s="1"/>
  <c r="D57" i="18"/>
  <c r="I35" i="19"/>
  <c r="K35" i="19" s="1"/>
  <c r="I12" i="19"/>
  <c r="K12" i="19" s="1"/>
  <c r="C24" i="19"/>
  <c r="G24" i="19"/>
  <c r="G37" i="19" s="1"/>
  <c r="J24" i="19"/>
  <c r="J37" i="19" s="1"/>
  <c r="H30" i="19"/>
  <c r="I30" i="19" s="1"/>
  <c r="K30" i="19" s="1"/>
  <c r="I17" i="19"/>
  <c r="K17" i="19" s="1"/>
  <c r="I14" i="19"/>
  <c r="K14" i="19" s="1"/>
  <c r="C37" i="19"/>
  <c r="F37" i="19"/>
  <c r="H24" i="19" l="1"/>
  <c r="H37" i="19" s="1"/>
  <c r="I24" i="19" l="1"/>
  <c r="K24" i="19" s="1"/>
  <c r="I37" i="19"/>
  <c r="K37" i="19" s="1"/>
  <c r="B75" i="17"/>
  <c r="B94" i="17" s="1"/>
  <c r="B111" i="17" s="1"/>
  <c r="B113" i="17" s="1"/>
</calcChain>
</file>

<file path=xl/sharedStrings.xml><?xml version="1.0" encoding="utf-8"?>
<sst xmlns="http://schemas.openxmlformats.org/spreadsheetml/2006/main" count="250" uniqueCount="197">
  <si>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</si>
  <si>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</si>
  <si>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</si>
  <si>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</si>
  <si>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</si>
  <si>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</si>
  <si>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</si>
  <si>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</si>
  <si>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</si>
  <si>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</si>
  <si>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</si>
  <si>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</si>
  <si>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</si>
  <si>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</si>
  <si>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</si>
  <si>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</si>
  <si>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</si>
  <si>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</si>
  <si>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</si>
  <si>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</si>
  <si>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</si>
  <si>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</si>
  <si>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</si>
  <si>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</si>
  <si>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</si>
  <si>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</si>
  <si>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</si>
  <si>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</si>
  <si>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</si>
  <si>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</si>
  <si>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</si>
  <si>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</si>
  <si>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</si>
  <si>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</si>
  <si>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</si>
  <si>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</si>
  <si>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</si>
  <si>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</si>
  <si>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</si>
  <si>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</si>
  <si>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</si>
  <si>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</si>
  <si>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</si>
  <si>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</si>
  <si>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</si>
  <si>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</si>
  <si>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</si>
  <si>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</si>
  <si>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</si>
  <si>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</si>
  <si>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</si>
  <si>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</si>
  <si>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</si>
  <si>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</si>
  <si>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</si>
  <si>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</si>
  <si>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</si>
  <si>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</si>
  <si>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</si>
  <si>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</si>
  <si>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</si>
  <si>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</si>
  <si>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</si>
  <si>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</si>
  <si>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</si>
  <si>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</si>
  <si>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</si>
  <si>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</si>
  <si>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</si>
  <si>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</si>
  <si>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</si>
  <si>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</si>
  <si>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</si>
  <si>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</si>
  <si>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</si>
  <si>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</si>
  <si>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</si>
  <si>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</si>
  <si>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</si>
  <si>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</si>
  <si>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</si>
  <si>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</si>
  <si>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</si>
  <si>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</si>
  <si>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</si>
  <si>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</si>
  <si>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</si>
  <si>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</si>
  <si>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</si>
  <si>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</si>
  <si>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</si>
  <si>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</si>
  <si>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</si>
  <si>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</si>
  <si>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</si>
  <si>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</si>
  <si>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</si>
  <si>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</si>
  <si>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</si>
  <si>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</si>
  <si>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</si>
  <si>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</si>
  <si>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</si>
  <si>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</si>
  <si>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</si>
  <si>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</si>
  <si>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</si>
  <si>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</si>
  <si>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</si>
  <si>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</si>
  <si>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</si>
  <si>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</si>
  <si>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</si>
  <si>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</si>
  <si>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</si>
  <si>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</si>
  <si>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</si>
  <si>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</si>
  <si>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</si>
  <si>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</si>
  <si>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</si>
  <si>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</si>
  <si>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</si>
  <si>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</si>
  <si>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</si>
  <si>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</si>
  <si>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</si>
  <si>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</si>
  <si>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</si>
  <si>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</si>
  <si>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</si>
  <si>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</si>
  <si>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</si>
  <si>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</si>
  <si>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</si>
  <si>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</si>
  <si>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</si>
  <si>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</si>
  <si>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</si>
  <si>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</si>
  <si>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</si>
  <si>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</si>
  <si>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</si>
  <si>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</si>
  <si>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</si>
  <si>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</si>
  <si>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</si>
  <si>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</si>
  <si>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</si>
  <si>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</si>
  <si>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</si>
  <si>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</si>
  <si>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</si>
  <si>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</si>
  <si>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</si>
  <si>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</si>
  <si>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</si>
  <si>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</si>
  <si>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</si>
  <si>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</si>
  <si>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</si>
  <si>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</si>
  <si>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</si>
  <si>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</si>
  <si>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</si>
  <si>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</si>
  <si>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</si>
  <si>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</si>
  <si>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</si>
  <si>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</si>
  <si>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</si>
  <si>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</si>
  <si>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</si>
  <si>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</si>
  <si>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</si>
  <si>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</si>
  <si>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</si>
  <si>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</si>
  <si>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</si>
  <si>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</si>
  <si>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</si>
  <si>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</si>
  <si>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</si>
  <si>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</si>
  <si>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</si>
  <si>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</si>
  <si>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</si>
  <si>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</si>
  <si>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</si>
  <si>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</si>
  <si>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</si>
  <si>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</si>
  <si>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</si>
  <si>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</si>
  <si>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 xml:space="preserve">emri nga sistemi HEST </t>
  </si>
  <si>
    <t>NIPT nga sistemi L21527009H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</si>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</sst>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Alignment="1">
      <alignment horizontal="center" vertical="center"/>
    </xf>
    <xf numFmtId="0" fontId="168" fillId="0" borderId="0" xfId="3275" applyFont="1" applyAlignment="1">
      <alignment horizontal="center" vertical="center"/>
    </xf>
    <xf numFmtId="0" fontId="167" fillId="0" borderId="0" xfId="3507" applyFont="1" applyAlignment="1">
      <alignment vertical="center"/>
    </xf>
    <xf numFmtId="0" fontId="168" fillId="0" borderId="0" xfId="3507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69" fillId="0" borderId="0" xfId="0" applyFont="1"/>
    <xf numFmtId="3" fontId="172" fillId="0" borderId="0" xfId="0" applyNumberFormat="1" applyFont="1" applyAlignment="1">
      <alignment vertical="center"/>
    </xf>
    <xf numFmtId="0" fontId="171" fillId="0" borderId="0" xfId="3275" applyFont="1" applyAlignment="1">
      <alignment horizontal="left" vertical="center"/>
    </xf>
    <xf numFmtId="0" fontId="173" fillId="0" borderId="0" xfId="0" applyFont="1"/>
    <xf numFmtId="0" fontId="174" fillId="0" borderId="0" xfId="0" applyFont="1" applyAlignment="1">
      <alignment wrapText="1"/>
    </xf>
    <xf numFmtId="37" fontId="173" fillId="0" borderId="0" xfId="0" applyNumberFormat="1" applyFont="1"/>
    <xf numFmtId="0" fontId="169" fillId="0" borderId="0" xfId="0" applyFont="1" applyAlignment="1">
      <alignment wrapText="1"/>
    </xf>
    <xf numFmtId="37" fontId="172" fillId="0" borderId="0" xfId="0" applyNumberFormat="1" applyFont="1" applyAlignment="1">
      <alignment vertical="center"/>
    </xf>
    <xf numFmtId="0" fontId="171" fillId="0" borderId="0" xfId="3275" applyFont="1" applyAlignment="1">
      <alignment vertical="center"/>
    </xf>
    <xf numFmtId="0" fontId="170" fillId="0" borderId="0" xfId="0" applyFont="1"/>
    <xf numFmtId="0" fontId="176" fillId="0" borderId="0" xfId="3507" applyFont="1" applyAlignment="1">
      <alignment vertical="center"/>
    </xf>
    <xf numFmtId="37" fontId="176" fillId="0" borderId="0" xfId="3507" applyNumberFormat="1" applyFont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Alignment="1">
      <alignment vertical="center"/>
    </xf>
    <xf numFmtId="0" fontId="177" fillId="0" borderId="0" xfId="0" applyFont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37" fontId="173" fillId="59" borderId="0" xfId="0" applyNumberFormat="1" applyFont="1" applyFill="1"/>
    <xf numFmtId="0" fontId="175" fillId="0" borderId="0" xfId="0" applyFont="1" applyAlignment="1">
      <alignment horizontal="left" wrapText="1" indent="2"/>
    </xf>
    <xf numFmtId="37" fontId="171" fillId="0" borderId="16" xfId="0" applyNumberFormat="1" applyFont="1" applyBorder="1" applyAlignment="1">
      <alignment vertical="center"/>
    </xf>
    <xf numFmtId="37" fontId="171" fillId="0" borderId="15" xfId="0" applyNumberFormat="1" applyFont="1" applyBorder="1" applyAlignment="1">
      <alignment vertical="center"/>
    </xf>
    <xf numFmtId="0" fontId="169" fillId="0" borderId="0" xfId="0" applyFont="1" applyAlignment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69" fillId="0" borderId="16" xfId="0" applyFont="1" applyBorder="1" applyAlignment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4" fillId="0" borderId="0" xfId="6592" applyFont="1" applyAlignment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8" fillId="0" borderId="16" xfId="6592" applyNumberFormat="1" applyFont="1" applyBorder="1" applyAlignment="1">
      <alignment horizontal="right"/>
    </xf>
    <xf numFmtId="37" fontId="178" fillId="0" borderId="0" xfId="6592" applyNumberFormat="1" applyFont="1" applyAlignment="1">
      <alignment horizontal="right"/>
    </xf>
    <xf numFmtId="0" fontId="180" fillId="0" borderId="0" xfId="6592" applyFont="1" applyAlignment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Font="1" applyAlignment="1">
      <alignment horizontal="center" wrapText="1"/>
    </xf>
    <xf numFmtId="0" fontId="169" fillId="0" borderId="0" xfId="6593" applyFont="1" applyFill="1" applyBorder="1"/>
    <xf numFmtId="0" fontId="174" fillId="0" borderId="0" xfId="6592" applyFont="1"/>
    <xf numFmtId="0" fontId="169" fillId="0" borderId="0" xfId="6592" applyFont="1" applyAlignment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Font="1" applyAlignment="1">
      <alignment vertical="center"/>
    </xf>
    <xf numFmtId="0" fontId="181" fillId="0" borderId="0" xfId="6592" applyFont="1" applyAlignment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Font="1" applyAlignment="1">
      <alignment vertical="top" wrapText="1"/>
    </xf>
    <xf numFmtId="0" fontId="181" fillId="0" borderId="0" xfId="6592" applyFont="1" applyAlignment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Font="1" applyAlignment="1">
      <alignment vertical="top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Font="1"/>
    <xf numFmtId="37" fontId="173" fillId="0" borderId="0" xfId="6592" applyNumberFormat="1" applyFont="1"/>
    <xf numFmtId="0" fontId="181" fillId="60" borderId="0" xfId="6592" applyFont="1" applyFill="1" applyAlignment="1">
      <alignment vertical="top"/>
    </xf>
    <xf numFmtId="0" fontId="169" fillId="60" borderId="0" xfId="0" applyFont="1" applyFill="1" applyAlignment="1">
      <alignment wrapText="1"/>
    </xf>
    <xf numFmtId="0" fontId="175" fillId="60" borderId="0" xfId="0" applyFont="1" applyFill="1" applyAlignment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73" fillId="0" borderId="0" xfId="6595" applyFont="1"/>
    <xf numFmtId="38" fontId="173" fillId="0" borderId="0" xfId="6595" applyNumberFormat="1" applyFont="1"/>
    <xf numFmtId="0" fontId="178" fillId="0" borderId="0" xfId="6595" applyFont="1"/>
    <xf numFmtId="0" fontId="169" fillId="0" borderId="0" xfId="6595" applyFont="1" applyAlignment="1">
      <alignment wrapText="1"/>
    </xf>
    <xf numFmtId="0" fontId="177" fillId="0" borderId="0" xfId="6595" applyFont="1" applyAlignment="1">
      <alignment vertical="center"/>
    </xf>
    <xf numFmtId="3" fontId="171" fillId="0" borderId="0" xfId="6595" applyNumberFormat="1" applyFont="1" applyAlignment="1">
      <alignment horizontal="center" vertical="center"/>
    </xf>
    <xf numFmtId="0" fontId="174" fillId="0" borderId="0" xfId="6595" applyFont="1" applyAlignment="1">
      <alignment wrapText="1"/>
    </xf>
    <xf numFmtId="38" fontId="173" fillId="59" borderId="16" xfId="6595" applyNumberFormat="1" applyFont="1" applyFill="1" applyBorder="1"/>
    <xf numFmtId="38" fontId="173" fillId="59" borderId="0" xfId="6595" applyNumberFormat="1" applyFont="1" applyFill="1"/>
    <xf numFmtId="0" fontId="169" fillId="59" borderId="0" xfId="6595" applyFont="1" applyFill="1" applyAlignment="1">
      <alignment horizontal="left" wrapText="1"/>
    </xf>
    <xf numFmtId="0" fontId="174" fillId="0" borderId="0" xfId="6595" applyFont="1" applyAlignment="1">
      <alignment horizontal="left" wrapText="1"/>
    </xf>
    <xf numFmtId="38" fontId="173" fillId="0" borderId="15" xfId="6595" applyNumberFormat="1" applyFont="1" applyBorder="1"/>
    <xf numFmtId="0" fontId="169" fillId="0" borderId="0" xfId="3275" applyFont="1" applyAlignment="1">
      <alignment vertical="top" wrapText="1"/>
    </xf>
    <xf numFmtId="38" fontId="173" fillId="0" borderId="26" xfId="6595" applyNumberFormat="1" applyFont="1" applyBorder="1"/>
    <xf numFmtId="0" fontId="174" fillId="0" borderId="0" xfId="6595" applyFont="1" applyAlignment="1">
      <alignment horizontal="left" wrapText="1" indent="2"/>
    </xf>
    <xf numFmtId="0" fontId="174" fillId="0" borderId="0" xfId="6595" applyFont="1" applyAlignment="1">
      <alignment horizontal="left" indent="2"/>
    </xf>
    <xf numFmtId="3" fontId="172" fillId="0" borderId="0" xfId="6595" applyNumberFormat="1" applyFont="1" applyAlignment="1">
      <alignment vertical="center"/>
    </xf>
    <xf numFmtId="37" fontId="166" fillId="0" borderId="0" xfId="0" applyNumberFormat="1" applyFont="1"/>
    <xf numFmtId="0" fontId="168" fillId="0" borderId="0" xfId="3507" applyFont="1" applyAlignment="1">
      <alignment horizontal="left" vertical="center" wrapText="1"/>
    </xf>
    <xf numFmtId="0" fontId="173" fillId="0" borderId="0" xfId="6595" applyFont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4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6" xr:uid="{00000000-0005-0000-0000-00005B150000}"/>
    <cellStyle name="Normal 22" xfId="6590" xr:uid="{00000000-0005-0000-0000-00005C150000}"/>
    <cellStyle name="Normal 22 2" xfId="6595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Global IFRS YE2009" xfId="6593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HEST%202022%20KONTROLLI\HEST%202023%20BILANC\HEST%202023%20CREDINS%20LEK.xlsx" TargetMode="External"/><Relationship Id="rId1" Type="http://schemas.openxmlformats.org/officeDocument/2006/relationships/externalLinkPath" Target="/Users/User/Desktop/HEST%202022%20KONTROLLI/HEST%202023%20BILANC/HEST%202023%20CREDINS%20LE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HEST%202022%20KONTROLLI\HEST%202023%20BILANC\HEST%202023%20CREDINS%20EURO.xlsx" TargetMode="External"/><Relationship Id="rId1" Type="http://schemas.openxmlformats.org/officeDocument/2006/relationships/externalLinkPath" Target="/Users/User/Desktop/HEST%202022%20KONTROLLI/HEST%202023%20BILANC/HEST%202023%20CREDINS%20EUR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HEST%202022%20KONTROLLI\HEST%202023%20BILANC\format%20pdf%202023%20-%20hest%20123.xlsx" TargetMode="External"/><Relationship Id="rId1" Type="http://schemas.openxmlformats.org/officeDocument/2006/relationships/externalLinkPath" Target="/Users/User/Desktop/HEST%202022%20KONTROLLI/HEST%202023%20BILANC/format%20pdf%202023%20-%20hest%20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HEST%202022%20KONTROLLI\HEST%202023%20BILANC\format%20pdf%202023%20-%20hest.xlsx" TargetMode="External"/><Relationship Id="rId1" Type="http://schemas.openxmlformats.org/officeDocument/2006/relationships/externalLinkPath" Target="/Users/User/Desktop/HEST%202022%20KONTROLLI/HEST%202023%20BILANC/format%20pdf%202023%20-%20h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sport F5"/>
      <sheetName val="Sheet6"/>
      <sheetName val="Sheet5"/>
      <sheetName val="Furnitore "/>
      <sheetName val="Sheet3"/>
      <sheetName val="Sheet1"/>
      <sheetName val="Sheet2"/>
      <sheetName val="komisione"/>
    </sheetNames>
    <sheetDataSet>
      <sheetData sheetId="0">
        <row r="212">
          <cell r="N212">
            <v>3591344.51</v>
          </cell>
        </row>
      </sheetData>
      <sheetData sheetId="1"/>
      <sheetData sheetId="2">
        <row r="74">
          <cell r="H74">
            <v>5792160.04</v>
          </cell>
        </row>
      </sheetData>
      <sheetData sheetId="3"/>
      <sheetData sheetId="4"/>
      <sheetData sheetId="5"/>
      <sheetData sheetId="6">
        <row r="8">
          <cell r="K8">
            <v>116100</v>
          </cell>
        </row>
      </sheetData>
      <sheetData sheetId="7">
        <row r="77">
          <cell r="K77">
            <v>17750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sport F5"/>
      <sheetName val="Sheet2"/>
      <sheetName val="Sheet3"/>
    </sheetNames>
    <sheetDataSet>
      <sheetData sheetId="0">
        <row r="31">
          <cell r="N31">
            <v>109203.54580000155</v>
          </cell>
        </row>
        <row r="32">
          <cell r="J32">
            <v>22576.3125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DP"/>
      <sheetName val="pagat"/>
      <sheetName val="LIBER BLERJE PLATFORMA "/>
      <sheetName val="Sheet2"/>
      <sheetName val="Sheet1"/>
      <sheetName val="BLERJE FINANCA"/>
      <sheetName val="LIBER SHITJE PLATFORMA"/>
      <sheetName val="SHITJET FINANCA"/>
      <sheetName val="BLERJET MAGAZINA"/>
    </sheetNames>
    <sheetDataSet>
      <sheetData sheetId="0">
        <row r="23">
          <cell r="B23">
            <v>11736410</v>
          </cell>
          <cell r="J23">
            <v>13252770</v>
          </cell>
        </row>
        <row r="29">
          <cell r="C29">
            <v>2799486.42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DP"/>
      <sheetName val="pagat"/>
      <sheetName val="Sheet11"/>
      <sheetName val="blerje non cash "/>
      <sheetName val="Sheet10"/>
      <sheetName val="Sheet14"/>
      <sheetName val="Sheet13"/>
      <sheetName val="blerjet total "/>
      <sheetName val="PLATFORMA "/>
      <sheetName val="Sheet4"/>
      <sheetName val="Sheet5"/>
      <sheetName val="Sheet6"/>
      <sheetName val="LIBER BLERJE PLATFORMA "/>
      <sheetName val="Sheet7"/>
      <sheetName val="Sheet8"/>
      <sheetName val="Sheet3"/>
      <sheetName val="BLERJE FINANCA"/>
      <sheetName val="LIBER SHITJE PLATFORMA"/>
      <sheetName val="SHITJET FINANCA"/>
      <sheetName val="Sheet9"/>
      <sheetName val="BLERJET MAGAZINA"/>
      <sheetName val="SHITJE BAZA MATERIALE"/>
      <sheetName val="Sheet1"/>
    </sheetNames>
    <sheetDataSet>
      <sheetData sheetId="0">
        <row r="25">
          <cell r="B25">
            <v>12642645.93</v>
          </cell>
        </row>
        <row r="30">
          <cell r="B30">
            <v>12642645.93</v>
          </cell>
        </row>
      </sheetData>
      <sheetData sheetId="1">
        <row r="21">
          <cell r="C21">
            <v>2681394</v>
          </cell>
          <cell r="E21">
            <v>418980</v>
          </cell>
        </row>
      </sheetData>
      <sheetData sheetId="2"/>
      <sheetData sheetId="3"/>
      <sheetData sheetId="4"/>
      <sheetData sheetId="5">
        <row r="18">
          <cell r="Q18">
            <v>41474.23893078696</v>
          </cell>
          <cell r="S18">
            <v>152786.34966689785</v>
          </cell>
        </row>
      </sheetData>
      <sheetData sheetId="6">
        <row r="46">
          <cell r="F46">
            <v>75287.16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8"/>
  <sheetViews>
    <sheetView showGridLines="0" tabSelected="1" topLeftCell="A88" workbookViewId="0">
      <selection sqref="A1:D116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7" width="10.5703125" style="11" bestFit="1" customWidth="1"/>
    <col min="8" max="16384" width="9.140625" style="11"/>
  </cols>
  <sheetData>
    <row r="1" spans="1:5">
      <c r="A1" s="28" t="s">
        <v>75</v>
      </c>
    </row>
    <row r="2" spans="1:5">
      <c r="A2" s="29" t="s">
        <v>194</v>
      </c>
    </row>
    <row r="3" spans="1:5">
      <c r="A3" s="29" t="s">
        <v>195</v>
      </c>
    </row>
    <row r="4" spans="1:5">
      <c r="A4" s="29" t="s">
        <v>196</v>
      </c>
    </row>
    <row r="5" spans="1:5">
      <c r="A5" s="13" t="s">
        <v>38</v>
      </c>
    </row>
    <row r="6" spans="1:5">
      <c r="A6" s="22"/>
      <c r="B6" s="12" t="s">
        <v>9</v>
      </c>
      <c r="C6" s="12"/>
      <c r="D6" s="12" t="s">
        <v>9</v>
      </c>
    </row>
    <row r="7" spans="1:5">
      <c r="A7" s="22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16"/>
      <c r="D10" s="16"/>
      <c r="E10" s="11"/>
    </row>
    <row r="11" spans="1:5">
      <c r="A11" s="19" t="s">
        <v>14</v>
      </c>
      <c r="B11" s="38">
        <f>'[1]Eksport F5'!$N$212+'[2]Eksport F5'!$N$31</f>
        <v>3700548.0558000011</v>
      </c>
      <c r="C11" s="18"/>
      <c r="D11" s="38">
        <v>15462613</v>
      </c>
      <c r="E11" s="11"/>
    </row>
    <row r="12" spans="1:5">
      <c r="A12" s="19" t="s">
        <v>76</v>
      </c>
      <c r="B12" s="34"/>
      <c r="C12" s="18"/>
      <c r="D12" s="34"/>
      <c r="E12" s="11"/>
    </row>
    <row r="13" spans="1:5" ht="16.5" customHeight="1">
      <c r="A13" s="39" t="s">
        <v>111</v>
      </c>
      <c r="B13" s="38"/>
      <c r="C13" s="18"/>
      <c r="D13" s="38"/>
      <c r="E13" s="11"/>
    </row>
    <row r="14" spans="1:5" ht="16.5" customHeight="1">
      <c r="A14" s="39" t="s">
        <v>112</v>
      </c>
      <c r="B14" s="38"/>
      <c r="C14" s="18"/>
      <c r="D14" s="38"/>
      <c r="E14" s="11"/>
    </row>
    <row r="15" spans="1:5">
      <c r="A15" s="39" t="s">
        <v>123</v>
      </c>
      <c r="B15" s="38"/>
      <c r="C15" s="18"/>
      <c r="D15" s="38"/>
      <c r="E15" s="11"/>
    </row>
    <row r="16" spans="1:5">
      <c r="A16" s="39" t="s">
        <v>113</v>
      </c>
      <c r="B16" s="38"/>
      <c r="C16" s="18"/>
      <c r="D16" s="38"/>
      <c r="E16" s="11"/>
    </row>
    <row r="17" spans="1:5">
      <c r="A17" s="19" t="s">
        <v>15</v>
      </c>
      <c r="B17" s="34"/>
      <c r="C17" s="18"/>
      <c r="D17" s="34"/>
      <c r="E17" s="11"/>
    </row>
    <row r="18" spans="1:5">
      <c r="A18" s="39" t="s">
        <v>124</v>
      </c>
      <c r="B18" s="38">
        <f>[1]Sheet5!$H$74</f>
        <v>5792160.04</v>
      </c>
      <c r="C18" s="18"/>
      <c r="D18" s="38">
        <v>16814871</v>
      </c>
      <c r="E18" s="11"/>
    </row>
    <row r="19" spans="1:5" ht="16.5" customHeight="1">
      <c r="A19" s="39" t="s">
        <v>114</v>
      </c>
      <c r="B19" s="38"/>
      <c r="C19" s="18"/>
      <c r="D19" s="38"/>
      <c r="E19" s="11"/>
    </row>
    <row r="20" spans="1:5" ht="16.5" customHeight="1">
      <c r="A20" s="39" t="s">
        <v>115</v>
      </c>
      <c r="B20" s="38">
        <v>145989</v>
      </c>
      <c r="C20" s="18"/>
      <c r="D20" s="38">
        <v>127835</v>
      </c>
      <c r="E20" s="11"/>
    </row>
    <row r="21" spans="1:5">
      <c r="A21" s="39" t="s">
        <v>7</v>
      </c>
      <c r="B21" s="38"/>
      <c r="C21" s="18"/>
      <c r="D21" s="38"/>
      <c r="E21" s="11"/>
    </row>
    <row r="22" spans="1:5">
      <c r="A22" s="39" t="s">
        <v>116</v>
      </c>
      <c r="B22" s="38"/>
      <c r="C22" s="18"/>
      <c r="D22" s="38"/>
      <c r="E22" s="11"/>
    </row>
    <row r="23" spans="1:5">
      <c r="A23" s="19" t="s">
        <v>68</v>
      </c>
      <c r="B23" s="18"/>
      <c r="C23" s="18"/>
      <c r="D23" s="18"/>
      <c r="E23" s="11"/>
    </row>
    <row r="24" spans="1:5">
      <c r="A24" s="39" t="s">
        <v>77</v>
      </c>
      <c r="B24" s="38">
        <f>[3]FDP!$C$29</f>
        <v>2799486.42</v>
      </c>
      <c r="C24" s="18"/>
      <c r="D24" s="38">
        <v>310000</v>
      </c>
      <c r="E24" s="11"/>
    </row>
    <row r="25" spans="1:5">
      <c r="A25" s="39" t="s">
        <v>78</v>
      </c>
      <c r="B25" s="38"/>
      <c r="C25" s="18"/>
      <c r="D25" s="38"/>
      <c r="E25" s="11"/>
    </row>
    <row r="26" spans="1:5">
      <c r="A26" s="39" t="s">
        <v>79</v>
      </c>
      <c r="B26" s="38"/>
      <c r="C26" s="18"/>
      <c r="D26" s="38"/>
      <c r="E26" s="11"/>
    </row>
    <row r="27" spans="1:5">
      <c r="A27" s="39" t="s">
        <v>62</v>
      </c>
      <c r="B27" s="38"/>
      <c r="C27" s="18"/>
      <c r="D27" s="38"/>
      <c r="E27" s="11"/>
    </row>
    <row r="28" spans="1:5">
      <c r="A28" s="39" t="s">
        <v>80</v>
      </c>
      <c r="B28" s="38"/>
      <c r="C28" s="18"/>
      <c r="D28" s="38"/>
      <c r="E28" s="11"/>
    </row>
    <row r="29" spans="1:5">
      <c r="A29" s="39" t="s">
        <v>81</v>
      </c>
      <c r="B29" s="38"/>
      <c r="C29" s="18"/>
      <c r="D29" s="38"/>
      <c r="E29" s="11"/>
    </row>
    <row r="30" spans="1:5">
      <c r="A30" s="39" t="s">
        <v>82</v>
      </c>
      <c r="B30" s="38"/>
      <c r="C30" s="18"/>
      <c r="D30" s="38"/>
      <c r="E30" s="11"/>
    </row>
    <row r="31" spans="1:5">
      <c r="A31" s="19" t="s">
        <v>16</v>
      </c>
      <c r="B31" s="38"/>
      <c r="C31" s="18"/>
      <c r="D31" s="38"/>
      <c r="E31" s="11"/>
    </row>
    <row r="32" spans="1:5">
      <c r="A32" s="19" t="s">
        <v>17</v>
      </c>
      <c r="B32" s="38"/>
      <c r="C32" s="18"/>
      <c r="D32" s="38"/>
      <c r="E32" s="11"/>
    </row>
    <row r="33" spans="1:5">
      <c r="A33" s="19" t="s">
        <v>2</v>
      </c>
      <c r="B33" s="25">
        <f>SUM(B11:B32)</f>
        <v>12438183.515800001</v>
      </c>
      <c r="C33" s="26"/>
      <c r="D33" s="25">
        <v>32715319</v>
      </c>
      <c r="E33" s="11"/>
    </row>
    <row r="34" spans="1:5">
      <c r="A34" s="19"/>
      <c r="B34" s="18"/>
      <c r="C34" s="18"/>
      <c r="D34" s="18"/>
      <c r="E34" s="11"/>
    </row>
    <row r="35" spans="1:5">
      <c r="A35" s="19" t="s">
        <v>19</v>
      </c>
      <c r="B35" s="18"/>
      <c r="C35" s="18"/>
      <c r="D35" s="18"/>
      <c r="E35" s="11"/>
    </row>
    <row r="36" spans="1:5">
      <c r="A36" s="19" t="s">
        <v>83</v>
      </c>
      <c r="B36" s="18"/>
      <c r="C36" s="18"/>
      <c r="D36" s="18"/>
      <c r="E36" s="11"/>
    </row>
    <row r="37" spans="1:5">
      <c r="A37" s="39" t="s">
        <v>117</v>
      </c>
      <c r="B37" s="38"/>
      <c r="C37" s="18"/>
      <c r="D37" s="38"/>
      <c r="E37" s="11"/>
    </row>
    <row r="38" spans="1:5">
      <c r="A38" s="39" t="s">
        <v>118</v>
      </c>
      <c r="B38" s="38"/>
      <c r="C38" s="18"/>
      <c r="D38" s="38"/>
      <c r="E38" s="11"/>
    </row>
    <row r="39" spans="1:5">
      <c r="A39" s="39" t="s">
        <v>119</v>
      </c>
      <c r="B39" s="38"/>
      <c r="C39" s="18"/>
      <c r="D39" s="38"/>
      <c r="E39" s="11"/>
    </row>
    <row r="40" spans="1:5">
      <c r="A40" s="39" t="s">
        <v>120</v>
      </c>
      <c r="B40" s="38"/>
      <c r="C40" s="18"/>
      <c r="D40" s="38"/>
      <c r="E40" s="11"/>
    </row>
    <row r="41" spans="1:5">
      <c r="A41" s="39" t="s">
        <v>121</v>
      </c>
      <c r="B41" s="38"/>
      <c r="C41" s="18"/>
      <c r="D41" s="38"/>
      <c r="E41" s="11"/>
    </row>
    <row r="42" spans="1:5">
      <c r="A42" s="39" t="s">
        <v>122</v>
      </c>
      <c r="B42" s="38"/>
      <c r="C42" s="18"/>
      <c r="D42" s="38"/>
      <c r="E42" s="11"/>
    </row>
    <row r="43" spans="1:5">
      <c r="A43" s="19" t="s">
        <v>74</v>
      </c>
      <c r="B43" s="18"/>
      <c r="C43" s="18"/>
      <c r="D43" s="18"/>
      <c r="E43" s="11"/>
    </row>
    <row r="44" spans="1:5">
      <c r="A44" s="39" t="s">
        <v>125</v>
      </c>
      <c r="B44" s="38"/>
      <c r="C44" s="18"/>
      <c r="D44" s="38"/>
      <c r="E44" s="11"/>
    </row>
    <row r="45" spans="1:5">
      <c r="A45" s="39" t="s">
        <v>126</v>
      </c>
      <c r="B45" s="38"/>
      <c r="C45" s="18"/>
      <c r="D45" s="38"/>
      <c r="E45" s="11"/>
    </row>
    <row r="46" spans="1:5">
      <c r="A46" s="39" t="s">
        <v>127</v>
      </c>
      <c r="B46" s="38">
        <f>[4]Sheet14!$S$18</f>
        <v>152786.34966689785</v>
      </c>
      <c r="C46" s="18"/>
      <c r="D46" s="38">
        <v>194261</v>
      </c>
      <c r="E46" s="11"/>
    </row>
    <row r="47" spans="1:5">
      <c r="A47" s="39" t="s">
        <v>128</v>
      </c>
      <c r="B47" s="38"/>
      <c r="C47" s="18"/>
      <c r="D47" s="38"/>
      <c r="E47" s="11"/>
    </row>
    <row r="48" spans="1:5">
      <c r="A48" s="39" t="s">
        <v>129</v>
      </c>
      <c r="B48" s="38"/>
      <c r="C48" s="18"/>
      <c r="D48" s="38"/>
      <c r="E48" s="11"/>
    </row>
    <row r="49" spans="1:7">
      <c r="A49" s="19" t="s">
        <v>20</v>
      </c>
      <c r="B49" s="38"/>
      <c r="C49" s="18"/>
      <c r="D49" s="38"/>
      <c r="E49" s="11"/>
    </row>
    <row r="50" spans="1:7">
      <c r="A50" s="19" t="s">
        <v>84</v>
      </c>
      <c r="B50" s="18"/>
      <c r="C50" s="18"/>
      <c r="D50" s="18"/>
      <c r="E50" s="11"/>
    </row>
    <row r="51" spans="1:7">
      <c r="A51" s="39" t="s">
        <v>130</v>
      </c>
      <c r="B51" s="38"/>
      <c r="C51" s="18"/>
      <c r="D51" s="38"/>
      <c r="E51" s="11"/>
    </row>
    <row r="52" spans="1:7">
      <c r="A52" s="39" t="s">
        <v>131</v>
      </c>
      <c r="B52" s="38"/>
      <c r="C52" s="18"/>
      <c r="D52" s="38"/>
      <c r="E52" s="11"/>
    </row>
    <row r="53" spans="1:7">
      <c r="A53" s="39" t="s">
        <v>132</v>
      </c>
      <c r="B53" s="38"/>
      <c r="C53" s="18"/>
      <c r="D53" s="38"/>
      <c r="E53" s="11"/>
    </row>
    <row r="54" spans="1:7">
      <c r="A54" s="19" t="s">
        <v>21</v>
      </c>
      <c r="B54" s="38"/>
      <c r="C54" s="18"/>
      <c r="D54" s="38"/>
      <c r="E54" s="11"/>
    </row>
    <row r="55" spans="1:7">
      <c r="A55" s="19" t="s">
        <v>1</v>
      </c>
      <c r="B55" s="25">
        <f>SUM(B37:B54)</f>
        <v>152786.34966689785</v>
      </c>
      <c r="C55" s="26"/>
      <c r="D55" s="25">
        <v>194261</v>
      </c>
      <c r="E55" s="11"/>
    </row>
    <row r="56" spans="1:7">
      <c r="A56" s="19"/>
      <c r="B56" s="20"/>
      <c r="C56" s="20"/>
      <c r="D56" s="20"/>
      <c r="E56" s="11"/>
    </row>
    <row r="57" spans="1:7" ht="15.75" thickBot="1">
      <c r="A57" s="19" t="s">
        <v>22</v>
      </c>
      <c r="B57" s="40">
        <f>B55+B33</f>
        <v>12590969.865466898</v>
      </c>
      <c r="C57" s="26"/>
      <c r="D57" s="40">
        <v>32909580</v>
      </c>
      <c r="E57" s="11"/>
      <c r="F57" s="98">
        <f>D57-31754997</f>
        <v>1154583</v>
      </c>
      <c r="G57" s="98"/>
    </row>
    <row r="58" spans="1:7" ht="15.75" thickTop="1">
      <c r="A58" s="21"/>
      <c r="B58" s="18"/>
      <c r="C58" s="18"/>
      <c r="D58" s="18"/>
      <c r="E58" s="11"/>
    </row>
    <row r="59" spans="1:7">
      <c r="A59" s="13" t="s">
        <v>23</v>
      </c>
      <c r="B59" s="18"/>
      <c r="C59" s="18"/>
      <c r="D59" s="18"/>
      <c r="E59" s="11"/>
    </row>
    <row r="60" spans="1:7">
      <c r="A60" s="13"/>
      <c r="B60" s="18"/>
      <c r="C60" s="18"/>
      <c r="D60" s="18"/>
      <c r="E60" s="11"/>
    </row>
    <row r="61" spans="1:7">
      <c r="A61" s="19" t="s">
        <v>24</v>
      </c>
      <c r="B61" s="18"/>
      <c r="C61" s="18"/>
      <c r="D61" s="18"/>
      <c r="E61" s="11"/>
    </row>
    <row r="62" spans="1:7">
      <c r="A62" s="39" t="s">
        <v>133</v>
      </c>
      <c r="B62" s="38"/>
      <c r="C62" s="18"/>
      <c r="D62" s="38"/>
      <c r="E62" s="11"/>
    </row>
    <row r="63" spans="1:7">
      <c r="A63" s="39" t="s">
        <v>85</v>
      </c>
      <c r="B63" s="38"/>
      <c r="C63" s="18"/>
      <c r="D63" s="38"/>
      <c r="E63" s="11"/>
    </row>
    <row r="64" spans="1:7">
      <c r="A64" s="39" t="s">
        <v>86</v>
      </c>
      <c r="B64" s="38"/>
      <c r="C64" s="18"/>
      <c r="D64" s="38"/>
      <c r="E64" s="11"/>
    </row>
    <row r="65" spans="1:6">
      <c r="A65" s="39" t="s">
        <v>25</v>
      </c>
      <c r="B65" s="38"/>
      <c r="C65" s="18"/>
      <c r="D65" s="38"/>
      <c r="E65" s="11"/>
    </row>
    <row r="66" spans="1:6">
      <c r="A66" s="39" t="s">
        <v>87</v>
      </c>
      <c r="B66" s="38">
        <v>1471689</v>
      </c>
      <c r="C66" s="18"/>
      <c r="D66" s="38">
        <v>9536515</v>
      </c>
      <c r="E66" s="11"/>
    </row>
    <row r="67" spans="1:6">
      <c r="A67" s="39" t="s">
        <v>134</v>
      </c>
      <c r="B67" s="38"/>
      <c r="C67" s="18"/>
      <c r="D67" s="38">
        <v>1963832</v>
      </c>
      <c r="E67" s="11"/>
    </row>
    <row r="68" spans="1:6">
      <c r="A68" s="39" t="s">
        <v>135</v>
      </c>
      <c r="B68" s="38"/>
      <c r="C68" s="18"/>
      <c r="D68" s="38"/>
      <c r="E68" s="11"/>
    </row>
    <row r="69" spans="1:6">
      <c r="A69" s="39" t="s">
        <v>72</v>
      </c>
      <c r="B69" s="38">
        <f>58593+145989</f>
        <v>204582</v>
      </c>
      <c r="C69" s="18"/>
      <c r="D69" s="38"/>
      <c r="E69" s="11"/>
    </row>
    <row r="70" spans="1:6">
      <c r="A70" s="39" t="s">
        <v>88</v>
      </c>
      <c r="B70" s="38">
        <v>42500</v>
      </c>
      <c r="C70" s="18"/>
      <c r="D70" s="38">
        <v>643742</v>
      </c>
      <c r="E70" s="11"/>
    </row>
    <row r="71" spans="1:6">
      <c r="A71" s="39" t="s">
        <v>69</v>
      </c>
      <c r="B71" s="38">
        <f>11983976-823892</f>
        <v>11160084</v>
      </c>
      <c r="C71" s="18"/>
      <c r="D71" s="38">
        <v>20779425</v>
      </c>
      <c r="E71" s="11"/>
      <c r="F71" s="11">
        <v>43234</v>
      </c>
    </row>
    <row r="72" spans="1:6">
      <c r="A72" s="19" t="s">
        <v>26</v>
      </c>
      <c r="B72" s="38"/>
      <c r="C72" s="18"/>
      <c r="D72" s="38"/>
      <c r="E72" s="11"/>
    </row>
    <row r="73" spans="1:6">
      <c r="A73" s="19" t="s">
        <v>27</v>
      </c>
      <c r="B73" s="38"/>
      <c r="C73" s="18"/>
      <c r="D73" s="38"/>
      <c r="E73" s="11"/>
    </row>
    <row r="74" spans="1:6">
      <c r="A74" s="19" t="s">
        <v>73</v>
      </c>
      <c r="B74" s="38"/>
      <c r="C74" s="18"/>
      <c r="D74" s="38"/>
      <c r="E74" s="11"/>
    </row>
    <row r="75" spans="1:6">
      <c r="A75" s="19" t="s">
        <v>28</v>
      </c>
      <c r="B75" s="25">
        <f>SUM(B62:B74)</f>
        <v>12878855</v>
      </c>
      <c r="C75" s="26"/>
      <c r="D75" s="25">
        <v>32923514</v>
      </c>
      <c r="E75" s="11"/>
    </row>
    <row r="76" spans="1:6">
      <c r="A76" s="19"/>
      <c r="B76" s="18"/>
      <c r="C76" s="18"/>
      <c r="D76" s="18"/>
      <c r="E76" s="11"/>
    </row>
    <row r="77" spans="1:6">
      <c r="A77" s="19" t="s">
        <v>29</v>
      </c>
      <c r="B77" s="18"/>
      <c r="C77" s="18"/>
      <c r="D77" s="18"/>
      <c r="E77" s="11"/>
    </row>
    <row r="78" spans="1:6">
      <c r="A78" s="39" t="s">
        <v>133</v>
      </c>
      <c r="B78" s="38"/>
      <c r="C78" s="18"/>
      <c r="D78" s="38"/>
      <c r="E78" s="11"/>
    </row>
    <row r="79" spans="1:6">
      <c r="A79" s="39" t="s">
        <v>85</v>
      </c>
      <c r="B79" s="38"/>
      <c r="C79" s="18"/>
      <c r="D79" s="38"/>
      <c r="E79" s="11"/>
    </row>
    <row r="80" spans="1:6">
      <c r="A80" s="39" t="s">
        <v>86</v>
      </c>
      <c r="B80" s="38"/>
      <c r="C80" s="18"/>
      <c r="D80" s="38"/>
      <c r="E80" s="11"/>
    </row>
    <row r="81" spans="1:5">
      <c r="A81" s="39" t="s">
        <v>25</v>
      </c>
      <c r="B81" s="38"/>
      <c r="C81" s="18"/>
      <c r="D81" s="38"/>
      <c r="E81" s="11"/>
    </row>
    <row r="82" spans="1:5">
      <c r="A82" s="39" t="s">
        <v>87</v>
      </c>
      <c r="B82" s="38"/>
      <c r="C82" s="18"/>
      <c r="D82" s="38"/>
      <c r="E82" s="11"/>
    </row>
    <row r="83" spans="1:5">
      <c r="A83" s="39" t="s">
        <v>134</v>
      </c>
      <c r="B83" s="38"/>
      <c r="C83" s="18"/>
      <c r="D83" s="38"/>
      <c r="E83" s="11"/>
    </row>
    <row r="84" spans="1:5">
      <c r="A84" s="39" t="s">
        <v>135</v>
      </c>
      <c r="B84" s="38"/>
      <c r="C84" s="18"/>
      <c r="D84" s="38"/>
      <c r="E84" s="11"/>
    </row>
    <row r="85" spans="1:5">
      <c r="A85" s="39" t="s">
        <v>69</v>
      </c>
      <c r="B85" s="38"/>
      <c r="C85" s="18"/>
      <c r="D85" s="38"/>
      <c r="E85" s="11"/>
    </row>
    <row r="86" spans="1:5">
      <c r="A86" s="19" t="s">
        <v>26</v>
      </c>
      <c r="B86" s="38"/>
      <c r="C86" s="18"/>
      <c r="D86" s="38"/>
      <c r="E86" s="11"/>
    </row>
    <row r="87" spans="1:5">
      <c r="A87" s="19" t="s">
        <v>27</v>
      </c>
      <c r="B87" s="38"/>
      <c r="C87" s="18"/>
      <c r="D87" s="38"/>
      <c r="E87" s="11"/>
    </row>
    <row r="88" spans="1:5">
      <c r="A88" s="19" t="s">
        <v>73</v>
      </c>
      <c r="B88" s="18"/>
      <c r="C88" s="18"/>
      <c r="D88" s="18"/>
      <c r="E88" s="11"/>
    </row>
    <row r="89" spans="1:5">
      <c r="A89" s="39" t="s">
        <v>89</v>
      </c>
      <c r="B89" s="38"/>
      <c r="C89" s="18"/>
      <c r="D89" s="38"/>
      <c r="E89" s="11"/>
    </row>
    <row r="90" spans="1:5">
      <c r="A90" s="39" t="s">
        <v>90</v>
      </c>
      <c r="B90" s="38"/>
      <c r="C90" s="18"/>
      <c r="D90" s="38"/>
      <c r="E90" s="11"/>
    </row>
    <row r="91" spans="1:5">
      <c r="A91" s="19" t="s">
        <v>30</v>
      </c>
      <c r="B91" s="38"/>
      <c r="C91" s="18"/>
      <c r="D91" s="38"/>
      <c r="E91" s="11"/>
    </row>
    <row r="92" spans="1:5">
      <c r="A92" s="19" t="s">
        <v>31</v>
      </c>
      <c r="B92" s="25">
        <f>SUM(B78:B91)</f>
        <v>0</v>
      </c>
      <c r="C92" s="26"/>
      <c r="D92" s="25"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41">
        <f>B75+B92</f>
        <v>12878855</v>
      </c>
      <c r="C94" s="26"/>
      <c r="D94" s="41">
        <v>32923514</v>
      </c>
      <c r="E94" s="11"/>
    </row>
    <row r="95" spans="1:5">
      <c r="A95" s="19"/>
      <c r="B95" s="18"/>
      <c r="C95" s="18"/>
      <c r="D95" s="18"/>
      <c r="E95" s="11"/>
    </row>
    <row r="96" spans="1:5">
      <c r="A96" s="19" t="s">
        <v>33</v>
      </c>
      <c r="B96" s="18"/>
      <c r="C96" s="18"/>
      <c r="D96" s="18"/>
      <c r="E96" s="11"/>
    </row>
    <row r="97" spans="1:5">
      <c r="A97" s="19" t="s">
        <v>34</v>
      </c>
      <c r="B97" s="38">
        <v>100000</v>
      </c>
      <c r="C97" s="18"/>
      <c r="D97" s="38">
        <v>100000</v>
      </c>
      <c r="E97" s="11"/>
    </row>
    <row r="98" spans="1:5">
      <c r="A98" s="19" t="s">
        <v>35</v>
      </c>
      <c r="B98" s="38"/>
      <c r="C98" s="18"/>
      <c r="D98" s="38"/>
      <c r="E98" s="11"/>
    </row>
    <row r="99" spans="1:5">
      <c r="A99" s="19" t="s">
        <v>36</v>
      </c>
      <c r="B99" s="38"/>
      <c r="C99" s="18"/>
      <c r="D99" s="38"/>
      <c r="E99" s="11"/>
    </row>
    <row r="100" spans="1:5">
      <c r="A100" s="19" t="s">
        <v>6</v>
      </c>
      <c r="B100" s="18"/>
      <c r="C100" s="18"/>
      <c r="D100" s="18"/>
      <c r="E100" s="11"/>
    </row>
    <row r="101" spans="1:5">
      <c r="A101" s="39" t="s">
        <v>0</v>
      </c>
      <c r="B101" s="38"/>
      <c r="C101" s="18"/>
      <c r="D101" s="38"/>
      <c r="E101" s="11"/>
    </row>
    <row r="102" spans="1:5">
      <c r="A102" s="39" t="s">
        <v>91</v>
      </c>
      <c r="B102" s="38"/>
      <c r="C102" s="18"/>
      <c r="D102" s="38"/>
      <c r="E102" s="11"/>
    </row>
    <row r="103" spans="1:5">
      <c r="A103" s="39" t="s">
        <v>6</v>
      </c>
      <c r="B103" s="38"/>
      <c r="C103" s="18"/>
      <c r="D103" s="38"/>
      <c r="E103" s="11"/>
    </row>
    <row r="104" spans="1:5">
      <c r="A104" s="39" t="s">
        <v>109</v>
      </c>
      <c r="B104" s="38"/>
      <c r="C104" s="18"/>
      <c r="D104" s="38"/>
      <c r="E104" s="11"/>
    </row>
    <row r="105" spans="1:5">
      <c r="A105" s="19" t="s">
        <v>64</v>
      </c>
      <c r="B105" s="38">
        <f>D105+D106</f>
        <v>-113934</v>
      </c>
      <c r="C105" s="18"/>
      <c r="D105" s="38">
        <v>1854775</v>
      </c>
      <c r="E105" s="11"/>
    </row>
    <row r="106" spans="1:5">
      <c r="A106" s="19" t="s">
        <v>63</v>
      </c>
      <c r="B106" s="38">
        <f>'2.1-Pasqyra e Perform. (natyra)'!B47</f>
        <v>-273951.22143078677</v>
      </c>
      <c r="C106" s="18"/>
      <c r="D106" s="38">
        <v>-1968709</v>
      </c>
      <c r="E106" s="11"/>
    </row>
    <row r="107" spans="1:5" ht="18" customHeight="1">
      <c r="A107" s="19" t="s">
        <v>66</v>
      </c>
      <c r="B107" s="33">
        <f>SUM(B97:B106)</f>
        <v>-287885.22143078677</v>
      </c>
      <c r="C107" s="34"/>
      <c r="D107" s="33">
        <v>-13934</v>
      </c>
      <c r="E107" s="11"/>
    </row>
    <row r="108" spans="1:5">
      <c r="A108" s="17" t="s">
        <v>61</v>
      </c>
      <c r="B108" s="38"/>
      <c r="C108" s="18"/>
      <c r="D108" s="38"/>
      <c r="E108" s="11"/>
    </row>
    <row r="109" spans="1:5">
      <c r="A109" s="19" t="s">
        <v>65</v>
      </c>
      <c r="B109" s="41">
        <f>SUM(B107:B108)</f>
        <v>-287885.22143078677</v>
      </c>
      <c r="C109" s="26"/>
      <c r="D109" s="41">
        <v>-13934</v>
      </c>
      <c r="E109" s="11"/>
    </row>
    <row r="110" spans="1:5">
      <c r="A110" s="19"/>
      <c r="B110" s="18"/>
      <c r="C110" s="18"/>
      <c r="D110" s="18"/>
      <c r="E110" s="5"/>
    </row>
    <row r="111" spans="1:5" ht="15.75" thickBot="1">
      <c r="A111" s="42" t="s">
        <v>37</v>
      </c>
      <c r="B111" s="40">
        <f>B94+B109</f>
        <v>12590969.778569214</v>
      </c>
      <c r="C111" s="26"/>
      <c r="D111" s="40">
        <v>32909580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3" t="s">
        <v>3</v>
      </c>
      <c r="B113" s="24">
        <f>B57-B111</f>
        <v>8.6897684261202812E-2</v>
      </c>
      <c r="C113" s="23"/>
      <c r="D113" s="24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99" t="s">
        <v>110</v>
      </c>
      <c r="B116" s="99"/>
      <c r="C116" s="99"/>
      <c r="D116" s="99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opLeftCell="A52" workbookViewId="0">
      <selection sqref="A1:D64"/>
    </sheetView>
  </sheetViews>
  <sheetFormatPr defaultColWidth="9.140625"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28" t="s">
        <v>75</v>
      </c>
    </row>
    <row r="2" spans="1:5">
      <c r="A2" s="29" t="s">
        <v>194</v>
      </c>
    </row>
    <row r="3" spans="1:5">
      <c r="A3" s="29" t="s">
        <v>195</v>
      </c>
    </row>
    <row r="4" spans="1:5">
      <c r="A4" s="29" t="s">
        <v>196</v>
      </c>
    </row>
    <row r="5" spans="1:5">
      <c r="A5" s="28" t="s">
        <v>53</v>
      </c>
      <c r="B5" s="11"/>
      <c r="C5" s="11"/>
      <c r="D5" s="11"/>
      <c r="E5" s="11"/>
    </row>
    <row r="6" spans="1:5">
      <c r="A6" s="16"/>
      <c r="B6" s="12" t="s">
        <v>9</v>
      </c>
      <c r="C6" s="12"/>
      <c r="D6" s="12" t="s">
        <v>9</v>
      </c>
      <c r="E6" s="12"/>
    </row>
    <row r="7" spans="1:5">
      <c r="A7" s="16"/>
      <c r="B7" s="12" t="s">
        <v>10</v>
      </c>
      <c r="C7" s="12"/>
      <c r="D7" s="12" t="s">
        <v>11</v>
      </c>
      <c r="E7" s="12"/>
    </row>
    <row r="8" spans="1:5">
      <c r="A8" s="27"/>
      <c r="B8" s="16"/>
      <c r="C8" s="16"/>
      <c r="D8" s="16"/>
      <c r="E8" s="16"/>
    </row>
    <row r="9" spans="1:5">
      <c r="A9" s="19" t="s">
        <v>39</v>
      </c>
      <c r="B9" s="30"/>
      <c r="C9" s="31"/>
      <c r="D9" s="30"/>
      <c r="E9" s="30"/>
    </row>
    <row r="10" spans="1:5">
      <c r="A10" s="39" t="s">
        <v>155</v>
      </c>
      <c r="B10" s="43">
        <f>[3]FDP!$J$23</f>
        <v>13252770</v>
      </c>
      <c r="C10" s="31"/>
      <c r="D10" s="43">
        <v>42010465</v>
      </c>
      <c r="E10" s="30"/>
    </row>
    <row r="11" spans="1:5">
      <c r="A11" s="39" t="s">
        <v>157</v>
      </c>
      <c r="B11" s="43"/>
      <c r="C11" s="31"/>
      <c r="D11" s="43"/>
      <c r="E11" s="30"/>
    </row>
    <row r="12" spans="1:5">
      <c r="A12" s="39" t="s">
        <v>158</v>
      </c>
      <c r="B12" s="43"/>
      <c r="C12" s="31"/>
      <c r="D12" s="43"/>
      <c r="E12" s="30"/>
    </row>
    <row r="13" spans="1:5">
      <c r="A13" s="39" t="s">
        <v>159</v>
      </c>
      <c r="B13" s="43"/>
      <c r="C13" s="31"/>
      <c r="D13" s="43"/>
      <c r="E13" s="30"/>
    </row>
    <row r="14" spans="1:5">
      <c r="A14" s="39" t="s">
        <v>156</v>
      </c>
      <c r="B14" s="43"/>
      <c r="C14" s="31"/>
      <c r="D14" s="43"/>
      <c r="E14" s="30"/>
    </row>
    <row r="15" spans="1:5">
      <c r="A15" s="19" t="s">
        <v>40</v>
      </c>
      <c r="B15" s="43"/>
      <c r="C15" s="31"/>
      <c r="D15" s="43"/>
      <c r="E15" s="30"/>
    </row>
    <row r="16" spans="1:5">
      <c r="A16" s="19" t="s">
        <v>41</v>
      </c>
      <c r="B16" s="43"/>
      <c r="C16" s="31"/>
      <c r="D16" s="43"/>
      <c r="E16" s="30"/>
    </row>
    <row r="17" spans="1:6">
      <c r="A17" s="19" t="s">
        <v>42</v>
      </c>
      <c r="B17" s="43"/>
      <c r="C17" s="31"/>
      <c r="D17" s="43"/>
      <c r="E17" s="30"/>
    </row>
    <row r="18" spans="1:6">
      <c r="A18" s="19" t="s">
        <v>43</v>
      </c>
      <c r="B18" s="30"/>
      <c r="C18" s="31"/>
      <c r="D18" s="30"/>
      <c r="E18" s="30"/>
    </row>
    <row r="19" spans="1:6">
      <c r="A19" s="39" t="s">
        <v>43</v>
      </c>
      <c r="B19" s="43">
        <f>[4]FDP!$B$30+'1-Pasqyra e Pozicioni Financiar'!D24-'1-Pasqyra e Pozicioni Financiar'!B24</f>
        <v>10153159.51</v>
      </c>
      <c r="C19" s="31"/>
      <c r="D19" s="43">
        <v>40329876</v>
      </c>
      <c r="E19" s="30"/>
      <c r="F19" s="98">
        <f>'1-Pasqyra e Pozicioni Financiar'!D24+[4]FDP!$B$25</f>
        <v>12952645.93</v>
      </c>
    </row>
    <row r="20" spans="1:6">
      <c r="A20" s="39" t="s">
        <v>96</v>
      </c>
      <c r="B20" s="43"/>
      <c r="C20" s="31"/>
      <c r="D20" s="43"/>
      <c r="E20" s="30"/>
    </row>
    <row r="21" spans="1:6">
      <c r="A21" s="19" t="s">
        <v>70</v>
      </c>
      <c r="B21" s="30"/>
      <c r="C21" s="31"/>
      <c r="D21" s="30"/>
      <c r="E21" s="30"/>
    </row>
    <row r="22" spans="1:6">
      <c r="A22" s="39" t="s">
        <v>97</v>
      </c>
      <c r="B22" s="43">
        <f>[4]pagat!$C$21</f>
        <v>2681394</v>
      </c>
      <c r="C22" s="31"/>
      <c r="D22" s="43">
        <v>2529500</v>
      </c>
      <c r="E22" s="30"/>
    </row>
    <row r="23" spans="1:6">
      <c r="A23" s="39" t="s">
        <v>98</v>
      </c>
      <c r="B23" s="43">
        <f>[4]pagat!$E$21</f>
        <v>418980</v>
      </c>
      <c r="C23" s="31"/>
      <c r="D23" s="43">
        <v>396875</v>
      </c>
      <c r="E23" s="30"/>
    </row>
    <row r="24" spans="1:6">
      <c r="A24" s="39" t="s">
        <v>100</v>
      </c>
      <c r="B24" s="43"/>
      <c r="C24" s="31"/>
      <c r="D24" s="43"/>
      <c r="E24" s="30"/>
    </row>
    <row r="25" spans="1:6">
      <c r="A25" s="19" t="s">
        <v>44</v>
      </c>
      <c r="B25" s="43"/>
      <c r="C25" s="31"/>
      <c r="D25" s="43"/>
      <c r="E25" s="30"/>
    </row>
    <row r="26" spans="1:6">
      <c r="A26" s="19" t="s">
        <v>59</v>
      </c>
      <c r="B26" s="43">
        <f>[4]Sheet14!$Q$18</f>
        <v>41474.23893078696</v>
      </c>
      <c r="C26" s="31"/>
      <c r="D26" s="43">
        <v>43360</v>
      </c>
      <c r="E26" s="30"/>
    </row>
    <row r="27" spans="1:6">
      <c r="A27" s="19" t="s">
        <v>45</v>
      </c>
      <c r="B27" s="43">
        <f>[1]Sheet2!$K$8+[4]Sheet13!$F$46</f>
        <v>191387.16</v>
      </c>
      <c r="C27" s="31"/>
      <c r="D27" s="43">
        <v>481180</v>
      </c>
      <c r="E27" s="30"/>
    </row>
    <row r="28" spans="1:6">
      <c r="A28" s="19" t="s">
        <v>8</v>
      </c>
      <c r="B28" s="30"/>
      <c r="C28" s="31"/>
      <c r="D28" s="30"/>
      <c r="E28" s="30"/>
    </row>
    <row r="29" spans="1:6" ht="15" customHeight="1">
      <c r="A29" s="39" t="s">
        <v>101</v>
      </c>
      <c r="B29" s="43"/>
      <c r="C29" s="31"/>
      <c r="D29" s="43"/>
      <c r="E29" s="30"/>
    </row>
    <row r="30" spans="1:6" ht="15" customHeight="1">
      <c r="A30" s="39" t="s">
        <v>99</v>
      </c>
      <c r="B30" s="43"/>
      <c r="C30" s="31"/>
      <c r="D30" s="43"/>
      <c r="E30" s="30"/>
    </row>
    <row r="31" spans="1:6" ht="15" customHeight="1">
      <c r="A31" s="39" t="s">
        <v>108</v>
      </c>
      <c r="B31" s="43"/>
      <c r="C31" s="31"/>
      <c r="D31" s="43"/>
      <c r="E31" s="30"/>
    </row>
    <row r="32" spans="1:6" ht="15" customHeight="1">
      <c r="A32" s="39" t="s">
        <v>102</v>
      </c>
      <c r="B32" s="43"/>
      <c r="C32" s="31"/>
      <c r="D32" s="43"/>
      <c r="E32" s="30"/>
    </row>
    <row r="33" spans="1:7" ht="15" customHeight="1">
      <c r="A33" s="39" t="s">
        <v>107</v>
      </c>
      <c r="B33" s="43"/>
      <c r="C33" s="31"/>
      <c r="D33" s="43"/>
      <c r="E33" s="30"/>
    </row>
    <row r="34" spans="1:7" ht="15" customHeight="1">
      <c r="A34" s="39" t="s">
        <v>103</v>
      </c>
      <c r="B34" s="43"/>
      <c r="C34" s="31"/>
      <c r="D34" s="43"/>
      <c r="E34" s="30"/>
    </row>
    <row r="35" spans="1:7">
      <c r="A35" s="19" t="s">
        <v>46</v>
      </c>
      <c r="B35" s="43"/>
      <c r="C35" s="31"/>
      <c r="D35" s="43"/>
      <c r="E35" s="30"/>
    </row>
    <row r="36" spans="1:7">
      <c r="A36" s="19" t="s">
        <v>71</v>
      </c>
      <c r="B36" s="30"/>
      <c r="C36" s="31"/>
      <c r="D36" s="30"/>
      <c r="E36" s="30"/>
    </row>
    <row r="37" spans="1:7">
      <c r="A37" s="39" t="s">
        <v>104</v>
      </c>
      <c r="B37" s="43">
        <f>[1]komisione!$K$77+'[2]Eksport F5'!$J$32</f>
        <v>40326.3125</v>
      </c>
      <c r="C37" s="31"/>
      <c r="D37" s="43">
        <v>37816</v>
      </c>
      <c r="E37" s="30"/>
    </row>
    <row r="38" spans="1:7">
      <c r="A38" s="39" t="s">
        <v>106</v>
      </c>
      <c r="B38" s="43"/>
      <c r="C38" s="31"/>
      <c r="D38" s="43"/>
      <c r="E38" s="30"/>
    </row>
    <row r="39" spans="1:7">
      <c r="A39" s="39" t="s">
        <v>105</v>
      </c>
      <c r="B39" s="43"/>
      <c r="C39" s="31"/>
      <c r="D39" s="43"/>
      <c r="E39" s="30"/>
    </row>
    <row r="40" spans="1:7">
      <c r="A40" s="19" t="s">
        <v>47</v>
      </c>
      <c r="B40" s="43"/>
      <c r="C40" s="31"/>
      <c r="D40" s="43"/>
      <c r="E40" s="30"/>
    </row>
    <row r="41" spans="1:7">
      <c r="A41" s="77" t="s">
        <v>136</v>
      </c>
      <c r="B41" s="43"/>
      <c r="C41" s="31"/>
      <c r="D41" s="43"/>
      <c r="E41" s="30"/>
    </row>
    <row r="42" spans="1:7">
      <c r="A42" s="19" t="s">
        <v>48</v>
      </c>
      <c r="B42" s="35">
        <f>B10-B19-B22-B23-B26-B27-B37</f>
        <v>-273951.22143078677</v>
      </c>
      <c r="C42" s="35">
        <f t="shared" ref="C42" si="0">C10-C19-C22-C23-C26-C27-C37</f>
        <v>0</v>
      </c>
      <c r="D42" s="35">
        <v>-1808142</v>
      </c>
      <c r="E42" s="36"/>
      <c r="F42" s="98"/>
    </row>
    <row r="43" spans="1:7">
      <c r="A43" s="19" t="s">
        <v>4</v>
      </c>
      <c r="B43" s="36"/>
      <c r="C43" s="36"/>
      <c r="D43" s="36"/>
      <c r="E43" s="36"/>
    </row>
    <row r="44" spans="1:7">
      <c r="A44" s="39" t="s">
        <v>49</v>
      </c>
      <c r="B44" s="43">
        <f>(B42+B22)*0.15</f>
        <v>361116.41678538197</v>
      </c>
      <c r="C44" s="43">
        <f t="shared" ref="C44" si="1">C42*0.15</f>
        <v>0</v>
      </c>
      <c r="D44" s="43">
        <v>160568</v>
      </c>
      <c r="E44" s="30"/>
      <c r="F44" s="98">
        <f>B19+B22+B23+B26+B27+B37</f>
        <v>13526721.221430786</v>
      </c>
      <c r="G44" s="98">
        <f>B19+B22+B23+B26+B27+B37</f>
        <v>13526721.221430786</v>
      </c>
    </row>
    <row r="45" spans="1:7">
      <c r="A45" s="39" t="s">
        <v>50</v>
      </c>
      <c r="B45" s="43"/>
      <c r="C45" s="31"/>
      <c r="D45" s="43"/>
      <c r="E45" s="30"/>
    </row>
    <row r="46" spans="1:7">
      <c r="A46" s="39" t="s">
        <v>67</v>
      </c>
      <c r="B46" s="43"/>
      <c r="C46" s="31"/>
      <c r="D46" s="43"/>
      <c r="E46" s="30"/>
    </row>
    <row r="47" spans="1:7">
      <c r="A47" s="19" t="s">
        <v>92</v>
      </c>
      <c r="B47" s="35">
        <f>B42</f>
        <v>-273951.22143078677</v>
      </c>
      <c r="C47" s="35">
        <f t="shared" ref="C47" si="2">C42-C44</f>
        <v>0</v>
      </c>
      <c r="D47" s="35">
        <v>-1968710</v>
      </c>
      <c r="E47" s="36"/>
    </row>
    <row r="48" spans="1:7" ht="15.75" thickBot="1">
      <c r="A48" s="45"/>
      <c r="B48" s="46"/>
      <c r="C48" s="46"/>
      <c r="D48" s="46"/>
      <c r="E48" s="31"/>
    </row>
    <row r="49" spans="1:5" ht="15.75" thickTop="1">
      <c r="A49" s="47" t="s">
        <v>93</v>
      </c>
      <c r="B49" s="32"/>
      <c r="C49" s="32"/>
      <c r="D49" s="32"/>
      <c r="E49" s="31"/>
    </row>
    <row r="50" spans="1:5">
      <c r="A50" s="39" t="s">
        <v>54</v>
      </c>
      <c r="B50" s="44"/>
      <c r="C50" s="32"/>
      <c r="D50" s="44"/>
      <c r="E50" s="30"/>
    </row>
    <row r="51" spans="1:5">
      <c r="A51" s="39" t="s">
        <v>55</v>
      </c>
      <c r="B51" s="44"/>
      <c r="C51" s="32"/>
      <c r="D51" s="44"/>
      <c r="E51" s="30"/>
    </row>
    <row r="52" spans="1:5">
      <c r="A52" s="39" t="s">
        <v>56</v>
      </c>
      <c r="B52" s="44"/>
      <c r="C52" s="32"/>
      <c r="D52" s="44"/>
      <c r="E52" s="16"/>
    </row>
    <row r="53" spans="1:5" ht="15" customHeight="1">
      <c r="A53" s="39" t="s">
        <v>57</v>
      </c>
      <c r="B53" s="44"/>
      <c r="C53" s="32"/>
      <c r="D53" s="44"/>
      <c r="E53" s="37"/>
    </row>
    <row r="54" spans="1:5">
      <c r="A54" s="78" t="s">
        <v>18</v>
      </c>
      <c r="B54" s="44"/>
      <c r="C54" s="32"/>
      <c r="D54" s="44"/>
      <c r="E54" s="1"/>
    </row>
    <row r="55" spans="1:5">
      <c r="A55" s="47" t="s">
        <v>94</v>
      </c>
      <c r="B55" s="48">
        <f>SUM(B50:B54)</f>
        <v>0</v>
      </c>
      <c r="C55" s="49"/>
      <c r="D55" s="48">
        <f>SUM(D50:D54)</f>
        <v>0</v>
      </c>
      <c r="E55" s="37"/>
    </row>
    <row r="56" spans="1:5">
      <c r="A56" s="50"/>
      <c r="B56" s="52"/>
      <c r="C56" s="52"/>
      <c r="D56" s="52"/>
      <c r="E56" s="37"/>
    </row>
    <row r="57" spans="1:5" ht="15.75" thickBot="1">
      <c r="A57" s="47" t="s">
        <v>95</v>
      </c>
      <c r="B57" s="53">
        <f>B47+B55</f>
        <v>-273951.22143078677</v>
      </c>
      <c r="C57" s="54"/>
      <c r="D57" s="53">
        <f>D47+D55</f>
        <v>-1968710</v>
      </c>
      <c r="E57" s="37"/>
    </row>
    <row r="58" spans="1:5" ht="15.75" thickTop="1">
      <c r="A58" s="50"/>
      <c r="B58" s="52"/>
      <c r="C58" s="52"/>
      <c r="D58" s="52"/>
      <c r="E58" s="37"/>
    </row>
    <row r="59" spans="1:5">
      <c r="A59" s="55" t="s">
        <v>58</v>
      </c>
      <c r="B59" s="52"/>
      <c r="C59" s="52"/>
      <c r="D59" s="52"/>
      <c r="E59" s="4"/>
    </row>
    <row r="60" spans="1:5">
      <c r="A60" s="50" t="s">
        <v>51</v>
      </c>
      <c r="B60" s="43"/>
      <c r="C60" s="30"/>
      <c r="D60" s="43"/>
      <c r="E60" s="4"/>
    </row>
    <row r="61" spans="1:5">
      <c r="A61" s="50" t="s">
        <v>52</v>
      </c>
      <c r="B61" s="43"/>
      <c r="C61" s="30"/>
      <c r="D61" s="43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9" t="s">
        <v>137</v>
      </c>
      <c r="B64" s="4"/>
      <c r="C64" s="4"/>
      <c r="D64" s="4"/>
      <c r="E64" s="4"/>
    </row>
    <row r="65" spans="1:5">
      <c r="A65" s="56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49"/>
  <sheetViews>
    <sheetView topLeftCell="A13" workbookViewId="0">
      <selection sqref="A1:D50"/>
    </sheetView>
  </sheetViews>
  <sheetFormatPr defaultColWidth="9.140625" defaultRowHeight="15"/>
  <cols>
    <col min="1" max="1" width="70.7109375" style="81" customWidth="1"/>
    <col min="2" max="2" width="18.7109375" style="81" customWidth="1"/>
    <col min="3" max="3" width="2.7109375" style="81" customWidth="1"/>
    <col min="4" max="4" width="18.7109375" style="81" customWidth="1"/>
    <col min="5" max="5" width="10.5703125" style="81" customWidth="1"/>
    <col min="6" max="6" width="10.7109375" style="81" customWidth="1"/>
    <col min="7" max="7" width="13.42578125" style="81" customWidth="1"/>
    <col min="8" max="8" width="10.7109375" style="81" customWidth="1"/>
    <col min="9" max="9" width="11.5703125" style="81" customWidth="1"/>
    <col min="10" max="10" width="11" style="81" customWidth="1"/>
    <col min="11" max="16384" width="9.140625" style="81"/>
  </cols>
  <sheetData>
    <row r="1" spans="1:4">
      <c r="A1" s="28" t="s">
        <v>75</v>
      </c>
    </row>
    <row r="2" spans="1:4">
      <c r="A2" s="29" t="s">
        <v>194</v>
      </c>
    </row>
    <row r="3" spans="1:4">
      <c r="A3" s="29" t="s">
        <v>195</v>
      </c>
    </row>
    <row r="4" spans="1:4" ht="16.5" customHeight="1">
      <c r="A4" s="29" t="s">
        <v>196</v>
      </c>
    </row>
    <row r="5" spans="1:4" ht="16.5" customHeight="1">
      <c r="A5" s="83" t="s">
        <v>193</v>
      </c>
    </row>
    <row r="6" spans="1:4" ht="16.5" customHeight="1">
      <c r="A6" s="83"/>
    </row>
    <row r="7" spans="1:4" ht="15" customHeight="1">
      <c r="A7" s="100"/>
      <c r="B7" s="86" t="s">
        <v>9</v>
      </c>
      <c r="C7" s="86"/>
      <c r="D7" s="86" t="s">
        <v>9</v>
      </c>
    </row>
    <row r="8" spans="1:4" ht="15" customHeight="1">
      <c r="A8" s="100"/>
      <c r="B8" s="86" t="s">
        <v>10</v>
      </c>
      <c r="C8" s="86"/>
      <c r="D8" s="86" t="s">
        <v>11</v>
      </c>
    </row>
    <row r="9" spans="1:4">
      <c r="A9" s="85"/>
      <c r="B9" s="97"/>
      <c r="C9" s="97"/>
      <c r="D9" s="97"/>
    </row>
    <row r="10" spans="1:4">
      <c r="A10" s="84" t="s">
        <v>192</v>
      </c>
      <c r="B10" s="82"/>
      <c r="C10" s="82"/>
      <c r="D10" s="82"/>
    </row>
    <row r="11" spans="1:4">
      <c r="A11" s="96" t="s">
        <v>191</v>
      </c>
      <c r="B11" s="82">
        <f>'2.1-Pasqyra e Perform. (natyra)'!B10/5*6+'1-Pasqyra e Pozicioni Financiar'!D18-'1-Pasqyra e Pozicioni Financiar'!B18</f>
        <v>26926034.960000001</v>
      </c>
      <c r="C11" s="82"/>
      <c r="D11" s="82">
        <v>50363376</v>
      </c>
    </row>
    <row r="12" spans="1:4">
      <c r="A12" s="96" t="s">
        <v>190</v>
      </c>
      <c r="B12" s="82">
        <f>14704664+2*11762065</f>
        <v>38228794</v>
      </c>
      <c r="C12" s="82"/>
      <c r="D12" s="82">
        <v>38908931</v>
      </c>
    </row>
    <row r="13" spans="1:4">
      <c r="A13" s="96" t="s">
        <v>189</v>
      </c>
      <c r="B13" s="82"/>
      <c r="C13" s="82"/>
      <c r="D13" s="82"/>
    </row>
    <row r="14" spans="1:4">
      <c r="A14" s="95" t="s">
        <v>165</v>
      </c>
      <c r="B14" s="82">
        <f>[4]pagat!$E$21</f>
        <v>418980</v>
      </c>
      <c r="C14" s="82"/>
      <c r="D14" s="82">
        <v>2064205</v>
      </c>
    </row>
    <row r="15" spans="1:4">
      <c r="A15" s="84" t="s">
        <v>188</v>
      </c>
      <c r="B15" s="82">
        <f>'2.1-Pasqyra e Perform. (natyra)'!B37</f>
        <v>40326.3125</v>
      </c>
      <c r="C15" s="82"/>
      <c r="D15" s="82">
        <v>37816</v>
      </c>
    </row>
    <row r="16" spans="1:4">
      <c r="A16" s="96" t="s">
        <v>187</v>
      </c>
      <c r="B16" s="82"/>
      <c r="C16" s="82"/>
      <c r="D16" s="82"/>
    </row>
    <row r="17" spans="1:7">
      <c r="A17" s="95" t="s">
        <v>186</v>
      </c>
      <c r="B17" s="82"/>
      <c r="C17" s="82"/>
      <c r="D17" s="82"/>
    </row>
    <row r="18" spans="1:7">
      <c r="A18" s="84" t="s">
        <v>185</v>
      </c>
      <c r="B18" s="94">
        <f>B11-B12-B14-B15</f>
        <v>-11762065.352499999</v>
      </c>
      <c r="C18" s="94">
        <f t="shared" ref="C18" si="0">C11-C12-C14-C15</f>
        <v>0</v>
      </c>
      <c r="D18" s="94">
        <v>9352424</v>
      </c>
      <c r="G18" s="82">
        <f>B11-B14-B15-11762065</f>
        <v>14704663.647500001</v>
      </c>
    </row>
    <row r="19" spans="1:7">
      <c r="A19" s="95"/>
      <c r="B19" s="82"/>
      <c r="C19" s="82"/>
      <c r="D19" s="82"/>
    </row>
    <row r="20" spans="1:7" ht="13.5" customHeight="1">
      <c r="A20" s="84" t="s">
        <v>184</v>
      </c>
      <c r="B20" s="82"/>
      <c r="C20" s="82"/>
      <c r="D20" s="82"/>
    </row>
    <row r="21" spans="1:7" ht="13.5" customHeight="1">
      <c r="A21" s="95" t="s">
        <v>183</v>
      </c>
      <c r="B21" s="82"/>
      <c r="C21" s="82"/>
      <c r="D21" s="82"/>
    </row>
    <row r="22" spans="1:7" ht="13.5" customHeight="1">
      <c r="A22" s="95" t="s">
        <v>182</v>
      </c>
      <c r="B22" s="82"/>
      <c r="C22" s="82"/>
      <c r="D22" s="82"/>
    </row>
    <row r="23" spans="1:7" ht="13.5" customHeight="1">
      <c r="A23" s="95" t="s">
        <v>181</v>
      </c>
      <c r="B23" s="82"/>
      <c r="C23" s="82"/>
      <c r="D23" s="82"/>
    </row>
    <row r="24" spans="1:7" ht="13.5" customHeight="1">
      <c r="A24" s="95" t="s">
        <v>180</v>
      </c>
      <c r="B24" s="82"/>
      <c r="C24" s="82"/>
      <c r="D24" s="82"/>
    </row>
    <row r="25" spans="1:7" ht="13.5" customHeight="1">
      <c r="A25" s="95" t="s">
        <v>179</v>
      </c>
      <c r="B25" s="82"/>
      <c r="C25" s="82"/>
      <c r="D25" s="82"/>
    </row>
    <row r="26" spans="1:7" ht="13.5" customHeight="1">
      <c r="A26" s="95" t="s">
        <v>178</v>
      </c>
      <c r="B26" s="82"/>
      <c r="C26" s="82"/>
      <c r="D26" s="82"/>
    </row>
    <row r="27" spans="1:7" ht="13.5" customHeight="1">
      <c r="A27" s="95" t="s">
        <v>177</v>
      </c>
      <c r="B27" s="82"/>
      <c r="C27" s="82"/>
      <c r="D27" s="82"/>
    </row>
    <row r="28" spans="1:7">
      <c r="A28" s="95" t="s">
        <v>165</v>
      </c>
      <c r="B28" s="82"/>
      <c r="C28" s="82"/>
      <c r="D28" s="82"/>
    </row>
    <row r="29" spans="1:7">
      <c r="A29" s="84" t="s">
        <v>176</v>
      </c>
      <c r="B29" s="94">
        <f>SUM(B21:B28)</f>
        <v>0</v>
      </c>
      <c r="C29" s="82"/>
      <c r="D29" s="94">
        <v>0</v>
      </c>
    </row>
    <row r="30" spans="1:7">
      <c r="A30" s="93"/>
      <c r="B30" s="82"/>
      <c r="C30" s="82"/>
      <c r="D30" s="82"/>
    </row>
    <row r="31" spans="1:7">
      <c r="A31" s="84" t="s">
        <v>175</v>
      </c>
      <c r="B31" s="82"/>
      <c r="C31" s="82"/>
      <c r="D31" s="82"/>
    </row>
    <row r="32" spans="1:7">
      <c r="A32" s="95" t="s">
        <v>174</v>
      </c>
      <c r="B32" s="82"/>
      <c r="C32" s="82"/>
      <c r="D32" s="82"/>
    </row>
    <row r="33" spans="1:4">
      <c r="A33" s="95" t="s">
        <v>173</v>
      </c>
      <c r="B33" s="82"/>
      <c r="C33" s="82"/>
      <c r="D33" s="82"/>
    </row>
    <row r="34" spans="1:4">
      <c r="A34" s="95" t="s">
        <v>172</v>
      </c>
      <c r="B34" s="82"/>
      <c r="C34" s="82"/>
      <c r="D34" s="82"/>
    </row>
    <row r="35" spans="1:4">
      <c r="A35" s="95" t="s">
        <v>171</v>
      </c>
      <c r="B35" s="82"/>
      <c r="C35" s="82"/>
      <c r="D35" s="82"/>
    </row>
    <row r="36" spans="1:4">
      <c r="A36" s="95" t="s">
        <v>170</v>
      </c>
      <c r="B36" s="82"/>
      <c r="C36" s="82"/>
      <c r="D36" s="82"/>
    </row>
    <row r="37" spans="1:4">
      <c r="A37" s="95" t="s">
        <v>169</v>
      </c>
      <c r="B37" s="82"/>
      <c r="C37" s="82"/>
      <c r="D37" s="82"/>
    </row>
    <row r="38" spans="1:4">
      <c r="A38" s="95" t="s">
        <v>168</v>
      </c>
      <c r="B38" s="82"/>
      <c r="C38" s="82"/>
      <c r="D38" s="82"/>
    </row>
    <row r="39" spans="1:4">
      <c r="A39" s="95" t="s">
        <v>167</v>
      </c>
      <c r="B39" s="82"/>
      <c r="C39" s="82"/>
      <c r="D39" s="82"/>
    </row>
    <row r="40" spans="1:4">
      <c r="A40" s="95" t="s">
        <v>166</v>
      </c>
      <c r="B40" s="82"/>
      <c r="C40" s="82"/>
      <c r="D40" s="82"/>
    </row>
    <row r="41" spans="1:4">
      <c r="A41" s="95" t="s">
        <v>165</v>
      </c>
      <c r="B41" s="82"/>
      <c r="C41" s="82"/>
      <c r="D41" s="82"/>
    </row>
    <row r="42" spans="1:4">
      <c r="A42" s="84" t="s">
        <v>164</v>
      </c>
      <c r="B42" s="94">
        <f>SUM(B32:B41)</f>
        <v>0</v>
      </c>
      <c r="C42" s="82"/>
      <c r="D42" s="94">
        <v>0</v>
      </c>
    </row>
    <row r="43" spans="1:4">
      <c r="A43" s="93"/>
      <c r="B43" s="82"/>
      <c r="C43" s="82"/>
      <c r="D43" s="82"/>
    </row>
    <row r="44" spans="1:4">
      <c r="A44" s="84" t="s">
        <v>163</v>
      </c>
      <c r="B44" s="92">
        <f>B47-B45</f>
        <v>-11762064.944199998</v>
      </c>
      <c r="C44" s="92">
        <f t="shared" ref="C44" si="1">C47-C45</f>
        <v>0</v>
      </c>
      <c r="D44" s="92">
        <v>9352424</v>
      </c>
    </row>
    <row r="45" spans="1:4">
      <c r="A45" s="91" t="s">
        <v>162</v>
      </c>
      <c r="B45" s="82">
        <f>D47</f>
        <v>15462613</v>
      </c>
      <c r="C45" s="82"/>
      <c r="D45" s="82">
        <v>6110189</v>
      </c>
    </row>
    <row r="46" spans="1:4">
      <c r="A46" s="91" t="s">
        <v>161</v>
      </c>
      <c r="B46" s="82"/>
      <c r="C46" s="82"/>
      <c r="D46" s="82"/>
    </row>
    <row r="47" spans="1:4" ht="15.75" thickBot="1">
      <c r="A47" s="90" t="s">
        <v>160</v>
      </c>
      <c r="B47" s="88">
        <f>'1-Pasqyra e Pozicioni Financiar'!B11</f>
        <v>3700548.0558000011</v>
      </c>
      <c r="C47" s="89"/>
      <c r="D47" s="88">
        <v>15462613</v>
      </c>
    </row>
    <row r="48" spans="1:4" ht="15.75" thickTop="1">
      <c r="A48" s="87"/>
    </row>
    <row r="49" spans="1:1">
      <c r="A49" s="87"/>
    </row>
  </sheetData>
  <mergeCells count="1">
    <mergeCell ref="A7:A8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L38"/>
  <sheetViews>
    <sheetView topLeftCell="A22" zoomScale="90" zoomScaleNormal="90" workbookViewId="0">
      <selection activeCell="M14" sqref="M14"/>
    </sheetView>
  </sheetViews>
  <sheetFormatPr defaultColWidth="9.140625" defaultRowHeight="15"/>
  <cols>
    <col min="1" max="1" width="63.28515625" style="51" customWidth="1"/>
    <col min="2" max="2" width="15.7109375" style="51" customWidth="1"/>
    <col min="3" max="3" width="13" style="51" customWidth="1"/>
    <col min="4" max="4" width="10.42578125" style="51" customWidth="1"/>
    <col min="5" max="5" width="11.28515625" style="51" customWidth="1"/>
    <col min="6" max="6" width="11.42578125" style="51" customWidth="1"/>
    <col min="7" max="11" width="15.7109375" style="51" customWidth="1"/>
    <col min="12" max="16384" width="9.140625" style="51"/>
  </cols>
  <sheetData>
    <row r="1" spans="1:12">
      <c r="A1" s="28" t="s">
        <v>75</v>
      </c>
    </row>
    <row r="2" spans="1:12">
      <c r="A2" s="29" t="s">
        <v>194</v>
      </c>
    </row>
    <row r="3" spans="1:12">
      <c r="A3" s="29" t="s">
        <v>195</v>
      </c>
    </row>
    <row r="4" spans="1:12">
      <c r="A4" s="29" t="s">
        <v>196</v>
      </c>
    </row>
    <row r="5" spans="1:12">
      <c r="A5" s="28" t="s">
        <v>60</v>
      </c>
    </row>
    <row r="6" spans="1:12">
      <c r="A6" s="57"/>
    </row>
    <row r="7" spans="1:12" ht="79.5" customHeight="1">
      <c r="B7" s="58" t="s">
        <v>138</v>
      </c>
      <c r="C7" s="58" t="s">
        <v>35</v>
      </c>
      <c r="D7" s="58" t="s">
        <v>36</v>
      </c>
      <c r="E7" s="58" t="s">
        <v>6</v>
      </c>
      <c r="F7" s="58" t="s">
        <v>109</v>
      </c>
      <c r="G7" s="58" t="s">
        <v>139</v>
      </c>
      <c r="H7" s="58" t="s">
        <v>140</v>
      </c>
      <c r="I7" s="58" t="s">
        <v>5</v>
      </c>
      <c r="J7" s="58" t="s">
        <v>61</v>
      </c>
      <c r="K7" s="58" t="s">
        <v>5</v>
      </c>
      <c r="L7" s="47"/>
    </row>
    <row r="8" spans="1:12">
      <c r="A8" s="59"/>
      <c r="B8" s="47"/>
      <c r="E8" s="60"/>
      <c r="F8" s="60"/>
      <c r="G8" s="60"/>
      <c r="H8" s="61"/>
      <c r="I8" s="61"/>
      <c r="J8" s="61"/>
    </row>
    <row r="9" spans="1:12">
      <c r="A9" s="62"/>
      <c r="B9" s="63"/>
      <c r="C9" s="63"/>
      <c r="D9" s="63"/>
      <c r="E9" s="64"/>
      <c r="F9" s="64"/>
      <c r="G9" s="64"/>
      <c r="H9" s="52"/>
      <c r="I9" s="52"/>
      <c r="J9" s="52"/>
      <c r="K9" s="52"/>
    </row>
    <row r="10" spans="1:12" ht="15.75" thickBot="1">
      <c r="A10" s="65" t="s">
        <v>141</v>
      </c>
      <c r="B10" s="53">
        <f>'1-Pasqyra e Pozicioni Financiar'!D97</f>
        <v>100000</v>
      </c>
      <c r="C10" s="53"/>
      <c r="D10" s="53"/>
      <c r="E10" s="53"/>
      <c r="F10" s="53"/>
      <c r="G10" s="53">
        <f>'1-Pasqyra e Pozicioni Financiar'!D105</f>
        <v>1854775</v>
      </c>
      <c r="H10" s="53">
        <f>'1-Pasqyra e Pozicioni Financiar'!D106</f>
        <v>-1968709</v>
      </c>
      <c r="I10" s="53">
        <f>SUM(B10:H10)</f>
        <v>-13934</v>
      </c>
      <c r="J10" s="53"/>
      <c r="K10" s="53">
        <f>SUM(I10:J10)</f>
        <v>-13934</v>
      </c>
    </row>
    <row r="11" spans="1:12" ht="15.75" thickTop="1">
      <c r="A11" s="66" t="s">
        <v>142</v>
      </c>
      <c r="B11" s="63"/>
      <c r="C11" s="63"/>
      <c r="D11" s="63"/>
      <c r="E11" s="63"/>
      <c r="F11" s="63"/>
      <c r="G11" s="63"/>
      <c r="H11" s="52"/>
      <c r="I11" s="52">
        <f>SUM(B11:H11)</f>
        <v>0</v>
      </c>
      <c r="J11" s="67"/>
      <c r="K11" s="63">
        <f>SUM(I11:J11)</f>
        <v>0</v>
      </c>
    </row>
    <row r="12" spans="1:12">
      <c r="A12" s="65" t="s">
        <v>143</v>
      </c>
      <c r="B12" s="68">
        <f>SUM(B10:B11)</f>
        <v>100000</v>
      </c>
      <c r="C12" s="68">
        <f t="shared" ref="C12:J12" si="0">SUM(C10:C11)</f>
        <v>0</v>
      </c>
      <c r="D12" s="68">
        <f t="shared" si="0"/>
        <v>0</v>
      </c>
      <c r="E12" s="68">
        <f t="shared" si="0"/>
        <v>0</v>
      </c>
      <c r="F12" s="68">
        <f t="shared" si="0"/>
        <v>0</v>
      </c>
      <c r="G12" s="68">
        <f t="shared" si="0"/>
        <v>1854775</v>
      </c>
      <c r="H12" s="68">
        <f t="shared" si="0"/>
        <v>-1968709</v>
      </c>
      <c r="I12" s="68">
        <f>SUM(B12:H12)</f>
        <v>-13934</v>
      </c>
      <c r="J12" s="68">
        <f t="shared" si="0"/>
        <v>0</v>
      </c>
      <c r="K12" s="68">
        <f>SUM(I12:J12)</f>
        <v>-13934</v>
      </c>
    </row>
    <row r="13" spans="1:12">
      <c r="A13" s="69" t="s">
        <v>144</v>
      </c>
      <c r="B13" s="63"/>
      <c r="C13" s="63"/>
      <c r="D13" s="63"/>
      <c r="E13" s="63"/>
      <c r="F13" s="63"/>
      <c r="G13" s="63"/>
      <c r="H13" s="52"/>
      <c r="I13" s="52">
        <f t="shared" ref="I13:I37" si="1">SUM(B13:H13)</f>
        <v>0</v>
      </c>
      <c r="J13" s="52"/>
      <c r="K13" s="63">
        <f t="shared" ref="K13:K37" si="2">SUM(I13:J13)</f>
        <v>0</v>
      </c>
    </row>
    <row r="14" spans="1:12">
      <c r="A14" s="70" t="s">
        <v>140</v>
      </c>
      <c r="B14" s="52"/>
      <c r="C14" s="52"/>
      <c r="D14" s="52"/>
      <c r="E14" s="52"/>
      <c r="F14" s="52"/>
      <c r="G14" s="52"/>
      <c r="H14" s="80"/>
      <c r="I14" s="52">
        <f t="shared" si="1"/>
        <v>0</v>
      </c>
      <c r="J14" s="80"/>
      <c r="K14" s="52">
        <f t="shared" si="2"/>
        <v>0</v>
      </c>
    </row>
    <row r="15" spans="1:12">
      <c r="A15" s="70" t="s">
        <v>145</v>
      </c>
      <c r="B15" s="52"/>
      <c r="C15" s="52"/>
      <c r="D15" s="52"/>
      <c r="E15" s="52"/>
      <c r="F15" s="52"/>
      <c r="G15" s="52"/>
      <c r="H15" s="80"/>
      <c r="I15" s="52">
        <f t="shared" si="1"/>
        <v>0</v>
      </c>
      <c r="J15" s="80"/>
      <c r="K15" s="52">
        <f t="shared" si="2"/>
        <v>0</v>
      </c>
    </row>
    <row r="16" spans="1:12">
      <c r="A16" s="70" t="s">
        <v>146</v>
      </c>
      <c r="B16" s="52"/>
      <c r="C16" s="52"/>
      <c r="D16" s="52"/>
      <c r="E16" s="52"/>
      <c r="F16" s="52"/>
      <c r="G16" s="52"/>
      <c r="H16" s="52"/>
      <c r="I16" s="52">
        <f t="shared" si="1"/>
        <v>0</v>
      </c>
      <c r="J16" s="52"/>
      <c r="K16" s="52">
        <f t="shared" si="2"/>
        <v>0</v>
      </c>
    </row>
    <row r="17" spans="1:11">
      <c r="A17" s="69" t="s">
        <v>147</v>
      </c>
      <c r="B17" s="71">
        <f>SUM(B13:B16)</f>
        <v>0</v>
      </c>
      <c r="C17" s="71">
        <f t="shared" ref="C17:J17" si="3">SUM(C13:C16)</f>
        <v>0</v>
      </c>
      <c r="D17" s="71">
        <f t="shared" si="3"/>
        <v>0</v>
      </c>
      <c r="E17" s="71">
        <f t="shared" si="3"/>
        <v>0</v>
      </c>
      <c r="F17" s="71">
        <f t="shared" si="3"/>
        <v>0</v>
      </c>
      <c r="G17" s="71">
        <f t="shared" si="3"/>
        <v>0</v>
      </c>
      <c r="H17" s="79"/>
      <c r="I17" s="71">
        <f t="shared" si="1"/>
        <v>0</v>
      </c>
      <c r="J17" s="79">
        <f t="shared" si="3"/>
        <v>0</v>
      </c>
      <c r="K17" s="71">
        <f t="shared" si="2"/>
        <v>0</v>
      </c>
    </row>
    <row r="18" spans="1:11" ht="28.5">
      <c r="A18" s="69" t="s">
        <v>148</v>
      </c>
      <c r="B18" s="52"/>
      <c r="C18" s="52"/>
      <c r="D18" s="52"/>
      <c r="E18" s="52"/>
      <c r="F18" s="52"/>
      <c r="G18" s="52"/>
      <c r="H18" s="52"/>
      <c r="I18" s="52">
        <f t="shared" si="1"/>
        <v>0</v>
      </c>
      <c r="J18" s="52"/>
      <c r="K18" s="52">
        <f t="shared" si="2"/>
        <v>0</v>
      </c>
    </row>
    <row r="19" spans="1:11">
      <c r="A19" s="72" t="s">
        <v>149</v>
      </c>
      <c r="B19" s="52"/>
      <c r="C19" s="52"/>
      <c r="D19" s="52"/>
      <c r="E19" s="52"/>
      <c r="F19" s="52"/>
      <c r="G19" s="52"/>
      <c r="H19" s="52"/>
      <c r="I19" s="52">
        <f t="shared" si="1"/>
        <v>0</v>
      </c>
      <c r="J19" s="52"/>
      <c r="K19" s="52">
        <f t="shared" si="2"/>
        <v>0</v>
      </c>
    </row>
    <row r="20" spans="1:11">
      <c r="A20" s="72" t="s">
        <v>150</v>
      </c>
      <c r="B20" s="52"/>
      <c r="C20" s="52"/>
      <c r="D20" s="52"/>
      <c r="E20" s="52"/>
      <c r="F20" s="52"/>
      <c r="G20" s="52"/>
      <c r="H20" s="52"/>
      <c r="I20" s="52">
        <f t="shared" si="1"/>
        <v>0</v>
      </c>
      <c r="J20" s="52"/>
      <c r="K20" s="52">
        <f t="shared" si="2"/>
        <v>0</v>
      </c>
    </row>
    <row r="21" spans="1:11">
      <c r="A21" s="76" t="s">
        <v>151</v>
      </c>
      <c r="B21" s="52"/>
      <c r="C21" s="52"/>
      <c r="D21" s="52"/>
      <c r="E21" s="52"/>
      <c r="F21" s="52"/>
      <c r="G21" s="52"/>
      <c r="H21" s="52"/>
      <c r="I21" s="52">
        <f t="shared" si="1"/>
        <v>0</v>
      </c>
      <c r="J21" s="52"/>
      <c r="K21" s="52">
        <f t="shared" si="2"/>
        <v>0</v>
      </c>
    </row>
    <row r="22" spans="1:11">
      <c r="A22" s="69" t="s">
        <v>152</v>
      </c>
      <c r="B22" s="68">
        <f>SUM(B19:B21)</f>
        <v>0</v>
      </c>
      <c r="C22" s="68">
        <f t="shared" ref="C22:J22" si="4">SUM(C19:C21)</f>
        <v>0</v>
      </c>
      <c r="D22" s="68">
        <f t="shared" si="4"/>
        <v>0</v>
      </c>
      <c r="E22" s="68">
        <f t="shared" si="4"/>
        <v>0</v>
      </c>
      <c r="F22" s="68">
        <f t="shared" si="4"/>
        <v>0</v>
      </c>
      <c r="G22" s="68">
        <f t="shared" si="4"/>
        <v>0</v>
      </c>
      <c r="H22" s="68">
        <f t="shared" si="4"/>
        <v>0</v>
      </c>
      <c r="I22" s="71">
        <f t="shared" si="1"/>
        <v>0</v>
      </c>
      <c r="J22" s="68">
        <f t="shared" si="4"/>
        <v>0</v>
      </c>
      <c r="K22" s="68">
        <f t="shared" si="2"/>
        <v>0</v>
      </c>
    </row>
    <row r="23" spans="1:11">
      <c r="A23" s="69"/>
      <c r="B23" s="63"/>
      <c r="C23" s="64"/>
      <c r="D23" s="63"/>
      <c r="E23" s="64"/>
      <c r="F23" s="64"/>
      <c r="G23" s="64"/>
      <c r="H23" s="52"/>
      <c r="I23" s="52"/>
      <c r="J23" s="52"/>
      <c r="K23" s="64"/>
    </row>
    <row r="24" spans="1:11" ht="15.75" thickBot="1">
      <c r="A24" s="69" t="s">
        <v>153</v>
      </c>
      <c r="B24" s="73">
        <f>B12+B17+B22</f>
        <v>100000</v>
      </c>
      <c r="C24" s="73">
        <f t="shared" ref="C24:J24" si="5">C12+C17+C22</f>
        <v>0</v>
      </c>
      <c r="D24" s="73">
        <f t="shared" si="5"/>
        <v>0</v>
      </c>
      <c r="E24" s="73">
        <f t="shared" si="5"/>
        <v>0</v>
      </c>
      <c r="F24" s="73">
        <f t="shared" si="5"/>
        <v>0</v>
      </c>
      <c r="G24" s="73">
        <f t="shared" si="5"/>
        <v>1854775</v>
      </c>
      <c r="H24" s="73">
        <f t="shared" si="5"/>
        <v>-1968709</v>
      </c>
      <c r="I24" s="73">
        <f t="shared" si="1"/>
        <v>-13934</v>
      </c>
      <c r="J24" s="73">
        <f t="shared" si="5"/>
        <v>0</v>
      </c>
      <c r="K24" s="73">
        <f t="shared" si="2"/>
        <v>-13934</v>
      </c>
    </row>
    <row r="25" spans="1:11" ht="15.75" thickTop="1">
      <c r="A25" s="74"/>
      <c r="B25" s="63"/>
      <c r="C25" s="63"/>
      <c r="D25" s="63"/>
      <c r="E25" s="63"/>
      <c r="F25" s="63"/>
      <c r="G25" s="63"/>
      <c r="H25" s="52"/>
      <c r="I25" s="52">
        <f t="shared" si="1"/>
        <v>0</v>
      </c>
      <c r="J25" s="52"/>
      <c r="K25" s="63">
        <f t="shared" si="2"/>
        <v>0</v>
      </c>
    </row>
    <row r="26" spans="1:11">
      <c r="A26" s="69" t="s">
        <v>144</v>
      </c>
      <c r="B26" s="52"/>
      <c r="C26" s="52"/>
      <c r="D26" s="52"/>
      <c r="E26" s="52"/>
      <c r="F26" s="52"/>
      <c r="G26" s="52"/>
      <c r="H26" s="52"/>
      <c r="I26" s="52">
        <f t="shared" si="1"/>
        <v>0</v>
      </c>
      <c r="J26" s="52"/>
      <c r="K26" s="52">
        <f t="shared" si="2"/>
        <v>0</v>
      </c>
    </row>
    <row r="27" spans="1:11">
      <c r="A27" s="70" t="s">
        <v>140</v>
      </c>
      <c r="B27" s="52"/>
      <c r="C27" s="52"/>
      <c r="D27" s="52"/>
      <c r="E27" s="52"/>
      <c r="F27" s="52"/>
      <c r="G27" s="52"/>
      <c r="H27" s="80">
        <f>'1-Pasqyra e Pozicioni Financiar'!B106</f>
        <v>-273951.22143078677</v>
      </c>
      <c r="I27" s="52">
        <f t="shared" si="1"/>
        <v>-273951.22143078677</v>
      </c>
      <c r="J27" s="80"/>
      <c r="K27" s="52">
        <f t="shared" si="2"/>
        <v>-273951.22143078677</v>
      </c>
    </row>
    <row r="28" spans="1:11">
      <c r="A28" s="70" t="s">
        <v>145</v>
      </c>
      <c r="B28" s="52"/>
      <c r="C28" s="52"/>
      <c r="D28" s="52"/>
      <c r="E28" s="52"/>
      <c r="F28" s="52"/>
      <c r="G28" s="52"/>
      <c r="H28" s="80"/>
      <c r="I28" s="52">
        <f t="shared" si="1"/>
        <v>0</v>
      </c>
      <c r="J28" s="80"/>
      <c r="K28" s="52">
        <f t="shared" si="2"/>
        <v>0</v>
      </c>
    </row>
    <row r="29" spans="1:11">
      <c r="A29" s="70" t="s">
        <v>146</v>
      </c>
      <c r="B29" s="52"/>
      <c r="C29" s="52"/>
      <c r="D29" s="52"/>
      <c r="E29" s="52"/>
      <c r="F29" s="52"/>
      <c r="G29" s="52"/>
      <c r="H29" s="52"/>
      <c r="I29" s="52">
        <f t="shared" si="1"/>
        <v>0</v>
      </c>
      <c r="J29" s="52"/>
      <c r="K29" s="52">
        <f t="shared" si="2"/>
        <v>0</v>
      </c>
    </row>
    <row r="30" spans="1:11">
      <c r="A30" s="69" t="s">
        <v>147</v>
      </c>
      <c r="B30" s="71">
        <f>SUM(B27:B29)</f>
        <v>0</v>
      </c>
      <c r="C30" s="71">
        <f t="shared" ref="C30:J30" si="6">SUM(C27:C29)</f>
        <v>0</v>
      </c>
      <c r="D30" s="71">
        <f t="shared" si="6"/>
        <v>0</v>
      </c>
      <c r="E30" s="71">
        <f t="shared" si="6"/>
        <v>0</v>
      </c>
      <c r="F30" s="71">
        <f t="shared" si="6"/>
        <v>0</v>
      </c>
      <c r="G30" s="71">
        <f t="shared" si="6"/>
        <v>0</v>
      </c>
      <c r="H30" s="79">
        <f t="shared" si="6"/>
        <v>-273951.22143078677</v>
      </c>
      <c r="I30" s="71">
        <f t="shared" si="1"/>
        <v>-273951.22143078677</v>
      </c>
      <c r="J30" s="79">
        <f t="shared" si="6"/>
        <v>0</v>
      </c>
      <c r="K30" s="71">
        <f t="shared" si="2"/>
        <v>-273951.22143078677</v>
      </c>
    </row>
    <row r="31" spans="1:11" ht="28.5">
      <c r="A31" s="69" t="s">
        <v>148</v>
      </c>
      <c r="B31" s="52"/>
      <c r="C31" s="52"/>
      <c r="D31" s="52"/>
      <c r="E31" s="52"/>
      <c r="F31" s="52"/>
      <c r="G31" s="52"/>
      <c r="H31" s="52"/>
      <c r="I31" s="52">
        <f t="shared" si="1"/>
        <v>0</v>
      </c>
      <c r="J31" s="52"/>
      <c r="K31" s="52">
        <f t="shared" si="2"/>
        <v>0</v>
      </c>
    </row>
    <row r="32" spans="1:11">
      <c r="A32" s="72" t="s">
        <v>149</v>
      </c>
      <c r="B32" s="52"/>
      <c r="C32" s="52"/>
      <c r="D32" s="52"/>
      <c r="E32" s="52"/>
      <c r="F32" s="52"/>
      <c r="G32" s="52"/>
      <c r="H32" s="52"/>
      <c r="I32" s="52">
        <f t="shared" si="1"/>
        <v>0</v>
      </c>
      <c r="J32" s="52"/>
      <c r="K32" s="52">
        <f t="shared" si="2"/>
        <v>0</v>
      </c>
    </row>
    <row r="33" spans="1:11">
      <c r="A33" s="72" t="s">
        <v>150</v>
      </c>
      <c r="B33" s="52"/>
      <c r="C33" s="52"/>
      <c r="D33" s="52"/>
      <c r="E33" s="52"/>
      <c r="F33" s="52"/>
      <c r="G33" s="52"/>
      <c r="H33" s="52"/>
      <c r="I33" s="52">
        <f t="shared" si="1"/>
        <v>0</v>
      </c>
      <c r="J33" s="52"/>
      <c r="K33" s="52">
        <f t="shared" si="2"/>
        <v>0</v>
      </c>
    </row>
    <row r="34" spans="1:11">
      <c r="A34" s="76" t="s">
        <v>151</v>
      </c>
      <c r="B34" s="52"/>
      <c r="C34" s="52"/>
      <c r="D34" s="52"/>
      <c r="E34" s="52"/>
      <c r="F34" s="52"/>
      <c r="G34" s="52"/>
      <c r="H34" s="52"/>
      <c r="I34" s="52">
        <f t="shared" si="1"/>
        <v>0</v>
      </c>
      <c r="J34" s="52"/>
      <c r="K34" s="52">
        <f t="shared" si="2"/>
        <v>0</v>
      </c>
    </row>
    <row r="35" spans="1:11">
      <c r="A35" s="69" t="s">
        <v>152</v>
      </c>
      <c r="B35" s="71">
        <f>SUM(B32:B34)</f>
        <v>0</v>
      </c>
      <c r="C35" s="71">
        <f t="shared" ref="C35:J35" si="7">SUM(C32:C34)</f>
        <v>0</v>
      </c>
      <c r="D35" s="71">
        <f t="shared" si="7"/>
        <v>0</v>
      </c>
      <c r="E35" s="71">
        <f t="shared" si="7"/>
        <v>0</v>
      </c>
      <c r="F35" s="71">
        <f t="shared" si="7"/>
        <v>0</v>
      </c>
      <c r="G35" s="71">
        <f t="shared" si="7"/>
        <v>0</v>
      </c>
      <c r="H35" s="71">
        <f t="shared" si="7"/>
        <v>0</v>
      </c>
      <c r="I35" s="71">
        <f t="shared" si="1"/>
        <v>0</v>
      </c>
      <c r="J35" s="71">
        <f t="shared" si="7"/>
        <v>0</v>
      </c>
      <c r="K35" s="71">
        <f t="shared" si="2"/>
        <v>0</v>
      </c>
    </row>
    <row r="36" spans="1:11">
      <c r="A36" s="69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ht="15.75" thickBot="1">
      <c r="A37" s="69" t="s">
        <v>154</v>
      </c>
      <c r="B37" s="73">
        <f>B24+B30+B35</f>
        <v>100000</v>
      </c>
      <c r="C37" s="73">
        <f t="shared" ref="C37:J37" si="8">C24+C30+C35</f>
        <v>0</v>
      </c>
      <c r="D37" s="73">
        <f t="shared" si="8"/>
        <v>0</v>
      </c>
      <c r="E37" s="73">
        <f t="shared" si="8"/>
        <v>0</v>
      </c>
      <c r="F37" s="73">
        <f t="shared" si="8"/>
        <v>0</v>
      </c>
      <c r="G37" s="73">
        <f t="shared" si="8"/>
        <v>1854775</v>
      </c>
      <c r="H37" s="73">
        <f t="shared" si="8"/>
        <v>-2242660.2214307869</v>
      </c>
      <c r="I37" s="73">
        <f t="shared" si="1"/>
        <v>-287885.22143078689</v>
      </c>
      <c r="J37" s="73">
        <f t="shared" si="8"/>
        <v>0</v>
      </c>
      <c r="K37" s="73">
        <f t="shared" si="2"/>
        <v>-287885.22143078689</v>
      </c>
    </row>
    <row r="38" spans="1:11" ht="15.75" thickTop="1">
      <c r="B38" s="75"/>
      <c r="C38" s="75"/>
      <c r="D38" s="75"/>
      <c r="E38" s="75"/>
      <c r="F38" s="75"/>
      <c r="G38" s="75"/>
      <c r="H38" s="75"/>
      <c r="I38" s="75"/>
      <c r="J38" s="75"/>
      <c r="K38" s="75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2.1-Pasqyra e Perform. (natyra)</vt:lpstr>
      <vt:lpstr>3.2-CashFlow (direkt)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Alseo</cp:lastModifiedBy>
  <cp:lastPrinted>2024-03-28T11:49:57Z</cp:lastPrinted>
  <dcterms:created xsi:type="dcterms:W3CDTF">2012-01-19T09:31:29Z</dcterms:created>
  <dcterms:modified xsi:type="dcterms:W3CDTF">2024-03-28T11:51:16Z</dcterms:modified>
</cp:coreProperties>
</file>